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tabRatio="780" activeTab="15"/>
  </bookViews>
  <sheets>
    <sheet name="查询页" sheetId="2" r:id="rId1"/>
    <sheet name="宝物查询" sheetId="14" r:id="rId2"/>
    <sheet name="宝物1" sheetId="7" state="hidden" r:id="rId3"/>
    <sheet name="宝物2" sheetId="9" state="hidden" r:id="rId4"/>
    <sheet name="宝物3" sheetId="10" state="hidden" r:id="rId5"/>
    <sheet name="宝物4" sheetId="11" state="hidden" r:id="rId6"/>
    <sheet name="宝物5" sheetId="12" state="hidden" r:id="rId7"/>
    <sheet name="宝物6" sheetId="13" state="hidden" r:id="rId8"/>
    <sheet name="disTreasure-宝物" sheetId="8" state="hidden" r:id="rId9"/>
    <sheet name="宝物" sheetId="17" r:id="rId10"/>
    <sheet name="comTreasure核心宝物" sheetId="16" state="hidden" r:id="rId11"/>
    <sheet name="heroMastery-03_英雄专精配置表" sheetId="18" state="hidden" r:id="rId12"/>
    <sheet name="playerSkillEffect_11英雄法术" sheetId="19" state="hidden" r:id="rId13"/>
    <sheet name="兵团" sheetId="4" state="hidden" r:id="rId14"/>
    <sheet name="物品列表" sheetId="1" state="hidden" r:id="rId15"/>
    <sheet name="数据结构" sheetId="3" r:id="rId16"/>
    <sheet name="语言辅助表" sheetId="5" state="hidden" r:id="rId17"/>
    <sheet name="lang_3_04语言配置表3" sheetId="20" state="hidden" r:id="rId18"/>
  </sheets>
  <externalReferences>
    <externalReference r:id="rId19"/>
  </externalReferenc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4" i="5" l="1"/>
  <c r="O65" i="5"/>
  <c r="O66" i="5"/>
  <c r="O67" i="5"/>
  <c r="O68" i="5"/>
  <c r="O69" i="5"/>
  <c r="O70" i="5"/>
  <c r="O71" i="5"/>
  <c r="O72" i="5"/>
  <c r="O73" i="5"/>
  <c r="O74" i="5"/>
  <c r="O75" i="5"/>
  <c r="O76" i="5"/>
  <c r="O63" i="5"/>
  <c r="FJ269" i="19" l="1"/>
  <c r="EW269" i="19"/>
  <c r="BU269" i="19"/>
  <c r="BL269" i="19"/>
  <c r="DI269" i="19" s="1"/>
  <c r="AV269" i="19"/>
  <c r="AU269" i="19"/>
  <c r="AT269" i="19"/>
  <c r="R269" i="19"/>
  <c r="Q269" i="19"/>
  <c r="P269" i="19"/>
  <c r="O269" i="19"/>
  <c r="N269" i="19"/>
  <c r="M269" i="19"/>
  <c r="L269" i="19"/>
  <c r="E269" i="19"/>
  <c r="FJ268" i="19"/>
  <c r="EW268" i="19"/>
  <c r="BU268" i="19"/>
  <c r="BL268" i="19"/>
  <c r="DI268" i="19" s="1"/>
  <c r="AV268" i="19"/>
  <c r="AU268" i="19"/>
  <c r="AT268" i="19"/>
  <c r="R268" i="19"/>
  <c r="Q268" i="19"/>
  <c r="P268" i="19"/>
  <c r="O268" i="19"/>
  <c r="N268" i="19"/>
  <c r="M268" i="19"/>
  <c r="L268" i="19"/>
  <c r="E268" i="19"/>
  <c r="FJ267" i="19"/>
  <c r="EW267" i="19"/>
  <c r="BU267" i="19"/>
  <c r="BL267" i="19"/>
  <c r="DI267" i="19" s="1"/>
  <c r="AV267" i="19"/>
  <c r="AU267" i="19"/>
  <c r="AT267" i="19"/>
  <c r="R267" i="19"/>
  <c r="Q267" i="19"/>
  <c r="P267" i="19"/>
  <c r="O267" i="19"/>
  <c r="N267" i="19"/>
  <c r="M267" i="19"/>
  <c r="L267" i="19"/>
  <c r="E267" i="19"/>
  <c r="FJ266" i="19"/>
  <c r="EW266" i="19"/>
  <c r="BU266" i="19"/>
  <c r="BL266" i="19"/>
  <c r="DI266" i="19" s="1"/>
  <c r="AV266" i="19"/>
  <c r="AU266" i="19"/>
  <c r="AT266" i="19"/>
  <c r="R266" i="19"/>
  <c r="Q266" i="19"/>
  <c r="P266" i="19"/>
  <c r="O266" i="19"/>
  <c r="N266" i="19"/>
  <c r="M266" i="19"/>
  <c r="L266" i="19"/>
  <c r="E266" i="19"/>
  <c r="FJ265" i="19"/>
  <c r="EW265" i="19"/>
  <c r="BU265" i="19"/>
  <c r="BL265" i="19"/>
  <c r="DI265" i="19" s="1"/>
  <c r="AV265" i="19"/>
  <c r="AU265" i="19"/>
  <c r="AT265" i="19"/>
  <c r="R265" i="19"/>
  <c r="Q265" i="19"/>
  <c r="P265" i="19"/>
  <c r="O265" i="19"/>
  <c r="N265" i="19"/>
  <c r="M265" i="19"/>
  <c r="L265" i="19"/>
  <c r="E265" i="19"/>
  <c r="FJ264" i="19"/>
  <c r="EW264" i="19"/>
  <c r="BU264" i="19"/>
  <c r="BL264" i="19"/>
  <c r="DI264" i="19" s="1"/>
  <c r="AV264" i="19"/>
  <c r="AU264" i="19"/>
  <c r="AT264" i="19"/>
  <c r="R264" i="19"/>
  <c r="Q264" i="19"/>
  <c r="P264" i="19"/>
  <c r="O264" i="19"/>
  <c r="N264" i="19"/>
  <c r="M264" i="19"/>
  <c r="L264" i="19"/>
  <c r="E264" i="19"/>
  <c r="FJ263" i="19"/>
  <c r="EW263" i="19"/>
  <c r="BU263" i="19"/>
  <c r="BL263" i="19"/>
  <c r="DI263" i="19" s="1"/>
  <c r="AV263" i="19"/>
  <c r="AU263" i="19"/>
  <c r="AT263" i="19"/>
  <c r="R263" i="19"/>
  <c r="Q263" i="19"/>
  <c r="P263" i="19"/>
  <c r="O263" i="19"/>
  <c r="N263" i="19"/>
  <c r="M263" i="19"/>
  <c r="L263" i="19"/>
  <c r="E263" i="19"/>
  <c r="FJ262" i="19"/>
  <c r="EW262" i="19"/>
  <c r="BU262" i="19"/>
  <c r="BL262" i="19"/>
  <c r="DI262" i="19" s="1"/>
  <c r="AV262" i="19"/>
  <c r="AU262" i="19"/>
  <c r="AT262" i="19"/>
  <c r="R262" i="19"/>
  <c r="Q262" i="19"/>
  <c r="P262" i="19"/>
  <c r="O262" i="19"/>
  <c r="N262" i="19"/>
  <c r="M262" i="19"/>
  <c r="L262" i="19"/>
  <c r="E262" i="19"/>
  <c r="FJ261" i="19"/>
  <c r="EW261" i="19"/>
  <c r="BU261" i="19"/>
  <c r="AV261" i="19"/>
  <c r="AU261" i="19"/>
  <c r="AT261" i="19"/>
  <c r="R261" i="19"/>
  <c r="Q261" i="19"/>
  <c r="P261" i="19"/>
  <c r="O261" i="19"/>
  <c r="N261" i="19"/>
  <c r="M261" i="19"/>
  <c r="L261" i="19"/>
  <c r="E261" i="19"/>
  <c r="FJ260" i="19"/>
  <c r="EW260" i="19"/>
  <c r="BU260" i="19"/>
  <c r="BL260" i="19"/>
  <c r="DI260" i="19" s="1"/>
  <c r="AV260" i="19"/>
  <c r="AU260" i="19"/>
  <c r="AT260" i="19"/>
  <c r="R260" i="19"/>
  <c r="Q260" i="19"/>
  <c r="P260" i="19"/>
  <c r="O260" i="19"/>
  <c r="N260" i="19"/>
  <c r="M260" i="19"/>
  <c r="L260" i="19"/>
  <c r="E260" i="19"/>
  <c r="FJ259" i="19"/>
  <c r="EW259" i="19"/>
  <c r="BU259" i="19"/>
  <c r="BL259" i="19"/>
  <c r="DI259" i="19" s="1"/>
  <c r="AV259" i="19"/>
  <c r="AU259" i="19"/>
  <c r="AT259" i="19"/>
  <c r="R259" i="19"/>
  <c r="Q259" i="19"/>
  <c r="P259" i="19"/>
  <c r="O259" i="19"/>
  <c r="N259" i="19"/>
  <c r="M259" i="19"/>
  <c r="L259" i="19"/>
  <c r="E259" i="19"/>
  <c r="FJ258" i="19"/>
  <c r="EW258" i="19"/>
  <c r="BU258" i="19"/>
  <c r="BL258" i="19"/>
  <c r="DI258" i="19" s="1"/>
  <c r="AV258" i="19"/>
  <c r="AU258" i="19"/>
  <c r="AT258" i="19"/>
  <c r="R258" i="19"/>
  <c r="Q258" i="19"/>
  <c r="P258" i="19"/>
  <c r="O258" i="19"/>
  <c r="N258" i="19"/>
  <c r="M258" i="19"/>
  <c r="L258" i="19"/>
  <c r="E258" i="19"/>
  <c r="FJ257" i="19"/>
  <c r="EW257" i="19"/>
  <c r="DR257" i="19"/>
  <c r="DI257" i="19"/>
  <c r="BU257" i="19"/>
  <c r="BT257" i="19"/>
  <c r="BL257" i="19"/>
  <c r="AV257" i="19"/>
  <c r="AU257" i="19"/>
  <c r="AT257" i="19"/>
  <c r="R257" i="19"/>
  <c r="Q257" i="19"/>
  <c r="P257" i="19"/>
  <c r="O257" i="19"/>
  <c r="N257" i="19"/>
  <c r="M257" i="19"/>
  <c r="L257" i="19"/>
  <c r="E257" i="19"/>
  <c r="FJ256" i="19"/>
  <c r="EW256" i="19"/>
  <c r="DR256" i="19"/>
  <c r="BU256" i="19"/>
  <c r="BT256" i="19"/>
  <c r="BL256" i="19"/>
  <c r="DI256" i="19" s="1"/>
  <c r="AV256" i="19"/>
  <c r="AU256" i="19"/>
  <c r="AT256" i="19"/>
  <c r="R256" i="19"/>
  <c r="Q256" i="19"/>
  <c r="P256" i="19"/>
  <c r="O256" i="19"/>
  <c r="N256" i="19"/>
  <c r="M256" i="19"/>
  <c r="L256" i="19"/>
  <c r="E256" i="19"/>
  <c r="FJ255" i="19"/>
  <c r="EW255" i="19"/>
  <c r="BU255" i="19"/>
  <c r="BL255" i="19"/>
  <c r="AV255" i="19"/>
  <c r="AU255" i="19"/>
  <c r="AT255" i="19"/>
  <c r="R255" i="19"/>
  <c r="Q255" i="19"/>
  <c r="P255" i="19"/>
  <c r="O255" i="19"/>
  <c r="N255" i="19"/>
  <c r="M255" i="19"/>
  <c r="L255" i="19"/>
  <c r="E255" i="19"/>
  <c r="FJ254" i="19"/>
  <c r="EW254" i="19"/>
  <c r="DI254" i="19"/>
  <c r="CE254" i="19"/>
  <c r="AV254" i="19"/>
  <c r="AU254" i="19"/>
  <c r="AT254" i="19"/>
  <c r="R254" i="19"/>
  <c r="Q254" i="19"/>
  <c r="P254" i="19"/>
  <c r="O254" i="19"/>
  <c r="N254" i="19"/>
  <c r="M254" i="19"/>
  <c r="L254" i="19"/>
  <c r="E254" i="19"/>
  <c r="FJ253" i="19"/>
  <c r="EW253" i="19"/>
  <c r="DI253" i="19"/>
  <c r="CE253" i="19"/>
  <c r="AV253" i="19"/>
  <c r="AU253" i="19"/>
  <c r="AT253" i="19"/>
  <c r="R253" i="19"/>
  <c r="Q253" i="19"/>
  <c r="P253" i="19"/>
  <c r="O253" i="19"/>
  <c r="N253" i="19"/>
  <c r="M253" i="19"/>
  <c r="L253" i="19"/>
  <c r="E253" i="19"/>
  <c r="FJ252" i="19"/>
  <c r="EW252" i="19"/>
  <c r="DI252" i="19"/>
  <c r="CE252" i="19"/>
  <c r="BU252" i="19"/>
  <c r="AV252" i="19"/>
  <c r="AU252" i="19"/>
  <c r="AT252" i="19"/>
  <c r="R252" i="19"/>
  <c r="Q252" i="19"/>
  <c r="P252" i="19"/>
  <c r="O252" i="19"/>
  <c r="N252" i="19"/>
  <c r="M252" i="19"/>
  <c r="L252" i="19"/>
  <c r="E252" i="19"/>
  <c r="FJ251" i="19"/>
  <c r="EW251" i="19"/>
  <c r="DI251" i="19"/>
  <c r="CE251" i="19"/>
  <c r="AV251" i="19"/>
  <c r="AU251" i="19"/>
  <c r="AT251" i="19"/>
  <c r="R251" i="19"/>
  <c r="Q251" i="19"/>
  <c r="P251" i="19"/>
  <c r="O251" i="19"/>
  <c r="N251" i="19"/>
  <c r="M251" i="19"/>
  <c r="L251" i="19"/>
  <c r="E251" i="19"/>
  <c r="FJ250" i="19"/>
  <c r="EW250" i="19"/>
  <c r="DI250" i="19"/>
  <c r="CE250" i="19"/>
  <c r="AV250" i="19"/>
  <c r="AU250" i="19"/>
  <c r="AT250" i="19"/>
  <c r="R250" i="19"/>
  <c r="Q250" i="19"/>
  <c r="P250" i="19"/>
  <c r="O250" i="19"/>
  <c r="N250" i="19"/>
  <c r="M250" i="19"/>
  <c r="L250" i="19"/>
  <c r="E250" i="19"/>
  <c r="FJ249" i="19"/>
  <c r="EW249" i="19"/>
  <c r="DI249" i="19"/>
  <c r="BU249" i="19"/>
  <c r="AV249" i="19"/>
  <c r="AU249" i="19"/>
  <c r="AT249" i="19"/>
  <c r="R249" i="19"/>
  <c r="Q249" i="19"/>
  <c r="P249" i="19"/>
  <c r="O249" i="19"/>
  <c r="N249" i="19"/>
  <c r="M249" i="19"/>
  <c r="L249" i="19"/>
  <c r="E249" i="19"/>
  <c r="DK235" i="19"/>
  <c r="BN235" i="19"/>
  <c r="AN235" i="19"/>
  <c r="AM235" i="19"/>
  <c r="AL235" i="19"/>
  <c r="AK235" i="19"/>
  <c r="AJ235" i="19"/>
  <c r="AI235" i="19"/>
  <c r="AH235" i="19"/>
  <c r="AG235" i="19"/>
  <c r="AF235" i="19"/>
  <c r="AE235" i="19"/>
  <c r="AD235" i="19"/>
  <c r="AB235" i="19"/>
  <c r="AA235" i="19"/>
  <c r="Z235" i="19"/>
  <c r="Y235" i="19"/>
  <c r="X235" i="19"/>
  <c r="W235" i="19"/>
  <c r="V235" i="19"/>
  <c r="U235" i="19"/>
  <c r="T235" i="19"/>
  <c r="S235" i="19"/>
  <c r="K235" i="19"/>
  <c r="I235" i="19"/>
  <c r="H235" i="19"/>
  <c r="G235" i="19"/>
  <c r="F235" i="19"/>
  <c r="D235" i="19"/>
  <c r="C235" i="19"/>
  <c r="DK234" i="19"/>
  <c r="BN234" i="19"/>
  <c r="AN234" i="19"/>
  <c r="AM234" i="19"/>
  <c r="AL234" i="19"/>
  <c r="AK234" i="19"/>
  <c r="AJ234" i="19"/>
  <c r="AI234" i="19"/>
  <c r="AH234" i="19"/>
  <c r="AG234" i="19"/>
  <c r="AF234" i="19"/>
  <c r="AE234" i="19"/>
  <c r="AD234" i="19"/>
  <c r="AB234" i="19"/>
  <c r="AA234" i="19"/>
  <c r="Z234" i="19"/>
  <c r="Y234" i="19"/>
  <c r="X234" i="19"/>
  <c r="W234" i="19"/>
  <c r="V234" i="19"/>
  <c r="U234" i="19"/>
  <c r="T234" i="19"/>
  <c r="S234" i="19"/>
  <c r="K234" i="19"/>
  <c r="I234" i="19"/>
  <c r="H234" i="19"/>
  <c r="G234" i="19"/>
  <c r="F234" i="19"/>
  <c r="D234" i="19"/>
  <c r="C234" i="19"/>
  <c r="DK233" i="19"/>
  <c r="BN233" i="19"/>
  <c r="AN233" i="19"/>
  <c r="AM233" i="19"/>
  <c r="AL233" i="19"/>
  <c r="AK233" i="19"/>
  <c r="AJ233" i="19"/>
  <c r="AI233" i="19"/>
  <c r="AH233" i="19"/>
  <c r="AG233" i="19"/>
  <c r="AF233" i="19"/>
  <c r="AE233" i="19"/>
  <c r="AD233" i="19"/>
  <c r="AB233" i="19"/>
  <c r="AA233" i="19"/>
  <c r="Z233" i="19"/>
  <c r="Y233" i="19"/>
  <c r="X233" i="19"/>
  <c r="W233" i="19"/>
  <c r="V233" i="19"/>
  <c r="U233" i="19"/>
  <c r="T233" i="19"/>
  <c r="S233" i="19"/>
  <c r="K233" i="19"/>
  <c r="I233" i="19"/>
  <c r="H233" i="19"/>
  <c r="G233" i="19"/>
  <c r="F233" i="19"/>
  <c r="D233" i="19"/>
  <c r="C233" i="19"/>
  <c r="DK232" i="19"/>
  <c r="BN232" i="19"/>
  <c r="AN232" i="19"/>
  <c r="AM232" i="19"/>
  <c r="AL232" i="19"/>
  <c r="AK232" i="19"/>
  <c r="AJ232" i="19"/>
  <c r="AI232" i="19"/>
  <c r="AH232" i="19"/>
  <c r="AG232" i="19"/>
  <c r="AF232" i="19"/>
  <c r="AE232" i="19"/>
  <c r="AD232" i="19"/>
  <c r="AB232" i="19"/>
  <c r="AA232" i="19"/>
  <c r="Z232" i="19"/>
  <c r="Y232" i="19"/>
  <c r="X232" i="19"/>
  <c r="W232" i="19"/>
  <c r="V232" i="19"/>
  <c r="U232" i="19"/>
  <c r="T232" i="19"/>
  <c r="S232" i="19"/>
  <c r="K232" i="19"/>
  <c r="I232" i="19"/>
  <c r="H232" i="19"/>
  <c r="G232" i="19"/>
  <c r="F232" i="19"/>
  <c r="D232" i="19"/>
  <c r="C232" i="19"/>
  <c r="DK231" i="19"/>
  <c r="BN231" i="19"/>
  <c r="AN231" i="19"/>
  <c r="AM231" i="19"/>
  <c r="AL231" i="19"/>
  <c r="AK231" i="19"/>
  <c r="AJ231" i="19"/>
  <c r="AI231" i="19"/>
  <c r="AH231" i="19"/>
  <c r="AG231" i="19"/>
  <c r="AF231" i="19"/>
  <c r="AE231" i="19"/>
  <c r="AD231" i="19"/>
  <c r="AB231" i="19"/>
  <c r="AA231" i="19"/>
  <c r="Z231" i="19"/>
  <c r="Y231" i="19"/>
  <c r="X231" i="19"/>
  <c r="W231" i="19"/>
  <c r="V231" i="19"/>
  <c r="U231" i="19"/>
  <c r="T231" i="19"/>
  <c r="S231" i="19"/>
  <c r="K231" i="19"/>
  <c r="I231" i="19"/>
  <c r="H231" i="19"/>
  <c r="G231" i="19"/>
  <c r="F231" i="19"/>
  <c r="D231" i="19"/>
  <c r="C231" i="19"/>
  <c r="DK230" i="19"/>
  <c r="BN230" i="19"/>
  <c r="AN230" i="19"/>
  <c r="AM230" i="19"/>
  <c r="AL230" i="19"/>
  <c r="AK230" i="19"/>
  <c r="AJ230" i="19"/>
  <c r="AI230" i="19"/>
  <c r="AH230" i="19"/>
  <c r="AG230" i="19"/>
  <c r="AF230" i="19"/>
  <c r="AE230" i="19"/>
  <c r="AD230" i="19"/>
  <c r="AB230" i="19"/>
  <c r="AA230" i="19"/>
  <c r="Z230" i="19"/>
  <c r="Y230" i="19"/>
  <c r="X230" i="19"/>
  <c r="W230" i="19"/>
  <c r="V230" i="19"/>
  <c r="U230" i="19"/>
  <c r="T230" i="19"/>
  <c r="S230" i="19"/>
  <c r="K230" i="19"/>
  <c r="I230" i="19"/>
  <c r="H230" i="19"/>
  <c r="G230" i="19"/>
  <c r="F230" i="19"/>
  <c r="D230" i="19"/>
  <c r="C230" i="19"/>
  <c r="DK224" i="19"/>
  <c r="BN224" i="19"/>
  <c r="AN224" i="19"/>
  <c r="AM224" i="19"/>
  <c r="AL224" i="19"/>
  <c r="AK224" i="19"/>
  <c r="AJ224" i="19"/>
  <c r="AI224" i="19"/>
  <c r="AH224" i="19"/>
  <c r="AG224" i="19"/>
  <c r="AF224" i="19"/>
  <c r="AE224" i="19"/>
  <c r="AD224" i="19"/>
  <c r="AB224" i="19"/>
  <c r="AA224" i="19"/>
  <c r="Z224" i="19"/>
  <c r="Y224" i="19"/>
  <c r="X224" i="19"/>
  <c r="W224" i="19"/>
  <c r="V224" i="19"/>
  <c r="U224" i="19"/>
  <c r="T224" i="19"/>
  <c r="S224" i="19"/>
  <c r="K224" i="19"/>
  <c r="I224" i="19"/>
  <c r="H224" i="19"/>
  <c r="G224" i="19"/>
  <c r="F224" i="19"/>
  <c r="D224" i="19"/>
  <c r="C224" i="19"/>
  <c r="DK223" i="19"/>
  <c r="BN223" i="19"/>
  <c r="AN223" i="19"/>
  <c r="AM223" i="19"/>
  <c r="AL223" i="19"/>
  <c r="AK223" i="19"/>
  <c r="AJ223" i="19"/>
  <c r="AI223" i="19"/>
  <c r="AH223" i="19"/>
  <c r="AG223" i="19"/>
  <c r="AF223" i="19"/>
  <c r="AE223" i="19"/>
  <c r="AD223" i="19"/>
  <c r="AB223" i="19"/>
  <c r="AA223" i="19"/>
  <c r="Z223" i="19"/>
  <c r="Y223" i="19"/>
  <c r="X223" i="19"/>
  <c r="W223" i="19"/>
  <c r="V223" i="19"/>
  <c r="U223" i="19"/>
  <c r="T223" i="19"/>
  <c r="S223" i="19"/>
  <c r="K223" i="19"/>
  <c r="I223" i="19"/>
  <c r="H223" i="19"/>
  <c r="G223" i="19"/>
  <c r="F223" i="19"/>
  <c r="D223" i="19"/>
  <c r="C223" i="19"/>
  <c r="DK222" i="19"/>
  <c r="BN222" i="19"/>
  <c r="AN222" i="19"/>
  <c r="AM222" i="19"/>
  <c r="AL222" i="19"/>
  <c r="AK222" i="19"/>
  <c r="AJ222" i="19"/>
  <c r="AI222" i="19"/>
  <c r="AH222" i="19"/>
  <c r="AG222" i="19"/>
  <c r="AF222" i="19"/>
  <c r="AE222" i="19"/>
  <c r="AD222" i="19"/>
  <c r="AB222" i="19"/>
  <c r="AA222" i="19"/>
  <c r="Z222" i="19"/>
  <c r="Y222" i="19"/>
  <c r="X222" i="19"/>
  <c r="W222" i="19"/>
  <c r="V222" i="19"/>
  <c r="U222" i="19"/>
  <c r="T222" i="19"/>
  <c r="S222" i="19"/>
  <c r="K222" i="19"/>
  <c r="I222" i="19"/>
  <c r="H222" i="19"/>
  <c r="G222" i="19"/>
  <c r="F222" i="19"/>
  <c r="D222" i="19"/>
  <c r="C222" i="19"/>
  <c r="DK221" i="19"/>
  <c r="BN221" i="19"/>
  <c r="AN221" i="19"/>
  <c r="AM221" i="19"/>
  <c r="AL221" i="19"/>
  <c r="AK221" i="19"/>
  <c r="AJ221" i="19"/>
  <c r="AI221" i="19"/>
  <c r="AH221" i="19"/>
  <c r="AG221" i="19"/>
  <c r="AF221" i="19"/>
  <c r="AE221" i="19"/>
  <c r="AD221" i="19"/>
  <c r="AB221" i="19"/>
  <c r="AA221" i="19"/>
  <c r="Z221" i="19"/>
  <c r="Y221" i="19"/>
  <c r="X221" i="19"/>
  <c r="W221" i="19"/>
  <c r="V221" i="19"/>
  <c r="U221" i="19"/>
  <c r="T221" i="19"/>
  <c r="S221" i="19"/>
  <c r="K221" i="19"/>
  <c r="I221" i="19"/>
  <c r="H221" i="19"/>
  <c r="G221" i="19"/>
  <c r="F221" i="19"/>
  <c r="D221" i="19"/>
  <c r="C221" i="19"/>
  <c r="DK220" i="19"/>
  <c r="BN220" i="19"/>
  <c r="AN220" i="19"/>
  <c r="AM220" i="19"/>
  <c r="AL220" i="19"/>
  <c r="AK220" i="19"/>
  <c r="AJ220" i="19"/>
  <c r="AI220" i="19"/>
  <c r="AH220" i="19"/>
  <c r="AG220" i="19"/>
  <c r="AF220" i="19"/>
  <c r="AE220" i="19"/>
  <c r="AD220" i="19"/>
  <c r="AB220" i="19"/>
  <c r="AA220" i="19"/>
  <c r="Z220" i="19"/>
  <c r="Y220" i="19"/>
  <c r="X220" i="19"/>
  <c r="W220" i="19"/>
  <c r="V220" i="19"/>
  <c r="U220" i="19"/>
  <c r="T220" i="19"/>
  <c r="S220" i="19"/>
  <c r="K220" i="19"/>
  <c r="I220" i="19"/>
  <c r="H220" i="19"/>
  <c r="G220" i="19"/>
  <c r="F220" i="19"/>
  <c r="D220" i="19"/>
  <c r="C220" i="19"/>
  <c r="DK219" i="19"/>
  <c r="BN219" i="19"/>
  <c r="AN219" i="19"/>
  <c r="AM219" i="19"/>
  <c r="AL219" i="19"/>
  <c r="AK219" i="19"/>
  <c r="AJ219" i="19"/>
  <c r="AI219" i="19"/>
  <c r="AH219" i="19"/>
  <c r="AG219" i="19"/>
  <c r="AF219" i="19"/>
  <c r="AE219" i="19"/>
  <c r="AD219" i="19"/>
  <c r="AB219" i="19"/>
  <c r="AA219" i="19"/>
  <c r="Z219" i="19"/>
  <c r="Y219" i="19"/>
  <c r="X219" i="19"/>
  <c r="W219" i="19"/>
  <c r="V219" i="19"/>
  <c r="U219" i="19"/>
  <c r="T219" i="19"/>
  <c r="S219" i="19"/>
  <c r="K219" i="19"/>
  <c r="I219" i="19"/>
  <c r="H219" i="19"/>
  <c r="G219" i="19"/>
  <c r="F219" i="19"/>
  <c r="D219" i="19"/>
  <c r="C219" i="19"/>
  <c r="DK218" i="19"/>
  <c r="BN218" i="19"/>
  <c r="AN218" i="19"/>
  <c r="AM218" i="19"/>
  <c r="AL218" i="19"/>
  <c r="AK218" i="19"/>
  <c r="AJ218" i="19"/>
  <c r="AI218" i="19"/>
  <c r="AH218" i="19"/>
  <c r="AG218" i="19"/>
  <c r="AF218" i="19"/>
  <c r="AE218" i="19"/>
  <c r="AD218" i="19"/>
  <c r="AB218" i="19"/>
  <c r="AA218" i="19"/>
  <c r="Z218" i="19"/>
  <c r="Y218" i="19"/>
  <c r="X218" i="19"/>
  <c r="W218" i="19"/>
  <c r="V218" i="19"/>
  <c r="U218" i="19"/>
  <c r="T218" i="19"/>
  <c r="S218" i="19"/>
  <c r="K218" i="19"/>
  <c r="I218" i="19"/>
  <c r="H218" i="19"/>
  <c r="G218" i="19"/>
  <c r="F218" i="19"/>
  <c r="D218" i="19"/>
  <c r="C218" i="19"/>
  <c r="DK217" i="19"/>
  <c r="BN217" i="19"/>
  <c r="AN217" i="19"/>
  <c r="AM217" i="19"/>
  <c r="AL217" i="19"/>
  <c r="AK217" i="19"/>
  <c r="AJ217" i="19"/>
  <c r="AI217" i="19"/>
  <c r="AH217" i="19"/>
  <c r="AG217" i="19"/>
  <c r="AF217" i="19"/>
  <c r="AE217" i="19"/>
  <c r="AD217" i="19"/>
  <c r="AB217" i="19"/>
  <c r="AA217" i="19"/>
  <c r="Z217" i="19"/>
  <c r="Y217" i="19"/>
  <c r="X217" i="19"/>
  <c r="W217" i="19"/>
  <c r="V217" i="19"/>
  <c r="U217" i="19"/>
  <c r="T217" i="19"/>
  <c r="S217" i="19"/>
  <c r="K217" i="19"/>
  <c r="I217" i="19"/>
  <c r="H217" i="19"/>
  <c r="G217" i="19"/>
  <c r="F217" i="19"/>
  <c r="D217" i="19"/>
  <c r="C217" i="19"/>
  <c r="DK216" i="19"/>
  <c r="BN216" i="19"/>
  <c r="AN216" i="19"/>
  <c r="AM216" i="19"/>
  <c r="AL216" i="19"/>
  <c r="AK216" i="19"/>
  <c r="AJ216" i="19"/>
  <c r="AI216" i="19"/>
  <c r="AH216" i="19"/>
  <c r="AG216" i="19"/>
  <c r="AF216" i="19"/>
  <c r="AE216" i="19"/>
  <c r="AD216" i="19"/>
  <c r="AB216" i="19"/>
  <c r="AA216" i="19"/>
  <c r="Z216" i="19"/>
  <c r="Y216" i="19"/>
  <c r="X216" i="19"/>
  <c r="W216" i="19"/>
  <c r="V216" i="19"/>
  <c r="U216" i="19"/>
  <c r="T216" i="19"/>
  <c r="S216" i="19"/>
  <c r="K216" i="19"/>
  <c r="I216" i="19"/>
  <c r="H216" i="19"/>
  <c r="G216" i="19"/>
  <c r="F216" i="19"/>
  <c r="D216" i="19"/>
  <c r="C216" i="19"/>
  <c r="DK215" i="19"/>
  <c r="BN215" i="19"/>
  <c r="AN215" i="19"/>
  <c r="AM215" i="19"/>
  <c r="AL215" i="19"/>
  <c r="AK215" i="19"/>
  <c r="AJ215" i="19"/>
  <c r="AI215" i="19"/>
  <c r="AH215" i="19"/>
  <c r="AG215" i="19"/>
  <c r="AF215" i="19"/>
  <c r="AE215" i="19"/>
  <c r="AD215" i="19"/>
  <c r="AB215" i="19"/>
  <c r="AA215" i="19"/>
  <c r="Z215" i="19"/>
  <c r="Y215" i="19"/>
  <c r="X215" i="19"/>
  <c r="W215" i="19"/>
  <c r="V215" i="19"/>
  <c r="U215" i="19"/>
  <c r="T215" i="19"/>
  <c r="S215" i="19"/>
  <c r="K215" i="19"/>
  <c r="I215" i="19"/>
  <c r="H215" i="19"/>
  <c r="G215" i="19"/>
  <c r="F215" i="19"/>
  <c r="D215" i="19"/>
  <c r="C215" i="19"/>
  <c r="DK214" i="19"/>
  <c r="BN214" i="19"/>
  <c r="AN214" i="19"/>
  <c r="AM214" i="19"/>
  <c r="AL214" i="19"/>
  <c r="AK214" i="19"/>
  <c r="AJ214" i="19"/>
  <c r="AI214" i="19"/>
  <c r="AH214" i="19"/>
  <c r="AG214" i="19"/>
  <c r="AF214" i="19"/>
  <c r="AE214" i="19"/>
  <c r="AD214" i="19"/>
  <c r="AB214" i="19"/>
  <c r="AA214" i="19"/>
  <c r="Z214" i="19"/>
  <c r="Y214" i="19"/>
  <c r="X214" i="19"/>
  <c r="W214" i="19"/>
  <c r="V214" i="19"/>
  <c r="U214" i="19"/>
  <c r="T214" i="19"/>
  <c r="S214" i="19"/>
  <c r="K214" i="19"/>
  <c r="I214" i="19"/>
  <c r="H214" i="19"/>
  <c r="G214" i="19"/>
  <c r="F214" i="19"/>
  <c r="D214" i="19"/>
  <c r="C214" i="19"/>
  <c r="DK213" i="19"/>
  <c r="BN213" i="19"/>
  <c r="AN213" i="19"/>
  <c r="AM213" i="19"/>
  <c r="AL213" i="19"/>
  <c r="AK213" i="19"/>
  <c r="AJ213" i="19"/>
  <c r="AI213" i="19"/>
  <c r="AH213" i="19"/>
  <c r="AG213" i="19"/>
  <c r="AF213" i="19"/>
  <c r="AE213" i="19"/>
  <c r="AD213" i="19"/>
  <c r="AB213" i="19"/>
  <c r="AA213" i="19"/>
  <c r="Z213" i="19"/>
  <c r="Y213" i="19"/>
  <c r="X213" i="19"/>
  <c r="W213" i="19"/>
  <c r="V213" i="19"/>
  <c r="U213" i="19"/>
  <c r="T213" i="19"/>
  <c r="S213" i="19"/>
  <c r="K213" i="19"/>
  <c r="I213" i="19"/>
  <c r="H213" i="19"/>
  <c r="G213" i="19"/>
  <c r="F213" i="19"/>
  <c r="D213" i="19"/>
  <c r="C213" i="19"/>
  <c r="DK212" i="19"/>
  <c r="BN212" i="19"/>
  <c r="AN212" i="19"/>
  <c r="AM212" i="19"/>
  <c r="AL212" i="19"/>
  <c r="AK212" i="19"/>
  <c r="AJ212" i="19"/>
  <c r="AI212" i="19"/>
  <c r="AH212" i="19"/>
  <c r="AG212" i="19"/>
  <c r="AF212" i="19"/>
  <c r="AE212" i="19"/>
  <c r="AD212" i="19"/>
  <c r="AB212" i="19"/>
  <c r="AA212" i="19"/>
  <c r="Z212" i="19"/>
  <c r="Y212" i="19"/>
  <c r="X212" i="19"/>
  <c r="W212" i="19"/>
  <c r="V212" i="19"/>
  <c r="U212" i="19"/>
  <c r="T212" i="19"/>
  <c r="S212" i="19"/>
  <c r="K212" i="19"/>
  <c r="I212" i="19"/>
  <c r="H212" i="19"/>
  <c r="G212" i="19"/>
  <c r="F212" i="19"/>
  <c r="D212" i="19"/>
  <c r="C212" i="19"/>
  <c r="DK211" i="19"/>
  <c r="BN211" i="19"/>
  <c r="AN211" i="19"/>
  <c r="AM211" i="19"/>
  <c r="AL211" i="19"/>
  <c r="AK211" i="19"/>
  <c r="AJ211" i="19"/>
  <c r="AI211" i="19"/>
  <c r="AH211" i="19"/>
  <c r="AG211" i="19"/>
  <c r="AF211" i="19"/>
  <c r="AE211" i="19"/>
  <c r="AD211" i="19"/>
  <c r="AB211" i="19"/>
  <c r="AA211" i="19"/>
  <c r="Z211" i="19"/>
  <c r="Y211" i="19"/>
  <c r="X211" i="19"/>
  <c r="W211" i="19"/>
  <c r="V211" i="19"/>
  <c r="U211" i="19"/>
  <c r="T211" i="19"/>
  <c r="S211" i="19"/>
  <c r="K211" i="19"/>
  <c r="I211" i="19"/>
  <c r="H211" i="19"/>
  <c r="G211" i="19"/>
  <c r="F211" i="19"/>
  <c r="D211" i="19"/>
  <c r="C211" i="19"/>
  <c r="DK210" i="19"/>
  <c r="BN210" i="19"/>
  <c r="AN210" i="19"/>
  <c r="AM210" i="19"/>
  <c r="AL210" i="19"/>
  <c r="AK210" i="19"/>
  <c r="AJ210" i="19"/>
  <c r="AI210" i="19"/>
  <c r="AH210" i="19"/>
  <c r="AG210" i="19"/>
  <c r="AF210" i="19"/>
  <c r="AE210" i="19"/>
  <c r="AD210" i="19"/>
  <c r="AB210" i="19"/>
  <c r="AA210" i="19"/>
  <c r="Z210" i="19"/>
  <c r="Y210" i="19"/>
  <c r="X210" i="19"/>
  <c r="W210" i="19"/>
  <c r="V210" i="19"/>
  <c r="U210" i="19"/>
  <c r="T210" i="19"/>
  <c r="S210" i="19"/>
  <c r="K210" i="19"/>
  <c r="I210" i="19"/>
  <c r="H210" i="19"/>
  <c r="G210" i="19"/>
  <c r="F210" i="19"/>
  <c r="D210" i="19"/>
  <c r="C210" i="19"/>
  <c r="DK209" i="19"/>
  <c r="BN209" i="19"/>
  <c r="AN209" i="19"/>
  <c r="AM209" i="19"/>
  <c r="AL209" i="19"/>
  <c r="AK209" i="19"/>
  <c r="AJ209" i="19"/>
  <c r="AI209" i="19"/>
  <c r="AH209" i="19"/>
  <c r="AG209" i="19"/>
  <c r="AF209" i="19"/>
  <c r="AE209" i="19"/>
  <c r="AD209" i="19"/>
  <c r="AB209" i="19"/>
  <c r="AA209" i="19"/>
  <c r="Z209" i="19"/>
  <c r="Y209" i="19"/>
  <c r="X209" i="19"/>
  <c r="W209" i="19"/>
  <c r="V209" i="19"/>
  <c r="U209" i="19"/>
  <c r="T209" i="19"/>
  <c r="S209" i="19"/>
  <c r="K209" i="19"/>
  <c r="I209" i="19"/>
  <c r="H209" i="19"/>
  <c r="G209" i="19"/>
  <c r="F209" i="19"/>
  <c r="D209" i="19"/>
  <c r="C209" i="19"/>
  <c r="DK208" i="19"/>
  <c r="BN208" i="19"/>
  <c r="AN208" i="19"/>
  <c r="AM208" i="19"/>
  <c r="AL208" i="19"/>
  <c r="AK208" i="19"/>
  <c r="AJ208" i="19"/>
  <c r="AI208" i="19"/>
  <c r="AH208" i="19"/>
  <c r="AG208" i="19"/>
  <c r="AF208" i="19"/>
  <c r="AE208" i="19"/>
  <c r="AD208" i="19"/>
  <c r="AB208" i="19"/>
  <c r="AA208" i="19"/>
  <c r="Z208" i="19"/>
  <c r="Y208" i="19"/>
  <c r="X208" i="19"/>
  <c r="W208" i="19"/>
  <c r="V208" i="19"/>
  <c r="U208" i="19"/>
  <c r="T208" i="19"/>
  <c r="S208" i="19"/>
  <c r="K208" i="19"/>
  <c r="I208" i="19"/>
  <c r="H208" i="19"/>
  <c r="G208" i="19"/>
  <c r="F208" i="19"/>
  <c r="D208" i="19"/>
  <c r="C208" i="19"/>
  <c r="DK207" i="19"/>
  <c r="BN207" i="19"/>
  <c r="AN207" i="19"/>
  <c r="AM207" i="19"/>
  <c r="AL207" i="19"/>
  <c r="AK207" i="19"/>
  <c r="AJ207" i="19"/>
  <c r="AI207" i="19"/>
  <c r="AH207" i="19"/>
  <c r="AG207" i="19"/>
  <c r="AF207" i="19"/>
  <c r="AE207" i="19"/>
  <c r="AD207" i="19"/>
  <c r="AB207" i="19"/>
  <c r="AA207" i="19"/>
  <c r="Z207" i="19"/>
  <c r="Y207" i="19"/>
  <c r="X207" i="19"/>
  <c r="W207" i="19"/>
  <c r="V207" i="19"/>
  <c r="U207" i="19"/>
  <c r="T207" i="19"/>
  <c r="S207" i="19"/>
  <c r="K207" i="19"/>
  <c r="I207" i="19"/>
  <c r="H207" i="19"/>
  <c r="G207" i="19"/>
  <c r="F207" i="19"/>
  <c r="D207" i="19"/>
  <c r="C207" i="19"/>
  <c r="DK206" i="19"/>
  <c r="BN206" i="19"/>
  <c r="AN206" i="19"/>
  <c r="AM206" i="19"/>
  <c r="AL206" i="19"/>
  <c r="AK206" i="19"/>
  <c r="AJ206" i="19"/>
  <c r="AI206" i="19"/>
  <c r="AH206" i="19"/>
  <c r="AG206" i="19"/>
  <c r="AF206" i="19"/>
  <c r="AE206" i="19"/>
  <c r="AD206" i="19"/>
  <c r="AB206" i="19"/>
  <c r="AA206" i="19"/>
  <c r="Z206" i="19"/>
  <c r="Y206" i="19"/>
  <c r="X206" i="19"/>
  <c r="W206" i="19"/>
  <c r="V206" i="19"/>
  <c r="U206" i="19"/>
  <c r="T206" i="19"/>
  <c r="S206" i="19"/>
  <c r="K206" i="19"/>
  <c r="I206" i="19"/>
  <c r="H206" i="19"/>
  <c r="G206" i="19"/>
  <c r="F206" i="19"/>
  <c r="D206" i="19"/>
  <c r="C206" i="19"/>
  <c r="DK205" i="19"/>
  <c r="BN205" i="19"/>
  <c r="AN205" i="19"/>
  <c r="AM205" i="19"/>
  <c r="AL205" i="19"/>
  <c r="AK205" i="19"/>
  <c r="AJ205" i="19"/>
  <c r="AI205" i="19"/>
  <c r="AH205" i="19"/>
  <c r="AG205" i="19"/>
  <c r="AF205" i="19"/>
  <c r="AE205" i="19"/>
  <c r="AD205" i="19"/>
  <c r="AB205" i="19"/>
  <c r="AA205" i="19"/>
  <c r="Z205" i="19"/>
  <c r="Y205" i="19"/>
  <c r="X205" i="19"/>
  <c r="W205" i="19"/>
  <c r="V205" i="19"/>
  <c r="U205" i="19"/>
  <c r="T205" i="19"/>
  <c r="S205" i="19"/>
  <c r="K205" i="19"/>
  <c r="I205" i="19"/>
  <c r="H205" i="19"/>
  <c r="G205" i="19"/>
  <c r="F205" i="19"/>
  <c r="D205" i="19"/>
  <c r="C205" i="19"/>
  <c r="DK204" i="19"/>
  <c r="BN204" i="19"/>
  <c r="AN204" i="19"/>
  <c r="AM204" i="19"/>
  <c r="AL204" i="19"/>
  <c r="AK204" i="19"/>
  <c r="AJ204" i="19"/>
  <c r="AI204" i="19"/>
  <c r="AH204" i="19"/>
  <c r="AG204" i="19"/>
  <c r="AF204" i="19"/>
  <c r="AE204" i="19"/>
  <c r="AD204" i="19"/>
  <c r="AB204" i="19"/>
  <c r="AA204" i="19"/>
  <c r="Z204" i="19"/>
  <c r="Y204" i="19"/>
  <c r="X204" i="19"/>
  <c r="W204" i="19"/>
  <c r="V204" i="19"/>
  <c r="U204" i="19"/>
  <c r="T204" i="19"/>
  <c r="S204" i="19"/>
  <c r="K204" i="19"/>
  <c r="I204" i="19"/>
  <c r="H204" i="19"/>
  <c r="G204" i="19"/>
  <c r="F204" i="19"/>
  <c r="D204" i="19"/>
  <c r="C204" i="19"/>
  <c r="DK203" i="19"/>
  <c r="BN203" i="19"/>
  <c r="AN203" i="19"/>
  <c r="AM203" i="19"/>
  <c r="AL203" i="19"/>
  <c r="AK203" i="19"/>
  <c r="AJ203" i="19"/>
  <c r="AI203" i="19"/>
  <c r="AH203" i="19"/>
  <c r="AG203" i="19"/>
  <c r="AF203" i="19"/>
  <c r="AE203" i="19"/>
  <c r="AD203" i="19"/>
  <c r="AB203" i="19"/>
  <c r="AA203" i="19"/>
  <c r="Z203" i="19"/>
  <c r="Y203" i="19"/>
  <c r="X203" i="19"/>
  <c r="W203" i="19"/>
  <c r="V203" i="19"/>
  <c r="U203" i="19"/>
  <c r="T203" i="19"/>
  <c r="S203" i="19"/>
  <c r="K203" i="19"/>
  <c r="I203" i="19"/>
  <c r="H203" i="19"/>
  <c r="G203" i="19"/>
  <c r="F203" i="19"/>
  <c r="D203" i="19"/>
  <c r="C203" i="19"/>
  <c r="DK202" i="19"/>
  <c r="BN202" i="19"/>
  <c r="AN202" i="19"/>
  <c r="AM202" i="19"/>
  <c r="AL202" i="19"/>
  <c r="AK202" i="19"/>
  <c r="AJ202" i="19"/>
  <c r="AI202" i="19"/>
  <c r="AH202" i="19"/>
  <c r="AG202" i="19"/>
  <c r="AF202" i="19"/>
  <c r="AE202" i="19"/>
  <c r="AD202" i="19"/>
  <c r="AB202" i="19"/>
  <c r="AA202" i="19"/>
  <c r="Z202" i="19"/>
  <c r="Y202" i="19"/>
  <c r="X202" i="19"/>
  <c r="W202" i="19"/>
  <c r="V202" i="19"/>
  <c r="U202" i="19"/>
  <c r="T202" i="19"/>
  <c r="S202" i="19"/>
  <c r="K202" i="19"/>
  <c r="I202" i="19"/>
  <c r="H202" i="19"/>
  <c r="G202" i="19"/>
  <c r="F202" i="19"/>
  <c r="D202" i="19"/>
  <c r="C202" i="19"/>
  <c r="DK201" i="19"/>
  <c r="BN201" i="19"/>
  <c r="AN201" i="19"/>
  <c r="AM201" i="19"/>
  <c r="AL201" i="19"/>
  <c r="AK201" i="19"/>
  <c r="AJ201" i="19"/>
  <c r="AI201" i="19"/>
  <c r="AH201" i="19"/>
  <c r="AG201" i="19"/>
  <c r="AF201" i="19"/>
  <c r="AE201" i="19"/>
  <c r="AD201" i="19"/>
  <c r="AB201" i="19"/>
  <c r="AA201" i="19"/>
  <c r="Z201" i="19"/>
  <c r="Y201" i="19"/>
  <c r="X201" i="19"/>
  <c r="W201" i="19"/>
  <c r="V201" i="19"/>
  <c r="U201" i="19"/>
  <c r="T201" i="19"/>
  <c r="S201" i="19"/>
  <c r="K201" i="19"/>
  <c r="I201" i="19"/>
  <c r="H201" i="19"/>
  <c r="G201" i="19"/>
  <c r="F201" i="19"/>
  <c r="D201" i="19"/>
  <c r="C201" i="19"/>
  <c r="DK200" i="19"/>
  <c r="BN200" i="19"/>
  <c r="AN200" i="19"/>
  <c r="AM200" i="19"/>
  <c r="AL200" i="19"/>
  <c r="AK200" i="19"/>
  <c r="AJ200" i="19"/>
  <c r="AI200" i="19"/>
  <c r="AH200" i="19"/>
  <c r="AG200" i="19"/>
  <c r="AF200" i="19"/>
  <c r="AE200" i="19"/>
  <c r="AD200" i="19"/>
  <c r="AB200" i="19"/>
  <c r="AA200" i="19"/>
  <c r="Z200" i="19"/>
  <c r="Y200" i="19"/>
  <c r="X200" i="19"/>
  <c r="W200" i="19"/>
  <c r="V200" i="19"/>
  <c r="U200" i="19"/>
  <c r="T200" i="19"/>
  <c r="S200" i="19"/>
  <c r="K200" i="19"/>
  <c r="I200" i="19"/>
  <c r="H200" i="19"/>
  <c r="G200" i="19"/>
  <c r="F200" i="19"/>
  <c r="D200" i="19"/>
  <c r="C200" i="19"/>
  <c r="DK199" i="19"/>
  <c r="BN199" i="19"/>
  <c r="AN199" i="19"/>
  <c r="AM199" i="19"/>
  <c r="AL199" i="19"/>
  <c r="AK199" i="19"/>
  <c r="AJ199" i="19"/>
  <c r="AI199" i="19"/>
  <c r="AH199" i="19"/>
  <c r="AG199" i="19"/>
  <c r="AF199" i="19"/>
  <c r="AE199" i="19"/>
  <c r="AD199" i="19"/>
  <c r="AB199" i="19"/>
  <c r="AA199" i="19"/>
  <c r="Z199" i="19"/>
  <c r="Y199" i="19"/>
  <c r="X199" i="19"/>
  <c r="W199" i="19"/>
  <c r="V199" i="19"/>
  <c r="U199" i="19"/>
  <c r="T199" i="19"/>
  <c r="S199" i="19"/>
  <c r="K199" i="19"/>
  <c r="I199" i="19"/>
  <c r="H199" i="19"/>
  <c r="G199" i="19"/>
  <c r="F199" i="19"/>
  <c r="D199" i="19"/>
  <c r="C199" i="19"/>
  <c r="DK198" i="19"/>
  <c r="BN198" i="19"/>
  <c r="AN198" i="19"/>
  <c r="AM198" i="19"/>
  <c r="AL198" i="19"/>
  <c r="AK198" i="19"/>
  <c r="AJ198" i="19"/>
  <c r="AI198" i="19"/>
  <c r="AH198" i="19"/>
  <c r="AG198" i="19"/>
  <c r="AF198" i="19"/>
  <c r="AE198" i="19"/>
  <c r="AD198" i="19"/>
  <c r="AB198" i="19"/>
  <c r="AA198" i="19"/>
  <c r="Z198" i="19"/>
  <c r="Y198" i="19"/>
  <c r="X198" i="19"/>
  <c r="W198" i="19"/>
  <c r="V198" i="19"/>
  <c r="U198" i="19"/>
  <c r="T198" i="19"/>
  <c r="S198" i="19"/>
  <c r="K198" i="19"/>
  <c r="I198" i="19"/>
  <c r="H198" i="19"/>
  <c r="G198" i="19"/>
  <c r="F198" i="19"/>
  <c r="D198" i="19"/>
  <c r="C198" i="19"/>
  <c r="DK197" i="19"/>
  <c r="BN197" i="19"/>
  <c r="AN197" i="19"/>
  <c r="AM197" i="19"/>
  <c r="AL197" i="19"/>
  <c r="AK197" i="19"/>
  <c r="AJ197" i="19"/>
  <c r="AI197" i="19"/>
  <c r="AH197" i="19"/>
  <c r="AG197" i="19"/>
  <c r="AF197" i="19"/>
  <c r="AE197" i="19"/>
  <c r="AD197" i="19"/>
  <c r="AB197" i="19"/>
  <c r="AA197" i="19"/>
  <c r="Z197" i="19"/>
  <c r="Y197" i="19"/>
  <c r="X197" i="19"/>
  <c r="W197" i="19"/>
  <c r="V197" i="19"/>
  <c r="U197" i="19"/>
  <c r="T197" i="19"/>
  <c r="S197" i="19"/>
  <c r="K197" i="19"/>
  <c r="I197" i="19"/>
  <c r="H197" i="19"/>
  <c r="G197" i="19"/>
  <c r="F197" i="19"/>
  <c r="D197" i="19"/>
  <c r="C197" i="19"/>
  <c r="DK196" i="19"/>
  <c r="BN196" i="19"/>
  <c r="AN196" i="19"/>
  <c r="AM196" i="19"/>
  <c r="AL196" i="19"/>
  <c r="AK196" i="19"/>
  <c r="AJ196" i="19"/>
  <c r="AI196" i="19"/>
  <c r="AH196" i="19"/>
  <c r="AG196" i="19"/>
  <c r="AF196" i="19"/>
  <c r="AE196" i="19"/>
  <c r="AD196" i="19"/>
  <c r="AB196" i="19"/>
  <c r="AA196" i="19"/>
  <c r="Z196" i="19"/>
  <c r="Y196" i="19"/>
  <c r="X196" i="19"/>
  <c r="W196" i="19"/>
  <c r="V196" i="19"/>
  <c r="U196" i="19"/>
  <c r="T196" i="19"/>
  <c r="S196" i="19"/>
  <c r="K196" i="19"/>
  <c r="I196" i="19"/>
  <c r="H196" i="19"/>
  <c r="G196" i="19"/>
  <c r="F196" i="19"/>
  <c r="D196" i="19"/>
  <c r="C196" i="19"/>
  <c r="DK195" i="19"/>
  <c r="BN195" i="19"/>
  <c r="AN195" i="19"/>
  <c r="AM195" i="19"/>
  <c r="AL195" i="19"/>
  <c r="AK195" i="19"/>
  <c r="AJ195" i="19"/>
  <c r="AI195" i="19"/>
  <c r="AH195" i="19"/>
  <c r="AG195" i="19"/>
  <c r="AF195" i="19"/>
  <c r="AE195" i="19"/>
  <c r="AD195" i="19"/>
  <c r="AB195" i="19"/>
  <c r="AA195" i="19"/>
  <c r="Z195" i="19"/>
  <c r="Y195" i="19"/>
  <c r="X195" i="19"/>
  <c r="W195" i="19"/>
  <c r="V195" i="19"/>
  <c r="U195" i="19"/>
  <c r="T195" i="19"/>
  <c r="S195" i="19"/>
  <c r="K195" i="19"/>
  <c r="I195" i="19"/>
  <c r="H195" i="19"/>
  <c r="G195" i="19"/>
  <c r="F195" i="19"/>
  <c r="D195" i="19"/>
  <c r="C195" i="19"/>
  <c r="DK194" i="19"/>
  <c r="BN194" i="19"/>
  <c r="AN194" i="19"/>
  <c r="AM194" i="19"/>
  <c r="AL194" i="19"/>
  <c r="AK194" i="19"/>
  <c r="AJ194" i="19"/>
  <c r="AI194" i="19"/>
  <c r="AH194" i="19"/>
  <c r="AG194" i="19"/>
  <c r="AF194" i="19"/>
  <c r="AE194" i="19"/>
  <c r="AD194" i="19"/>
  <c r="AB194" i="19"/>
  <c r="AA194" i="19"/>
  <c r="Z194" i="19"/>
  <c r="Y194" i="19"/>
  <c r="X194" i="19"/>
  <c r="W194" i="19"/>
  <c r="V194" i="19"/>
  <c r="U194" i="19"/>
  <c r="T194" i="19"/>
  <c r="S194" i="19"/>
  <c r="K194" i="19"/>
  <c r="I194" i="19"/>
  <c r="H194" i="19"/>
  <c r="G194" i="19"/>
  <c r="F194" i="19"/>
  <c r="D194" i="19"/>
  <c r="C194" i="19"/>
  <c r="DK193" i="19"/>
  <c r="BN193" i="19"/>
  <c r="AN193" i="19"/>
  <c r="AM193" i="19"/>
  <c r="AL193" i="19"/>
  <c r="AK193" i="19"/>
  <c r="AJ193" i="19"/>
  <c r="AI193" i="19"/>
  <c r="AH193" i="19"/>
  <c r="AG193" i="19"/>
  <c r="AF193" i="19"/>
  <c r="AE193" i="19"/>
  <c r="AD193" i="19"/>
  <c r="AB193" i="19"/>
  <c r="AA193" i="19"/>
  <c r="Z193" i="19"/>
  <c r="Y193" i="19"/>
  <c r="X193" i="19"/>
  <c r="W193" i="19"/>
  <c r="V193" i="19"/>
  <c r="U193" i="19"/>
  <c r="T193" i="19"/>
  <c r="S193" i="19"/>
  <c r="K193" i="19"/>
  <c r="I193" i="19"/>
  <c r="H193" i="19"/>
  <c r="G193" i="19"/>
  <c r="F193" i="19"/>
  <c r="D193" i="19"/>
  <c r="C193" i="19"/>
  <c r="DK192" i="19"/>
  <c r="BN192" i="19"/>
  <c r="AN192" i="19"/>
  <c r="AM192" i="19"/>
  <c r="AL192" i="19"/>
  <c r="AK192" i="19"/>
  <c r="AJ192" i="19"/>
  <c r="AI192" i="19"/>
  <c r="AH192" i="19"/>
  <c r="AG192" i="19"/>
  <c r="AF192" i="19"/>
  <c r="AE192" i="19"/>
  <c r="AD192" i="19"/>
  <c r="AB192" i="19"/>
  <c r="AA192" i="19"/>
  <c r="Z192" i="19"/>
  <c r="Y192" i="19"/>
  <c r="X192" i="19"/>
  <c r="W192" i="19"/>
  <c r="V192" i="19"/>
  <c r="U192" i="19"/>
  <c r="T192" i="19"/>
  <c r="S192" i="19"/>
  <c r="K192" i="19"/>
  <c r="I192" i="19"/>
  <c r="H192" i="19"/>
  <c r="G192" i="19"/>
  <c r="F192" i="19"/>
  <c r="D192" i="19"/>
  <c r="C192" i="19"/>
  <c r="DK191" i="19"/>
  <c r="BN191" i="19"/>
  <c r="AN191" i="19"/>
  <c r="AM191" i="19"/>
  <c r="AL191" i="19"/>
  <c r="AK191" i="19"/>
  <c r="AJ191" i="19"/>
  <c r="AI191" i="19"/>
  <c r="AH191" i="19"/>
  <c r="AG191" i="19"/>
  <c r="AF191" i="19"/>
  <c r="AE191" i="19"/>
  <c r="AD191" i="19"/>
  <c r="AB191" i="19"/>
  <c r="AA191" i="19"/>
  <c r="Z191" i="19"/>
  <c r="Y191" i="19"/>
  <c r="X191" i="19"/>
  <c r="W191" i="19"/>
  <c r="V191" i="19"/>
  <c r="U191" i="19"/>
  <c r="T191" i="19"/>
  <c r="S191" i="19"/>
  <c r="K191" i="19"/>
  <c r="I191" i="19"/>
  <c r="H191" i="19"/>
  <c r="G191" i="19"/>
  <c r="F191" i="19"/>
  <c r="D191" i="19"/>
  <c r="C191" i="19"/>
  <c r="DK190" i="19"/>
  <c r="BN190" i="19"/>
  <c r="AN190" i="19"/>
  <c r="AM190" i="19"/>
  <c r="AL190" i="19"/>
  <c r="AK190" i="19"/>
  <c r="AJ190" i="19"/>
  <c r="AI190" i="19"/>
  <c r="AH190" i="19"/>
  <c r="AG190" i="19"/>
  <c r="AF190" i="19"/>
  <c r="AE190" i="19"/>
  <c r="AD190" i="19"/>
  <c r="AB190" i="19"/>
  <c r="AA190" i="19"/>
  <c r="Z190" i="19"/>
  <c r="Y190" i="19"/>
  <c r="X190" i="19"/>
  <c r="W190" i="19"/>
  <c r="V190" i="19"/>
  <c r="U190" i="19"/>
  <c r="T190" i="19"/>
  <c r="S190" i="19"/>
  <c r="K190" i="19"/>
  <c r="I190" i="19"/>
  <c r="H190" i="19"/>
  <c r="G190" i="19"/>
  <c r="F190" i="19"/>
  <c r="D190" i="19"/>
  <c r="C190" i="19"/>
  <c r="DK189" i="19"/>
  <c r="BN189" i="19"/>
  <c r="AN189" i="19"/>
  <c r="AM189" i="19"/>
  <c r="AL189" i="19"/>
  <c r="AK189" i="19"/>
  <c r="AJ189" i="19"/>
  <c r="AI189" i="19"/>
  <c r="AH189" i="19"/>
  <c r="AG189" i="19"/>
  <c r="AF189" i="19"/>
  <c r="AE189" i="19"/>
  <c r="AD189" i="19"/>
  <c r="AB189" i="19"/>
  <c r="AA189" i="19"/>
  <c r="Z189" i="19"/>
  <c r="Y189" i="19"/>
  <c r="X189" i="19"/>
  <c r="W189" i="19"/>
  <c r="V189" i="19"/>
  <c r="U189" i="19"/>
  <c r="T189" i="19"/>
  <c r="S189" i="19"/>
  <c r="K189" i="19"/>
  <c r="I189" i="19"/>
  <c r="H189" i="19"/>
  <c r="G189" i="19"/>
  <c r="F189" i="19"/>
  <c r="D189" i="19"/>
  <c r="C189" i="19"/>
  <c r="DK188" i="19"/>
  <c r="BN188" i="19"/>
  <c r="AN188" i="19"/>
  <c r="AM188" i="19"/>
  <c r="AL188" i="19"/>
  <c r="AK188" i="19"/>
  <c r="AJ188" i="19"/>
  <c r="AI188" i="19"/>
  <c r="AH188" i="19"/>
  <c r="AG188" i="19"/>
  <c r="AF188" i="19"/>
  <c r="AE188" i="19"/>
  <c r="AD188" i="19"/>
  <c r="AB188" i="19"/>
  <c r="AA188" i="19"/>
  <c r="Z188" i="19"/>
  <c r="Y188" i="19"/>
  <c r="X188" i="19"/>
  <c r="W188" i="19"/>
  <c r="V188" i="19"/>
  <c r="U188" i="19"/>
  <c r="T188" i="19"/>
  <c r="S188" i="19"/>
  <c r="K188" i="19"/>
  <c r="I188" i="19"/>
  <c r="H188" i="19"/>
  <c r="G188" i="19"/>
  <c r="F188" i="19"/>
  <c r="D188" i="19"/>
  <c r="C188" i="19"/>
  <c r="DK187" i="19"/>
  <c r="BN187" i="19"/>
  <c r="AN187" i="19"/>
  <c r="AM187" i="19"/>
  <c r="AL187" i="19"/>
  <c r="AK187" i="19"/>
  <c r="AJ187" i="19"/>
  <c r="AI187" i="19"/>
  <c r="AH187" i="19"/>
  <c r="AG187" i="19"/>
  <c r="AF187" i="19"/>
  <c r="AE187" i="19"/>
  <c r="AD187" i="19"/>
  <c r="AB187" i="19"/>
  <c r="AA187" i="19"/>
  <c r="Z187" i="19"/>
  <c r="Y187" i="19"/>
  <c r="X187" i="19"/>
  <c r="W187" i="19"/>
  <c r="V187" i="19"/>
  <c r="U187" i="19"/>
  <c r="T187" i="19"/>
  <c r="S187" i="19"/>
  <c r="K187" i="19"/>
  <c r="I187" i="19"/>
  <c r="H187" i="19"/>
  <c r="G187" i="19"/>
  <c r="F187" i="19"/>
  <c r="D187" i="19"/>
  <c r="C187" i="19"/>
  <c r="DK186" i="19"/>
  <c r="BN186" i="19"/>
  <c r="AN186" i="19"/>
  <c r="AM186" i="19"/>
  <c r="AL186" i="19"/>
  <c r="AK186" i="19"/>
  <c r="AJ186" i="19"/>
  <c r="AI186" i="19"/>
  <c r="AH186" i="19"/>
  <c r="AG186" i="19"/>
  <c r="AF186" i="19"/>
  <c r="AE186" i="19"/>
  <c r="AD186" i="19"/>
  <c r="AB186" i="19"/>
  <c r="AA186" i="19"/>
  <c r="Z186" i="19"/>
  <c r="Y186" i="19"/>
  <c r="X186" i="19"/>
  <c r="W186" i="19"/>
  <c r="V186" i="19"/>
  <c r="U186" i="19"/>
  <c r="T186" i="19"/>
  <c r="S186" i="19"/>
  <c r="K186" i="19"/>
  <c r="I186" i="19"/>
  <c r="H186" i="19"/>
  <c r="G186" i="19"/>
  <c r="F186" i="19"/>
  <c r="D186" i="19"/>
  <c r="C186" i="19"/>
  <c r="DK185" i="19"/>
  <c r="BN185" i="19"/>
  <c r="AN185" i="19"/>
  <c r="AM185" i="19"/>
  <c r="AL185" i="19"/>
  <c r="AK185" i="19"/>
  <c r="AJ185" i="19"/>
  <c r="AI185" i="19"/>
  <c r="AH185" i="19"/>
  <c r="AG185" i="19"/>
  <c r="AF185" i="19"/>
  <c r="AE185" i="19"/>
  <c r="AD185" i="19"/>
  <c r="AB185" i="19"/>
  <c r="AA185" i="19"/>
  <c r="Z185" i="19"/>
  <c r="Y185" i="19"/>
  <c r="X185" i="19"/>
  <c r="W185" i="19"/>
  <c r="V185" i="19"/>
  <c r="U185" i="19"/>
  <c r="T185" i="19"/>
  <c r="S185" i="19"/>
  <c r="K185" i="19"/>
  <c r="I185" i="19"/>
  <c r="H185" i="19"/>
  <c r="G185" i="19"/>
  <c r="F185" i="19"/>
  <c r="D185" i="19"/>
  <c r="C185" i="19"/>
  <c r="DK184" i="19"/>
  <c r="BN184" i="19"/>
  <c r="AN184" i="19"/>
  <c r="AM184" i="19"/>
  <c r="AL184" i="19"/>
  <c r="AK184" i="19"/>
  <c r="AJ184" i="19"/>
  <c r="AI184" i="19"/>
  <c r="AH184" i="19"/>
  <c r="AG184" i="19"/>
  <c r="AF184" i="19"/>
  <c r="AE184" i="19"/>
  <c r="AD184" i="19"/>
  <c r="AB184" i="19"/>
  <c r="AA184" i="19"/>
  <c r="Z184" i="19"/>
  <c r="Y184" i="19"/>
  <c r="X184" i="19"/>
  <c r="W184" i="19"/>
  <c r="V184" i="19"/>
  <c r="U184" i="19"/>
  <c r="T184" i="19"/>
  <c r="S184" i="19"/>
  <c r="K184" i="19"/>
  <c r="I184" i="19"/>
  <c r="H184" i="19"/>
  <c r="G184" i="19"/>
  <c r="F184" i="19"/>
  <c r="D184" i="19"/>
  <c r="C184" i="19"/>
  <c r="DK183" i="19"/>
  <c r="BN183" i="19"/>
  <c r="AN183" i="19"/>
  <c r="AM183" i="19"/>
  <c r="AL183" i="19"/>
  <c r="AK183" i="19"/>
  <c r="AJ183" i="19"/>
  <c r="AI183" i="19"/>
  <c r="AH183" i="19"/>
  <c r="AG183" i="19"/>
  <c r="AF183" i="19"/>
  <c r="AE183" i="19"/>
  <c r="AD183" i="19"/>
  <c r="AB183" i="19"/>
  <c r="AA183" i="19"/>
  <c r="Z183" i="19"/>
  <c r="Y183" i="19"/>
  <c r="X183" i="19"/>
  <c r="W183" i="19"/>
  <c r="V183" i="19"/>
  <c r="U183" i="19"/>
  <c r="T183" i="19"/>
  <c r="S183" i="19"/>
  <c r="K183" i="19"/>
  <c r="I183" i="19"/>
  <c r="H183" i="19"/>
  <c r="G183" i="19"/>
  <c r="F183" i="19"/>
  <c r="D183" i="19"/>
  <c r="C183" i="19"/>
  <c r="DK182" i="19"/>
  <c r="BN182" i="19"/>
  <c r="AN182" i="19"/>
  <c r="AM182" i="19"/>
  <c r="AL182" i="19"/>
  <c r="AK182" i="19"/>
  <c r="AJ182" i="19"/>
  <c r="AI182" i="19"/>
  <c r="AH182" i="19"/>
  <c r="AG182" i="19"/>
  <c r="AF182" i="19"/>
  <c r="AE182" i="19"/>
  <c r="AD182" i="19"/>
  <c r="AB182" i="19"/>
  <c r="AA182" i="19"/>
  <c r="Z182" i="19"/>
  <c r="Y182" i="19"/>
  <c r="X182" i="19"/>
  <c r="W182" i="19"/>
  <c r="V182" i="19"/>
  <c r="U182" i="19"/>
  <c r="T182" i="19"/>
  <c r="S182" i="19"/>
  <c r="K182" i="19"/>
  <c r="I182" i="19"/>
  <c r="H182" i="19"/>
  <c r="G182" i="19"/>
  <c r="F182" i="19"/>
  <c r="D182" i="19"/>
  <c r="C182" i="19"/>
  <c r="DK181" i="19"/>
  <c r="BN181" i="19"/>
  <c r="AN181" i="19"/>
  <c r="AM181" i="19"/>
  <c r="AL181" i="19"/>
  <c r="AK181" i="19"/>
  <c r="AJ181" i="19"/>
  <c r="AI181" i="19"/>
  <c r="AH181" i="19"/>
  <c r="AG181" i="19"/>
  <c r="AF181" i="19"/>
  <c r="AE181" i="19"/>
  <c r="AD181" i="19"/>
  <c r="AB181" i="19"/>
  <c r="AA181" i="19"/>
  <c r="Z181" i="19"/>
  <c r="Y181" i="19"/>
  <c r="X181" i="19"/>
  <c r="W181" i="19"/>
  <c r="V181" i="19"/>
  <c r="U181" i="19"/>
  <c r="T181" i="19"/>
  <c r="S181" i="19"/>
  <c r="K181" i="19"/>
  <c r="I181" i="19"/>
  <c r="H181" i="19"/>
  <c r="G181" i="19"/>
  <c r="F181" i="19"/>
  <c r="D181" i="19"/>
  <c r="C181" i="19"/>
  <c r="FX167" i="19"/>
  <c r="FX166" i="19"/>
  <c r="Q166" i="19"/>
  <c r="P166" i="19"/>
  <c r="O166" i="19"/>
  <c r="FX165" i="19"/>
  <c r="Q165" i="19"/>
  <c r="P165" i="19"/>
  <c r="O165" i="19"/>
  <c r="FX164" i="19"/>
  <c r="Q164" i="19"/>
  <c r="P164" i="19"/>
  <c r="O164" i="19"/>
  <c r="FX163" i="19"/>
  <c r="Q163" i="19"/>
  <c r="P163" i="19"/>
  <c r="O163" i="19"/>
  <c r="FX162" i="19"/>
  <c r="Q162" i="19"/>
  <c r="P162" i="19"/>
  <c r="O162" i="19"/>
  <c r="N162" i="19"/>
  <c r="N163" i="19" s="1"/>
  <c r="N164" i="19" s="1"/>
  <c r="N165" i="19" s="1"/>
  <c r="N166" i="19" s="1"/>
  <c r="FX161" i="19"/>
  <c r="Q161" i="19"/>
  <c r="P161" i="19"/>
  <c r="O161" i="19"/>
  <c r="FX160" i="19"/>
  <c r="Q160" i="19"/>
  <c r="P160" i="19"/>
  <c r="O160" i="19"/>
  <c r="FX159" i="19"/>
  <c r="Q159" i="19"/>
  <c r="P159" i="19"/>
  <c r="O159" i="19"/>
  <c r="N159" i="19"/>
  <c r="N160" i="19" s="1"/>
  <c r="N161" i="19" s="1"/>
  <c r="FX158" i="19"/>
  <c r="Q158" i="19"/>
  <c r="P158" i="19"/>
  <c r="O158" i="19"/>
  <c r="FX157" i="19"/>
  <c r="Q157" i="19"/>
  <c r="P157" i="19"/>
  <c r="O157" i="19"/>
  <c r="FX156" i="19"/>
  <c r="Q156" i="19"/>
  <c r="P156" i="19"/>
  <c r="O156" i="19"/>
  <c r="FX155" i="19"/>
  <c r="Q155" i="19"/>
  <c r="P155" i="19"/>
  <c r="O155" i="19"/>
  <c r="FX154" i="19"/>
  <c r="Q154" i="19"/>
  <c r="P154" i="19"/>
  <c r="O154" i="19"/>
  <c r="FX153" i="19"/>
  <c r="Q153" i="19"/>
  <c r="P153" i="19"/>
  <c r="O153" i="19"/>
  <c r="FX152" i="19"/>
  <c r="Q152" i="19"/>
  <c r="P152" i="19"/>
  <c r="O152" i="19"/>
  <c r="FX151" i="19"/>
  <c r="Q151" i="19"/>
  <c r="P151" i="19"/>
  <c r="O151" i="19"/>
  <c r="N151" i="19"/>
  <c r="N152" i="19" s="1"/>
  <c r="N153" i="19" s="1"/>
  <c r="N154" i="19" s="1"/>
  <c r="N155" i="19" s="1"/>
  <c r="N156" i="19" s="1"/>
  <c r="N157" i="19" s="1"/>
  <c r="N158" i="19" s="1"/>
  <c r="FX150" i="19"/>
  <c r="Q150" i="19"/>
  <c r="P150" i="19"/>
  <c r="O150" i="19"/>
  <c r="FX149" i="19"/>
  <c r="Q149" i="19"/>
  <c r="P149" i="19"/>
  <c r="O149" i="19"/>
  <c r="FX148" i="19"/>
  <c r="Q148" i="19"/>
  <c r="P148" i="19"/>
  <c r="O148" i="19"/>
  <c r="FX147" i="19"/>
  <c r="Q147" i="19"/>
  <c r="P147" i="19"/>
  <c r="O147" i="19"/>
  <c r="FX146" i="19"/>
  <c r="Q146" i="19"/>
  <c r="P146" i="19"/>
  <c r="O146" i="19"/>
  <c r="N146" i="19"/>
  <c r="N147" i="19" s="1"/>
  <c r="N148" i="19" s="1"/>
  <c r="N149" i="19" s="1"/>
  <c r="N150" i="19" s="1"/>
  <c r="FX145" i="19"/>
  <c r="Q145" i="19"/>
  <c r="P145" i="19"/>
  <c r="O145" i="19"/>
  <c r="FX144" i="19"/>
  <c r="Q144" i="19"/>
  <c r="P144" i="19"/>
  <c r="O144" i="19"/>
  <c r="FX143" i="19"/>
  <c r="Q143" i="19"/>
  <c r="P143" i="19"/>
  <c r="O143" i="19"/>
  <c r="N143" i="19"/>
  <c r="N144" i="19" s="1"/>
  <c r="N145" i="19" s="1"/>
  <c r="R142" i="19"/>
  <c r="Q142" i="19"/>
  <c r="P142" i="19"/>
  <c r="O142" i="19"/>
  <c r="R141" i="19"/>
  <c r="Q141" i="19"/>
  <c r="P141" i="19"/>
  <c r="O141" i="19"/>
  <c r="R140" i="19"/>
  <c r="Q140" i="19"/>
  <c r="P140" i="19"/>
  <c r="O140" i="19"/>
  <c r="R139" i="19"/>
  <c r="Q139" i="19"/>
  <c r="P139" i="19"/>
  <c r="O139" i="19"/>
  <c r="Q138" i="19"/>
  <c r="P138" i="19"/>
  <c r="O138" i="19"/>
  <c r="R137" i="19"/>
  <c r="Q137" i="19"/>
  <c r="P137" i="19"/>
  <c r="O137" i="19"/>
  <c r="R136" i="19"/>
  <c r="Q136" i="19"/>
  <c r="P136" i="19"/>
  <c r="O136" i="19"/>
  <c r="Q135" i="19"/>
  <c r="P135" i="19"/>
  <c r="O135" i="19"/>
  <c r="N135" i="19"/>
  <c r="N136" i="19" s="1"/>
  <c r="N137" i="19" s="1"/>
  <c r="N138" i="19" s="1"/>
  <c r="N139" i="19" s="1"/>
  <c r="N140" i="19" s="1"/>
  <c r="N141" i="19" s="1"/>
  <c r="N142" i="19" s="1"/>
  <c r="FX134" i="19"/>
  <c r="Q134" i="19"/>
  <c r="P134" i="19"/>
  <c r="O134" i="19"/>
  <c r="FX133" i="19"/>
  <c r="Q133" i="19"/>
  <c r="P133" i="19"/>
  <c r="O133" i="19"/>
  <c r="FX132" i="19"/>
  <c r="Q132" i="19"/>
  <c r="P132" i="19"/>
  <c r="O132" i="19"/>
  <c r="FX131" i="19"/>
  <c r="Q131" i="19"/>
  <c r="P131" i="19"/>
  <c r="O131" i="19"/>
  <c r="FX130" i="19"/>
  <c r="Q130" i="19"/>
  <c r="P130" i="19"/>
  <c r="O130" i="19"/>
  <c r="FX129" i="19"/>
  <c r="Q129" i="19"/>
  <c r="P129" i="19"/>
  <c r="O129" i="19"/>
  <c r="FX128" i="19"/>
  <c r="Q128" i="19"/>
  <c r="P128" i="19"/>
  <c r="O128" i="19"/>
  <c r="N128" i="19"/>
  <c r="N129" i="19" s="1"/>
  <c r="N130" i="19" s="1"/>
  <c r="N131" i="19" s="1"/>
  <c r="N132" i="19" s="1"/>
  <c r="N133" i="19" s="1"/>
  <c r="N134" i="19" s="1"/>
  <c r="FX127" i="19"/>
  <c r="Q127" i="19"/>
  <c r="P127" i="19"/>
  <c r="O127" i="19"/>
  <c r="N127" i="19"/>
  <c r="FX126" i="19"/>
  <c r="Q126" i="19"/>
  <c r="P126" i="19"/>
  <c r="O126" i="19"/>
  <c r="FX125" i="19"/>
  <c r="Q125" i="19"/>
  <c r="P125" i="19"/>
  <c r="O125" i="19"/>
  <c r="FX124" i="19"/>
  <c r="Q124" i="19"/>
  <c r="P124" i="19"/>
  <c r="O124" i="19"/>
  <c r="FX123" i="19"/>
  <c r="Q123" i="19"/>
  <c r="P123" i="19"/>
  <c r="O123" i="19"/>
  <c r="FX122" i="19"/>
  <c r="Q122" i="19"/>
  <c r="P122" i="19"/>
  <c r="O122" i="19"/>
  <c r="FX121" i="19"/>
  <c r="Q121" i="19"/>
  <c r="P121" i="19"/>
  <c r="O121" i="19"/>
  <c r="FX120" i="19"/>
  <c r="Q120" i="19"/>
  <c r="P120" i="19"/>
  <c r="O120" i="19"/>
  <c r="N120" i="19"/>
  <c r="N121" i="19" s="1"/>
  <c r="N122" i="19" s="1"/>
  <c r="N123" i="19" s="1"/>
  <c r="N124" i="19" s="1"/>
  <c r="N125" i="19" s="1"/>
  <c r="N126" i="19" s="1"/>
  <c r="FX119" i="19"/>
  <c r="Q119" i="19"/>
  <c r="P119" i="19"/>
  <c r="O119" i="19"/>
  <c r="N119" i="19"/>
  <c r="FX118" i="19"/>
  <c r="Q118" i="19"/>
  <c r="P118" i="19"/>
  <c r="O118" i="19"/>
  <c r="FX117" i="19"/>
  <c r="Q117" i="19"/>
  <c r="P117" i="19"/>
  <c r="O117" i="19"/>
  <c r="FX116" i="19"/>
  <c r="Q116" i="19"/>
  <c r="P116" i="19"/>
  <c r="O116" i="19"/>
  <c r="FX115" i="19"/>
  <c r="Q115" i="19"/>
  <c r="P115" i="19"/>
  <c r="O115" i="19"/>
  <c r="FX114" i="19"/>
  <c r="Q114" i="19"/>
  <c r="P114" i="19"/>
  <c r="O114" i="19"/>
  <c r="FX113" i="19"/>
  <c r="Q113" i="19"/>
  <c r="P113" i="19"/>
  <c r="O113" i="19"/>
  <c r="FX112" i="19"/>
  <c r="Q112" i="19"/>
  <c r="P112" i="19"/>
  <c r="O112" i="19"/>
  <c r="N112" i="19"/>
  <c r="N113" i="19" s="1"/>
  <c r="N114" i="19" s="1"/>
  <c r="N115" i="19" s="1"/>
  <c r="N116" i="19" s="1"/>
  <c r="N117" i="19" s="1"/>
  <c r="N118" i="19" s="1"/>
  <c r="FX111" i="19"/>
  <c r="Q111" i="19"/>
  <c r="P111" i="19"/>
  <c r="O111" i="19"/>
  <c r="N111" i="19"/>
  <c r="FX110" i="19"/>
  <c r="FX109" i="19"/>
  <c r="O109" i="19"/>
  <c r="A109" i="19"/>
  <c r="N109" i="19" s="1"/>
  <c r="FX108" i="19"/>
  <c r="BU106" i="19"/>
  <c r="DR106" i="19" s="1"/>
  <c r="BL106" i="19"/>
  <c r="AV106" i="19"/>
  <c r="AU106" i="19"/>
  <c r="AT106" i="19"/>
  <c r="R106" i="19"/>
  <c r="Q106" i="19"/>
  <c r="P106" i="19"/>
  <c r="O106" i="19"/>
  <c r="N106" i="19"/>
  <c r="M106" i="19"/>
  <c r="L106" i="19"/>
  <c r="E106" i="19"/>
  <c r="BU105" i="19"/>
  <c r="DR105" i="19" s="1"/>
  <c r="BL105" i="19"/>
  <c r="AV105" i="19"/>
  <c r="AU105" i="19"/>
  <c r="AT105" i="19"/>
  <c r="R105" i="19"/>
  <c r="Q105" i="19"/>
  <c r="P105" i="19"/>
  <c r="O105" i="19"/>
  <c r="N105" i="19"/>
  <c r="M105" i="19"/>
  <c r="L105" i="19"/>
  <c r="E105" i="19"/>
  <c r="DR104" i="19"/>
  <c r="BU104" i="19"/>
  <c r="BL104" i="19"/>
  <c r="AV104" i="19"/>
  <c r="AU104" i="19"/>
  <c r="AT104" i="19"/>
  <c r="R104" i="19"/>
  <c r="Q104" i="19"/>
  <c r="P104" i="19"/>
  <c r="O104" i="19"/>
  <c r="N104" i="19"/>
  <c r="M104" i="19"/>
  <c r="L104" i="19"/>
  <c r="E104" i="19"/>
  <c r="DT103" i="19"/>
  <c r="BU103" i="19"/>
  <c r="DR103" i="19" s="1"/>
  <c r="BL103" i="19"/>
  <c r="AV103" i="19"/>
  <c r="AU103" i="19"/>
  <c r="AT103" i="19"/>
  <c r="R103" i="19"/>
  <c r="Q103" i="19"/>
  <c r="P103" i="19"/>
  <c r="O103" i="19"/>
  <c r="N103" i="19"/>
  <c r="M103" i="19"/>
  <c r="L103" i="19"/>
  <c r="E103" i="19"/>
  <c r="DT102" i="19"/>
  <c r="BU102" i="19"/>
  <c r="DR102" i="19" s="1"/>
  <c r="BL102" i="19"/>
  <c r="DI102" i="19" s="1"/>
  <c r="AV102" i="19"/>
  <c r="AU102" i="19"/>
  <c r="AT102" i="19"/>
  <c r="R102" i="19"/>
  <c r="Q102" i="19"/>
  <c r="P102" i="19"/>
  <c r="O102" i="19"/>
  <c r="N102" i="19"/>
  <c r="M102" i="19"/>
  <c r="L102" i="19"/>
  <c r="E102" i="19"/>
  <c r="DT101" i="19"/>
  <c r="DI101" i="19"/>
  <c r="BU101" i="19"/>
  <c r="DR101" i="19" s="1"/>
  <c r="BL101" i="19"/>
  <c r="AV101" i="19"/>
  <c r="AU101" i="19"/>
  <c r="AT101" i="19"/>
  <c r="R101" i="19"/>
  <c r="Q101" i="19"/>
  <c r="P101" i="19"/>
  <c r="O101" i="19"/>
  <c r="N101" i="19"/>
  <c r="M101" i="19"/>
  <c r="L101" i="19"/>
  <c r="E101" i="19"/>
  <c r="FJ100" i="19"/>
  <c r="EW100" i="19"/>
  <c r="DT100" i="19"/>
  <c r="BU100" i="19"/>
  <c r="BL100" i="19"/>
  <c r="DI100" i="19" s="1"/>
  <c r="AV100" i="19"/>
  <c r="AU100" i="19"/>
  <c r="AT100" i="19"/>
  <c r="R100" i="19"/>
  <c r="Q100" i="19"/>
  <c r="P100" i="19"/>
  <c r="O100" i="19"/>
  <c r="N100" i="19"/>
  <c r="M100" i="19"/>
  <c r="L100" i="19"/>
  <c r="E100" i="19"/>
  <c r="FJ99" i="19"/>
  <c r="EW99" i="19"/>
  <c r="DT99" i="19"/>
  <c r="BU99" i="19"/>
  <c r="BL99" i="19"/>
  <c r="DI99" i="19" s="1"/>
  <c r="AV99" i="19"/>
  <c r="AU99" i="19"/>
  <c r="AT99" i="19"/>
  <c r="R99" i="19"/>
  <c r="Q99" i="19"/>
  <c r="P99" i="19"/>
  <c r="O99" i="19"/>
  <c r="N99" i="19"/>
  <c r="M99" i="19"/>
  <c r="L99" i="19"/>
  <c r="E99" i="19"/>
  <c r="FJ98" i="19"/>
  <c r="EW98" i="19"/>
  <c r="DT98" i="19"/>
  <c r="BU98" i="19"/>
  <c r="BL98" i="19"/>
  <c r="DI98" i="19" s="1"/>
  <c r="AV98" i="19"/>
  <c r="AU98" i="19"/>
  <c r="R98" i="19"/>
  <c r="Q98" i="19"/>
  <c r="P98" i="19"/>
  <c r="O98" i="19"/>
  <c r="N98" i="19"/>
  <c r="M98" i="19"/>
  <c r="L98" i="19"/>
  <c r="E98" i="19"/>
  <c r="BU97" i="19"/>
  <c r="BL97" i="19"/>
  <c r="DI97" i="19" s="1"/>
  <c r="AU97" i="19"/>
  <c r="AT97" i="19"/>
  <c r="R97" i="19"/>
  <c r="Q97" i="19"/>
  <c r="P97" i="19"/>
  <c r="O97" i="19"/>
  <c r="N97" i="19"/>
  <c r="M97" i="19"/>
  <c r="L97" i="19"/>
  <c r="E97" i="19"/>
  <c r="DT96" i="19"/>
  <c r="BU96" i="19"/>
  <c r="BL96" i="19"/>
  <c r="DI96" i="19" s="1"/>
  <c r="AU96" i="19"/>
  <c r="AT96" i="19"/>
  <c r="R96" i="19"/>
  <c r="Q96" i="19"/>
  <c r="P96" i="19"/>
  <c r="O96" i="19"/>
  <c r="N96" i="19"/>
  <c r="M96" i="19"/>
  <c r="L96" i="19"/>
  <c r="E96" i="19"/>
  <c r="FJ95" i="19"/>
  <c r="EW95" i="19"/>
  <c r="DT95" i="19"/>
  <c r="BL95" i="19"/>
  <c r="AU95" i="19"/>
  <c r="AT95" i="19"/>
  <c r="R95" i="19"/>
  <c r="Q95" i="19"/>
  <c r="P95" i="19"/>
  <c r="O95" i="19"/>
  <c r="N95" i="19"/>
  <c r="M95" i="19"/>
  <c r="L95" i="19"/>
  <c r="E95" i="19"/>
  <c r="FJ94" i="19"/>
  <c r="EW94" i="19"/>
  <c r="DT94" i="19"/>
  <c r="BL94" i="19"/>
  <c r="AU94" i="19"/>
  <c r="AT94" i="19"/>
  <c r="R94" i="19"/>
  <c r="Q94" i="19"/>
  <c r="P94" i="19"/>
  <c r="O94" i="19"/>
  <c r="N94" i="19"/>
  <c r="M94" i="19"/>
  <c r="L94" i="19"/>
  <c r="E94" i="19"/>
  <c r="FJ93" i="19"/>
  <c r="EW93" i="19"/>
  <c r="DT93" i="19"/>
  <c r="BU93" i="19"/>
  <c r="BL93" i="19"/>
  <c r="DI93" i="19" s="1"/>
  <c r="AV93" i="19"/>
  <c r="AU93" i="19"/>
  <c r="AT93" i="19"/>
  <c r="R93" i="19"/>
  <c r="Q93" i="19"/>
  <c r="Q188" i="19" s="1"/>
  <c r="P93" i="19"/>
  <c r="P188" i="19" s="1"/>
  <c r="O93" i="19"/>
  <c r="O188" i="19" s="1"/>
  <c r="N93" i="19"/>
  <c r="N188" i="19" s="1"/>
  <c r="M93" i="19"/>
  <c r="M188" i="19" s="1"/>
  <c r="L93" i="19"/>
  <c r="L188" i="19" s="1"/>
  <c r="E93" i="19"/>
  <c r="E188" i="19" s="1"/>
  <c r="DT92" i="19"/>
  <c r="BU92" i="19"/>
  <c r="DR92" i="19" s="1"/>
  <c r="BL92" i="19"/>
  <c r="DI92" i="19" s="1"/>
  <c r="AV92" i="19"/>
  <c r="AU92" i="19"/>
  <c r="AT92" i="19"/>
  <c r="R92" i="19"/>
  <c r="Q92" i="19"/>
  <c r="P92" i="19"/>
  <c r="O92" i="19"/>
  <c r="N92" i="19"/>
  <c r="M92" i="19"/>
  <c r="L92" i="19"/>
  <c r="E92" i="19"/>
  <c r="DT91" i="19"/>
  <c r="DI91" i="19"/>
  <c r="BU91" i="19"/>
  <c r="BL91" i="19"/>
  <c r="AV91" i="19"/>
  <c r="AU91" i="19"/>
  <c r="AT91" i="19"/>
  <c r="R91" i="19"/>
  <c r="Q91" i="19"/>
  <c r="P91" i="19"/>
  <c r="O91" i="19"/>
  <c r="N91" i="19"/>
  <c r="M91" i="19"/>
  <c r="L91" i="19"/>
  <c r="E91" i="19"/>
  <c r="FJ90" i="19"/>
  <c r="EW90" i="19"/>
  <c r="DT90" i="19"/>
  <c r="BU90" i="19"/>
  <c r="BL90" i="19"/>
  <c r="DI90" i="19" s="1"/>
  <c r="AV90" i="19"/>
  <c r="AU90" i="19"/>
  <c r="AT90" i="19"/>
  <c r="R90" i="19"/>
  <c r="Q90" i="19"/>
  <c r="P90" i="19"/>
  <c r="P181" i="19" s="1"/>
  <c r="O90" i="19"/>
  <c r="O181" i="19" s="1"/>
  <c r="N90" i="19"/>
  <c r="N181" i="19" s="1"/>
  <c r="M90" i="19"/>
  <c r="L90" i="19"/>
  <c r="L181" i="19" s="1"/>
  <c r="E90" i="19"/>
  <c r="E197" i="19" s="1"/>
  <c r="FJ89" i="19"/>
  <c r="EW89" i="19"/>
  <c r="DT89" i="19"/>
  <c r="BU89" i="19"/>
  <c r="BL89" i="19"/>
  <c r="AV89" i="19"/>
  <c r="AU89" i="19"/>
  <c r="AT89" i="19"/>
  <c r="R89" i="19"/>
  <c r="Q89" i="19"/>
  <c r="P89" i="19"/>
  <c r="O89" i="19"/>
  <c r="N89" i="19"/>
  <c r="M89" i="19"/>
  <c r="L89" i="19"/>
  <c r="E89" i="19"/>
  <c r="FJ88" i="19"/>
  <c r="EW88" i="19"/>
  <c r="DT88" i="19"/>
  <c r="BU88" i="19"/>
  <c r="BL88" i="19"/>
  <c r="DI88" i="19" s="1"/>
  <c r="AV88" i="19"/>
  <c r="AU88" i="19"/>
  <c r="AT88" i="19"/>
  <c r="R88" i="19"/>
  <c r="Q88" i="19"/>
  <c r="P88" i="19"/>
  <c r="O88" i="19"/>
  <c r="N88" i="19"/>
  <c r="M88" i="19"/>
  <c r="L88" i="19"/>
  <c r="E88" i="19"/>
  <c r="FJ87" i="19"/>
  <c r="EW87" i="19"/>
  <c r="DT87" i="19"/>
  <c r="DI87" i="19"/>
  <c r="BU87" i="19"/>
  <c r="BL87" i="19"/>
  <c r="AV87" i="19"/>
  <c r="AU87" i="19"/>
  <c r="AT87" i="19"/>
  <c r="R87" i="19"/>
  <c r="Q87" i="19"/>
  <c r="P87" i="19"/>
  <c r="O87" i="19"/>
  <c r="N87" i="19"/>
  <c r="M87" i="19"/>
  <c r="L87" i="19"/>
  <c r="E87" i="19"/>
  <c r="FJ85" i="19"/>
  <c r="EW85" i="19"/>
  <c r="DT85" i="19"/>
  <c r="BU85" i="19"/>
  <c r="BL85" i="19"/>
  <c r="DI85" i="19" s="1"/>
  <c r="AV85" i="19"/>
  <c r="AU85" i="19"/>
  <c r="AT85" i="19"/>
  <c r="R85" i="19"/>
  <c r="Q85" i="19"/>
  <c r="P85" i="19"/>
  <c r="O85" i="19"/>
  <c r="N85" i="19"/>
  <c r="M85" i="19"/>
  <c r="L85" i="19"/>
  <c r="E85" i="19"/>
  <c r="FJ84" i="19"/>
  <c r="EW84" i="19"/>
  <c r="DT84" i="19"/>
  <c r="BU84" i="19"/>
  <c r="BL84" i="19"/>
  <c r="DI84" i="19" s="1"/>
  <c r="AV84" i="19"/>
  <c r="AU84" i="19"/>
  <c r="AT84" i="19"/>
  <c r="R84" i="19"/>
  <c r="Q84" i="19"/>
  <c r="P84" i="19"/>
  <c r="O84" i="19"/>
  <c r="N84" i="19"/>
  <c r="M84" i="19"/>
  <c r="L84" i="19"/>
  <c r="E84" i="19"/>
  <c r="FJ83" i="19"/>
  <c r="EW83" i="19"/>
  <c r="DT83" i="19"/>
  <c r="BU83" i="19"/>
  <c r="BL83" i="19"/>
  <c r="DI83" i="19" s="1"/>
  <c r="AV83" i="19"/>
  <c r="AU83" i="19"/>
  <c r="AT83" i="19"/>
  <c r="R83" i="19"/>
  <c r="Q83" i="19"/>
  <c r="P83" i="19"/>
  <c r="O83" i="19"/>
  <c r="N83" i="19"/>
  <c r="M83" i="19"/>
  <c r="L83" i="19"/>
  <c r="E83" i="19"/>
  <c r="FJ82" i="19"/>
  <c r="EW82" i="19"/>
  <c r="DT82" i="19"/>
  <c r="BU82" i="19"/>
  <c r="BL82" i="19"/>
  <c r="DI82" i="19" s="1"/>
  <c r="AV82" i="19"/>
  <c r="AU82" i="19"/>
  <c r="AT82" i="19"/>
  <c r="R82" i="19"/>
  <c r="Q82" i="19"/>
  <c r="Q233" i="19" s="1"/>
  <c r="P82" i="19"/>
  <c r="P233" i="19" s="1"/>
  <c r="O82" i="19"/>
  <c r="O233" i="19" s="1"/>
  <c r="N82" i="19"/>
  <c r="N233" i="19" s="1"/>
  <c r="M82" i="19"/>
  <c r="M233" i="19" s="1"/>
  <c r="L82" i="19"/>
  <c r="L233" i="19" s="1"/>
  <c r="E82" i="19"/>
  <c r="E233" i="19" s="1"/>
  <c r="FJ81" i="19"/>
  <c r="EW81" i="19"/>
  <c r="DT81" i="19"/>
  <c r="DI81" i="19"/>
  <c r="BU81" i="19"/>
  <c r="BL81" i="19"/>
  <c r="AV81" i="19"/>
  <c r="AU81" i="19"/>
  <c r="AT81" i="19"/>
  <c r="R81" i="19"/>
  <c r="Q81" i="19"/>
  <c r="P81" i="19"/>
  <c r="O81" i="19"/>
  <c r="N81" i="19"/>
  <c r="M81" i="19"/>
  <c r="L81" i="19"/>
  <c r="E81" i="19"/>
  <c r="FJ80" i="19"/>
  <c r="EW80" i="19"/>
  <c r="DT80" i="19"/>
  <c r="BU80" i="19"/>
  <c r="BL80" i="19"/>
  <c r="AV80" i="19"/>
  <c r="R80" i="19"/>
  <c r="Q80" i="19"/>
  <c r="P80" i="19"/>
  <c r="O80" i="19"/>
  <c r="N80" i="19"/>
  <c r="M80" i="19"/>
  <c r="L80" i="19"/>
  <c r="E80" i="19"/>
  <c r="FJ79" i="19"/>
  <c r="EW79" i="19"/>
  <c r="DT79" i="19"/>
  <c r="BU79" i="19"/>
  <c r="BL79" i="19"/>
  <c r="DI79" i="19" s="1"/>
  <c r="AV79" i="19"/>
  <c r="R79" i="19"/>
  <c r="Q79" i="19"/>
  <c r="P79" i="19"/>
  <c r="O79" i="19"/>
  <c r="N79" i="19"/>
  <c r="M79" i="19"/>
  <c r="L79" i="19"/>
  <c r="E79" i="19"/>
  <c r="FJ78" i="19"/>
  <c r="EW78" i="19"/>
  <c r="DR78" i="19"/>
  <c r="BU78" i="19"/>
  <c r="BL78" i="19"/>
  <c r="DI78" i="19" s="1"/>
  <c r="AV78" i="19"/>
  <c r="AU78" i="19"/>
  <c r="AT78" i="19"/>
  <c r="R78" i="19"/>
  <c r="Q78" i="19"/>
  <c r="P78" i="19"/>
  <c r="O78" i="19"/>
  <c r="N78" i="19"/>
  <c r="M78" i="19"/>
  <c r="L78" i="19"/>
  <c r="E78" i="19"/>
  <c r="FJ77" i="19"/>
  <c r="EW77" i="19"/>
  <c r="DT77" i="19"/>
  <c r="BU77" i="19"/>
  <c r="BL77" i="19"/>
  <c r="AV77" i="19"/>
  <c r="AU77" i="19"/>
  <c r="AT77" i="19"/>
  <c r="R77" i="19"/>
  <c r="Q77" i="19"/>
  <c r="P77" i="19"/>
  <c r="O77" i="19"/>
  <c r="N77" i="19"/>
  <c r="M77" i="19"/>
  <c r="L77" i="19"/>
  <c r="E77" i="19"/>
  <c r="DT76" i="19"/>
  <c r="DR76" i="19"/>
  <c r="DM76" i="19"/>
  <c r="DJ76" i="19"/>
  <c r="BU76" i="19"/>
  <c r="BL76" i="19"/>
  <c r="DI76" i="19" s="1"/>
  <c r="AV76" i="19"/>
  <c r="AU76" i="19"/>
  <c r="AT76" i="19"/>
  <c r="R76" i="19"/>
  <c r="Q76" i="19"/>
  <c r="Q234" i="19" s="1"/>
  <c r="P76" i="19"/>
  <c r="P234" i="19" s="1"/>
  <c r="O76" i="19"/>
  <c r="O234" i="19" s="1"/>
  <c r="N76" i="19"/>
  <c r="N234" i="19" s="1"/>
  <c r="M76" i="19"/>
  <c r="M234" i="19" s="1"/>
  <c r="L76" i="19"/>
  <c r="L234" i="19" s="1"/>
  <c r="E76" i="19"/>
  <c r="E234" i="19" s="1"/>
  <c r="FJ75" i="19"/>
  <c r="EW75" i="19"/>
  <c r="DT75" i="19"/>
  <c r="BU75" i="19"/>
  <c r="BL75" i="19"/>
  <c r="DI75" i="19" s="1"/>
  <c r="AV75" i="19"/>
  <c r="AU75" i="19"/>
  <c r="AT75" i="19"/>
  <c r="R75" i="19"/>
  <c r="Q75" i="19"/>
  <c r="P75" i="19"/>
  <c r="O75" i="19"/>
  <c r="N75" i="19"/>
  <c r="M75" i="19"/>
  <c r="L75" i="19"/>
  <c r="E75" i="19"/>
  <c r="FJ74" i="19"/>
  <c r="EW74" i="19"/>
  <c r="DT74" i="19"/>
  <c r="BU74" i="19"/>
  <c r="BL74" i="19"/>
  <c r="DI74" i="19" s="1"/>
  <c r="AV74" i="19"/>
  <c r="AU74" i="19"/>
  <c r="AT74" i="19"/>
  <c r="R74" i="19"/>
  <c r="Q74" i="19"/>
  <c r="P74" i="19"/>
  <c r="O74" i="19"/>
  <c r="N74" i="19"/>
  <c r="M74" i="19"/>
  <c r="L74" i="19"/>
  <c r="E74" i="19"/>
  <c r="FJ73" i="19"/>
  <c r="EW73" i="19"/>
  <c r="DT73" i="19"/>
  <c r="DI73" i="19"/>
  <c r="BU73" i="19"/>
  <c r="BL73" i="19"/>
  <c r="AV73" i="19"/>
  <c r="AU73" i="19"/>
  <c r="AT73" i="19"/>
  <c r="R73" i="19"/>
  <c r="Q73" i="19"/>
  <c r="P73" i="19"/>
  <c r="O73" i="19"/>
  <c r="N73" i="19"/>
  <c r="M73" i="19"/>
  <c r="L73" i="19"/>
  <c r="E73" i="19"/>
  <c r="FJ72" i="19"/>
  <c r="EW72" i="19"/>
  <c r="DT72" i="19"/>
  <c r="BL72" i="19"/>
  <c r="DI72" i="19" s="1"/>
  <c r="AV72" i="19"/>
  <c r="AU72" i="19"/>
  <c r="AT72" i="19"/>
  <c r="R72" i="19"/>
  <c r="Q72" i="19"/>
  <c r="P72" i="19"/>
  <c r="O72" i="19"/>
  <c r="N72" i="19"/>
  <c r="M72" i="19"/>
  <c r="L72" i="19"/>
  <c r="E72" i="19"/>
  <c r="FJ71" i="19"/>
  <c r="EW71" i="19"/>
  <c r="DT71" i="19"/>
  <c r="BU71" i="19"/>
  <c r="BU72" i="19" s="1"/>
  <c r="BL71" i="19"/>
  <c r="DI71" i="19" s="1"/>
  <c r="AV71" i="19"/>
  <c r="AU71" i="19"/>
  <c r="AT71" i="19"/>
  <c r="R71" i="19"/>
  <c r="Q71" i="19"/>
  <c r="P71" i="19"/>
  <c r="O71" i="19"/>
  <c r="O186" i="19" s="1"/>
  <c r="N71" i="19"/>
  <c r="N186" i="19" s="1"/>
  <c r="M71" i="19"/>
  <c r="L71" i="19"/>
  <c r="E71" i="19"/>
  <c r="E186" i="19" s="1"/>
  <c r="FJ70" i="19"/>
  <c r="EW70" i="19"/>
  <c r="DT70" i="19"/>
  <c r="BU70" i="19"/>
  <c r="BL70" i="19"/>
  <c r="DI70" i="19" s="1"/>
  <c r="AV70" i="19"/>
  <c r="AU70" i="19"/>
  <c r="AT70" i="19"/>
  <c r="R70" i="19"/>
  <c r="Q70" i="19"/>
  <c r="Q187" i="19" s="1"/>
  <c r="P70" i="19"/>
  <c r="P187" i="19" s="1"/>
  <c r="O70" i="19"/>
  <c r="O187" i="19" s="1"/>
  <c r="N70" i="19"/>
  <c r="N187" i="19" s="1"/>
  <c r="M70" i="19"/>
  <c r="M187" i="19" s="1"/>
  <c r="L70" i="19"/>
  <c r="L187" i="19" s="1"/>
  <c r="E70" i="19"/>
  <c r="E187" i="19" s="1"/>
  <c r="FJ69" i="19"/>
  <c r="EW69" i="19"/>
  <c r="DT69" i="19"/>
  <c r="BL69" i="19"/>
  <c r="DI69" i="19" s="1"/>
  <c r="AV69" i="19"/>
  <c r="AU69" i="19"/>
  <c r="AT69" i="19"/>
  <c r="R69" i="19"/>
  <c r="Q69" i="19"/>
  <c r="P69" i="19"/>
  <c r="O69" i="19"/>
  <c r="N69" i="19"/>
  <c r="M69" i="19"/>
  <c r="L69" i="19"/>
  <c r="E69" i="19"/>
  <c r="FJ68" i="19"/>
  <c r="EW68" i="19"/>
  <c r="DT68" i="19"/>
  <c r="DI68" i="19"/>
  <c r="BU68" i="19"/>
  <c r="BL68" i="19"/>
  <c r="AV68" i="19"/>
  <c r="AU68" i="19"/>
  <c r="AT68" i="19"/>
  <c r="R68" i="19"/>
  <c r="Q68" i="19"/>
  <c r="P68" i="19"/>
  <c r="O68" i="19"/>
  <c r="N68" i="19"/>
  <c r="M68" i="19"/>
  <c r="L68" i="19"/>
  <c r="E68" i="19"/>
  <c r="FJ67" i="19"/>
  <c r="EW67" i="19"/>
  <c r="DT67" i="19"/>
  <c r="DI67" i="19"/>
  <c r="BU67" i="19"/>
  <c r="BL67" i="19"/>
  <c r="AV67" i="19"/>
  <c r="AU67" i="19"/>
  <c r="AT67" i="19"/>
  <c r="R67" i="19"/>
  <c r="Q67" i="19"/>
  <c r="Q217" i="19" s="1"/>
  <c r="P67" i="19"/>
  <c r="O67" i="19"/>
  <c r="O217" i="19" s="1"/>
  <c r="N67" i="19"/>
  <c r="N217" i="19" s="1"/>
  <c r="M67" i="19"/>
  <c r="M217" i="19" s="1"/>
  <c r="L67" i="19"/>
  <c r="E67" i="19"/>
  <c r="E217" i="19" s="1"/>
  <c r="FJ66" i="19"/>
  <c r="EW66" i="19"/>
  <c r="DT66" i="19"/>
  <c r="BU66" i="19"/>
  <c r="BL66" i="19"/>
  <c r="DI66" i="19" s="1"/>
  <c r="AV66" i="19"/>
  <c r="AU66" i="19"/>
  <c r="AT66" i="19"/>
  <c r="R66" i="19"/>
  <c r="Q66" i="19"/>
  <c r="P66" i="19"/>
  <c r="O66" i="19"/>
  <c r="N66" i="19"/>
  <c r="M66" i="19"/>
  <c r="L66" i="19"/>
  <c r="E66" i="19"/>
  <c r="FJ65" i="19"/>
  <c r="EW65" i="19"/>
  <c r="DT65" i="19"/>
  <c r="BU65" i="19"/>
  <c r="BL65" i="19"/>
  <c r="DI65" i="19" s="1"/>
  <c r="AV65" i="19"/>
  <c r="AU65" i="19"/>
  <c r="AT65" i="19"/>
  <c r="R65" i="19"/>
  <c r="Q65" i="19"/>
  <c r="P65" i="19"/>
  <c r="O65" i="19"/>
  <c r="N65" i="19"/>
  <c r="M65" i="19"/>
  <c r="L65" i="19"/>
  <c r="E65" i="19"/>
  <c r="FJ64" i="19"/>
  <c r="EW64" i="19"/>
  <c r="DT64" i="19"/>
  <c r="BU64" i="19"/>
  <c r="BL64" i="19"/>
  <c r="DI64" i="19" s="1"/>
  <c r="AV64" i="19"/>
  <c r="AU64" i="19"/>
  <c r="AT64" i="19"/>
  <c r="R64" i="19"/>
  <c r="Q64" i="19"/>
  <c r="P64" i="19"/>
  <c r="O64" i="19"/>
  <c r="N64" i="19"/>
  <c r="M64" i="19"/>
  <c r="L64" i="19"/>
  <c r="E64" i="19"/>
  <c r="FJ63" i="19"/>
  <c r="EW63" i="19"/>
  <c r="DT63" i="19"/>
  <c r="BU63" i="19"/>
  <c r="BL63" i="19"/>
  <c r="DI63" i="19" s="1"/>
  <c r="AV63" i="19"/>
  <c r="AU63" i="19"/>
  <c r="AT63" i="19"/>
  <c r="R63" i="19"/>
  <c r="Q63" i="19"/>
  <c r="P63" i="19"/>
  <c r="O63" i="19"/>
  <c r="N63" i="19"/>
  <c r="M63" i="19"/>
  <c r="L63" i="19"/>
  <c r="E63" i="19"/>
  <c r="FJ62" i="19"/>
  <c r="EW62" i="19"/>
  <c r="DT62" i="19"/>
  <c r="BU62" i="19"/>
  <c r="BL62" i="19"/>
  <c r="DI62" i="19" s="1"/>
  <c r="AV62" i="19"/>
  <c r="AU62" i="19"/>
  <c r="AT62" i="19"/>
  <c r="R62" i="19"/>
  <c r="Q62" i="19"/>
  <c r="P62" i="19"/>
  <c r="O62" i="19"/>
  <c r="N62" i="19"/>
  <c r="M62" i="19"/>
  <c r="L62" i="19"/>
  <c r="E62" i="19"/>
  <c r="FJ61" i="19"/>
  <c r="EW61" i="19"/>
  <c r="DT61" i="19"/>
  <c r="BU61" i="19"/>
  <c r="BL61" i="19"/>
  <c r="DI61" i="19" s="1"/>
  <c r="AV61" i="19"/>
  <c r="AU61" i="19"/>
  <c r="AT61" i="19"/>
  <c r="R61" i="19"/>
  <c r="Q61" i="19"/>
  <c r="P61" i="19"/>
  <c r="O61" i="19"/>
  <c r="N61" i="19"/>
  <c r="M61" i="19"/>
  <c r="L61" i="19"/>
  <c r="E61" i="19"/>
  <c r="FJ60" i="19"/>
  <c r="EW60" i="19"/>
  <c r="DT60" i="19"/>
  <c r="DI60" i="19"/>
  <c r="BU60" i="19"/>
  <c r="AV60" i="19"/>
  <c r="AU60" i="19"/>
  <c r="AT60" i="19"/>
  <c r="R60" i="19"/>
  <c r="Q60" i="19"/>
  <c r="P60" i="19"/>
  <c r="O60" i="19"/>
  <c r="N60" i="19"/>
  <c r="M60" i="19"/>
  <c r="L60" i="19"/>
  <c r="E60" i="19"/>
  <c r="FJ59" i="19"/>
  <c r="EW59" i="19"/>
  <c r="DT59" i="19"/>
  <c r="DI59" i="19"/>
  <c r="BU59" i="19"/>
  <c r="AV59" i="19"/>
  <c r="AU59" i="19"/>
  <c r="AT59" i="19"/>
  <c r="R59" i="19"/>
  <c r="Q59" i="19"/>
  <c r="P59" i="19"/>
  <c r="O59" i="19"/>
  <c r="N59" i="19"/>
  <c r="M59" i="19"/>
  <c r="L59" i="19"/>
  <c r="E59" i="19"/>
  <c r="FJ58" i="19"/>
  <c r="EW58" i="19"/>
  <c r="DT58" i="19"/>
  <c r="DI58" i="19"/>
  <c r="BU58" i="19"/>
  <c r="AV58" i="19"/>
  <c r="AU58" i="19"/>
  <c r="AT58" i="19"/>
  <c r="R58" i="19"/>
  <c r="Q58" i="19"/>
  <c r="P58" i="19"/>
  <c r="O58" i="19"/>
  <c r="N58" i="19"/>
  <c r="M58" i="19"/>
  <c r="L58" i="19"/>
  <c r="E58" i="19"/>
  <c r="FJ57" i="19"/>
  <c r="EW57" i="19"/>
  <c r="DT57" i="19"/>
  <c r="BU57" i="19"/>
  <c r="BL57" i="19"/>
  <c r="AV57" i="19"/>
  <c r="AU57" i="19"/>
  <c r="AT57" i="19"/>
  <c r="R57" i="19"/>
  <c r="Q57" i="19"/>
  <c r="Q196" i="19" s="1"/>
  <c r="P57" i="19"/>
  <c r="P196" i="19" s="1"/>
  <c r="O57" i="19"/>
  <c r="O196" i="19" s="1"/>
  <c r="N57" i="19"/>
  <c r="N196" i="19" s="1"/>
  <c r="M57" i="19"/>
  <c r="M196" i="19" s="1"/>
  <c r="L57" i="19"/>
  <c r="L196" i="19" s="1"/>
  <c r="E57" i="19"/>
  <c r="E196" i="19" s="1"/>
  <c r="FJ56" i="19"/>
  <c r="EW56" i="19"/>
  <c r="DT56" i="19"/>
  <c r="DI56" i="19"/>
  <c r="BU56" i="19"/>
  <c r="BL56" i="19"/>
  <c r="AV56" i="19"/>
  <c r="AU56" i="19"/>
  <c r="AT56" i="19"/>
  <c r="R56" i="19"/>
  <c r="Q56" i="19"/>
  <c r="P56" i="19"/>
  <c r="O56" i="19"/>
  <c r="N56" i="19"/>
  <c r="M56" i="19"/>
  <c r="L56" i="19"/>
  <c r="E56" i="19"/>
  <c r="FJ55" i="19"/>
  <c r="EW55" i="19"/>
  <c r="DT55" i="19"/>
  <c r="BL55" i="19"/>
  <c r="DI55" i="19" s="1"/>
  <c r="R55" i="19"/>
  <c r="Q55" i="19"/>
  <c r="Q219" i="19" s="1"/>
  <c r="P55" i="19"/>
  <c r="P219" i="19" s="1"/>
  <c r="O55" i="19"/>
  <c r="O219" i="19" s="1"/>
  <c r="N55" i="19"/>
  <c r="N219" i="19" s="1"/>
  <c r="M55" i="19"/>
  <c r="M219" i="19" s="1"/>
  <c r="L55" i="19"/>
  <c r="L219" i="19" s="1"/>
  <c r="E55" i="19"/>
  <c r="E219" i="19" s="1"/>
  <c r="FJ54" i="19"/>
  <c r="EW54" i="19"/>
  <c r="DT54" i="19"/>
  <c r="BU54" i="19"/>
  <c r="BL54" i="19"/>
  <c r="DI54" i="19" s="1"/>
  <c r="AV54" i="19"/>
  <c r="AU54" i="19"/>
  <c r="AT54" i="19"/>
  <c r="R54" i="19"/>
  <c r="Q54" i="19"/>
  <c r="P54" i="19"/>
  <c r="O54" i="19"/>
  <c r="N54" i="19"/>
  <c r="M54" i="19"/>
  <c r="L54" i="19"/>
  <c r="E54" i="19"/>
  <c r="FJ53" i="19"/>
  <c r="EW53" i="19"/>
  <c r="DT53" i="19"/>
  <c r="BU53" i="19"/>
  <c r="BL53" i="19"/>
  <c r="DI53" i="19" s="1"/>
  <c r="AV53" i="19"/>
  <c r="AU53" i="19"/>
  <c r="AT53" i="19"/>
  <c r="R53" i="19"/>
  <c r="Q53" i="19"/>
  <c r="Q193" i="19" s="1"/>
  <c r="P53" i="19"/>
  <c r="P193" i="19" s="1"/>
  <c r="O53" i="19"/>
  <c r="O193" i="19" s="1"/>
  <c r="N53" i="19"/>
  <c r="N193" i="19" s="1"/>
  <c r="M53" i="19"/>
  <c r="M193" i="19" s="1"/>
  <c r="L53" i="19"/>
  <c r="L193" i="19" s="1"/>
  <c r="E53" i="19"/>
  <c r="E193" i="19" s="1"/>
  <c r="FJ52" i="19"/>
  <c r="EW52" i="19"/>
  <c r="DT52" i="19"/>
  <c r="BU52" i="19"/>
  <c r="BL52" i="19"/>
  <c r="AV52" i="19"/>
  <c r="AU52" i="19"/>
  <c r="AT52" i="19"/>
  <c r="R52" i="19"/>
  <c r="Q52" i="19"/>
  <c r="P52" i="19"/>
  <c r="O52" i="19"/>
  <c r="N52" i="19"/>
  <c r="M52" i="19"/>
  <c r="L52" i="19"/>
  <c r="E52" i="19"/>
  <c r="FJ51" i="19"/>
  <c r="EW51" i="19"/>
  <c r="DT51" i="19"/>
  <c r="BU51" i="19"/>
  <c r="BL51" i="19"/>
  <c r="DI51" i="19" s="1"/>
  <c r="AV51" i="19"/>
  <c r="AU51" i="19"/>
  <c r="AT51" i="19"/>
  <c r="R51" i="19"/>
  <c r="Q51" i="19"/>
  <c r="P51" i="19"/>
  <c r="O51" i="19"/>
  <c r="N51" i="19"/>
  <c r="M51" i="19"/>
  <c r="L51" i="19"/>
  <c r="E51" i="19"/>
  <c r="FJ50" i="19"/>
  <c r="EW50" i="19"/>
  <c r="BU50" i="19"/>
  <c r="BL50" i="19"/>
  <c r="DI50" i="19" s="1"/>
  <c r="AV50" i="19"/>
  <c r="R50" i="19"/>
  <c r="Q50" i="19"/>
  <c r="P50" i="19"/>
  <c r="O50" i="19"/>
  <c r="N50" i="19"/>
  <c r="M50" i="19"/>
  <c r="L50" i="19"/>
  <c r="E50" i="19"/>
  <c r="FJ49" i="19"/>
  <c r="EW49" i="19"/>
  <c r="BU49" i="19"/>
  <c r="BL49" i="19"/>
  <c r="DI49" i="19" s="1"/>
  <c r="AV49" i="19"/>
  <c r="R49" i="19"/>
  <c r="Q49" i="19"/>
  <c r="P49" i="19"/>
  <c r="O49" i="19"/>
  <c r="N49" i="19"/>
  <c r="M49" i="19"/>
  <c r="L49" i="19"/>
  <c r="E49" i="19"/>
  <c r="FJ48" i="19"/>
  <c r="EW48" i="19"/>
  <c r="DT48" i="19"/>
  <c r="BU48" i="19"/>
  <c r="BL48" i="19"/>
  <c r="DI48" i="19" s="1"/>
  <c r="AV48" i="19"/>
  <c r="AU48" i="19"/>
  <c r="AT48" i="19"/>
  <c r="R48" i="19"/>
  <c r="Q48" i="19"/>
  <c r="P48" i="19"/>
  <c r="O48" i="19"/>
  <c r="O208" i="19" s="1"/>
  <c r="N48" i="19"/>
  <c r="M48" i="19"/>
  <c r="L48" i="19"/>
  <c r="E48" i="19"/>
  <c r="FJ47" i="19"/>
  <c r="EW47" i="19"/>
  <c r="DT47" i="19"/>
  <c r="BU47" i="19"/>
  <c r="BL47" i="19"/>
  <c r="DI47" i="19" s="1"/>
  <c r="AV47" i="19"/>
  <c r="AU47" i="19"/>
  <c r="AT47" i="19"/>
  <c r="R47" i="19"/>
  <c r="Q47" i="19"/>
  <c r="P47" i="19"/>
  <c r="O47" i="19"/>
  <c r="N47" i="19"/>
  <c r="N189" i="19" s="1"/>
  <c r="M47" i="19"/>
  <c r="L47" i="19"/>
  <c r="E47" i="19"/>
  <c r="FJ46" i="19"/>
  <c r="EW46" i="19"/>
  <c r="DT46" i="19"/>
  <c r="BU46" i="19"/>
  <c r="BL46" i="19"/>
  <c r="DI46" i="19" s="1"/>
  <c r="AV46" i="19"/>
  <c r="AU46" i="19"/>
  <c r="AT46" i="19"/>
  <c r="R46" i="19"/>
  <c r="Q46" i="19"/>
  <c r="P46" i="19"/>
  <c r="P195" i="19" s="1"/>
  <c r="O46" i="19"/>
  <c r="N46" i="19"/>
  <c r="M46" i="19"/>
  <c r="L46" i="19"/>
  <c r="E46" i="19"/>
  <c r="E195" i="19" s="1"/>
  <c r="FJ45" i="19"/>
  <c r="EW45" i="19"/>
  <c r="AV45" i="19"/>
  <c r="R45" i="19"/>
  <c r="Q45" i="19"/>
  <c r="P45" i="19"/>
  <c r="O45" i="19"/>
  <c r="N45" i="19"/>
  <c r="M45" i="19"/>
  <c r="L45" i="19"/>
  <c r="E45" i="19"/>
  <c r="FJ44" i="19"/>
  <c r="EW44" i="19"/>
  <c r="DT44" i="19"/>
  <c r="BU44" i="19"/>
  <c r="BL44" i="19"/>
  <c r="DI44" i="19" s="1"/>
  <c r="AV44" i="19"/>
  <c r="AU44" i="19"/>
  <c r="AT44" i="19"/>
  <c r="R44" i="19"/>
  <c r="Q44" i="19"/>
  <c r="P44" i="19"/>
  <c r="O44" i="19"/>
  <c r="N44" i="19"/>
  <c r="M44" i="19"/>
  <c r="L44" i="19"/>
  <c r="E44" i="19"/>
  <c r="FJ43" i="19"/>
  <c r="EW43" i="19"/>
  <c r="DT43" i="19"/>
  <c r="BU43" i="19"/>
  <c r="BL43" i="19"/>
  <c r="DI43" i="19" s="1"/>
  <c r="AV43" i="19"/>
  <c r="AU43" i="19"/>
  <c r="AT43" i="19"/>
  <c r="R43" i="19"/>
  <c r="Q43" i="19"/>
  <c r="P43" i="19"/>
  <c r="O43" i="19"/>
  <c r="N43" i="19"/>
  <c r="M43" i="19"/>
  <c r="L43" i="19"/>
  <c r="E43" i="19"/>
  <c r="FJ42" i="19"/>
  <c r="EW42" i="19"/>
  <c r="DT42" i="19"/>
  <c r="BU42" i="19"/>
  <c r="BL42" i="19"/>
  <c r="DI42" i="19" s="1"/>
  <c r="AV42" i="19"/>
  <c r="AU42" i="19"/>
  <c r="AT42" i="19"/>
  <c r="R42" i="19"/>
  <c r="Q42" i="19"/>
  <c r="P42" i="19"/>
  <c r="O42" i="19"/>
  <c r="N42" i="19"/>
  <c r="M42" i="19"/>
  <c r="L42" i="19"/>
  <c r="E42" i="19"/>
  <c r="FJ41" i="19"/>
  <c r="EW41" i="19"/>
  <c r="DT41" i="19"/>
  <c r="BU41" i="19"/>
  <c r="BL41" i="19"/>
  <c r="DI41" i="19" s="1"/>
  <c r="AV41" i="19"/>
  <c r="AU41" i="19"/>
  <c r="AT41" i="19"/>
  <c r="R41" i="19"/>
  <c r="Q41" i="19"/>
  <c r="P41" i="19"/>
  <c r="O41" i="19"/>
  <c r="N41" i="19"/>
  <c r="M41" i="19"/>
  <c r="L41" i="19"/>
  <c r="E41" i="19"/>
  <c r="FJ40" i="19"/>
  <c r="EW40" i="19"/>
  <c r="DT40" i="19"/>
  <c r="BU40" i="19"/>
  <c r="BL40" i="19"/>
  <c r="DI40" i="19" s="1"/>
  <c r="AV40" i="19"/>
  <c r="M40" i="19"/>
  <c r="L40" i="19"/>
  <c r="E40" i="19"/>
  <c r="FJ39" i="19"/>
  <c r="EW39" i="19"/>
  <c r="DT39" i="19"/>
  <c r="DI39" i="19"/>
  <c r="BU39" i="19"/>
  <c r="BL39" i="19"/>
  <c r="AV39" i="19"/>
  <c r="R39" i="19"/>
  <c r="Q39" i="19"/>
  <c r="P39" i="19"/>
  <c r="O39" i="19"/>
  <c r="N39" i="19"/>
  <c r="M39" i="19"/>
  <c r="L39" i="19"/>
  <c r="E39" i="19"/>
  <c r="FJ38" i="19"/>
  <c r="EW38" i="19"/>
  <c r="DT38" i="19"/>
  <c r="DI38" i="19"/>
  <c r="BU38" i="19"/>
  <c r="BL38" i="19"/>
  <c r="AV38" i="19"/>
  <c r="R38" i="19"/>
  <c r="Q38" i="19"/>
  <c r="P38" i="19"/>
  <c r="O38" i="19"/>
  <c r="O182" i="19" s="1"/>
  <c r="N38" i="19"/>
  <c r="N182" i="19" s="1"/>
  <c r="M38" i="19"/>
  <c r="L38" i="19"/>
  <c r="E38" i="19"/>
  <c r="E182" i="19" s="1"/>
  <c r="FJ37" i="19"/>
  <c r="EW37" i="19"/>
  <c r="DT37" i="19"/>
  <c r="BL37" i="19"/>
  <c r="DI37" i="19" s="1"/>
  <c r="AV37" i="19"/>
  <c r="AU37" i="19"/>
  <c r="AT37" i="19"/>
  <c r="R37" i="19"/>
  <c r="Q37" i="19"/>
  <c r="P37" i="19"/>
  <c r="P184" i="19" s="1"/>
  <c r="O37" i="19"/>
  <c r="O200" i="19" s="1"/>
  <c r="N37" i="19"/>
  <c r="M37" i="19"/>
  <c r="L37" i="19"/>
  <c r="L184" i="19" s="1"/>
  <c r="E37" i="19"/>
  <c r="FJ36" i="19"/>
  <c r="EW36" i="19"/>
  <c r="DT36" i="19"/>
  <c r="DR36" i="19"/>
  <c r="BU36" i="19"/>
  <c r="BL36" i="19"/>
  <c r="DI36" i="19" s="1"/>
  <c r="AV36" i="19"/>
  <c r="AU36" i="19"/>
  <c r="AT36" i="19"/>
  <c r="R36" i="19"/>
  <c r="Q36" i="19"/>
  <c r="Q214" i="19" s="1"/>
  <c r="P36" i="19"/>
  <c r="O36" i="19"/>
  <c r="N36" i="19"/>
  <c r="M36" i="19"/>
  <c r="M214" i="19" s="1"/>
  <c r="L36" i="19"/>
  <c r="E36" i="19"/>
  <c r="FJ35" i="19"/>
  <c r="EW35" i="19"/>
  <c r="DT35" i="19"/>
  <c r="DI35" i="19"/>
  <c r="BU35" i="19"/>
  <c r="BL35" i="19"/>
  <c r="AV35" i="19"/>
  <c r="AU35" i="19"/>
  <c r="AT35" i="19"/>
  <c r="R35" i="19"/>
  <c r="Q35" i="19"/>
  <c r="P35" i="19"/>
  <c r="O35" i="19"/>
  <c r="N35" i="19"/>
  <c r="M35" i="19"/>
  <c r="L35" i="19"/>
  <c r="E35" i="19"/>
  <c r="FJ34" i="19"/>
  <c r="EW34" i="19"/>
  <c r="DT34" i="19"/>
  <c r="BU34" i="19"/>
  <c r="BL34" i="19"/>
  <c r="DI34" i="19" s="1"/>
  <c r="AV34" i="19"/>
  <c r="AU34" i="19"/>
  <c r="AT34" i="19"/>
  <c r="R34" i="19"/>
  <c r="Q34" i="19"/>
  <c r="P34" i="19"/>
  <c r="O34" i="19"/>
  <c r="N34" i="19"/>
  <c r="M34" i="19"/>
  <c r="L34" i="19"/>
  <c r="E34" i="19"/>
  <c r="FJ33" i="19"/>
  <c r="EW33" i="19"/>
  <c r="DT33" i="19"/>
  <c r="BU33" i="19"/>
  <c r="BL33" i="19"/>
  <c r="DI33" i="19" s="1"/>
  <c r="AV33" i="19"/>
  <c r="AU33" i="19"/>
  <c r="AT33" i="19"/>
  <c r="R33" i="19"/>
  <c r="Q33" i="19"/>
  <c r="P33" i="19"/>
  <c r="O33" i="19"/>
  <c r="O192" i="19" s="1"/>
  <c r="N33" i="19"/>
  <c r="M33" i="19"/>
  <c r="L33" i="19"/>
  <c r="E33" i="19"/>
  <c r="FJ32" i="19"/>
  <c r="EW32" i="19"/>
  <c r="DT32" i="19"/>
  <c r="DI32" i="19"/>
  <c r="BU32" i="19"/>
  <c r="BL32" i="19"/>
  <c r="AV32" i="19"/>
  <c r="AU32" i="19"/>
  <c r="AT32" i="19"/>
  <c r="R32" i="19"/>
  <c r="Q32" i="19"/>
  <c r="P32" i="19"/>
  <c r="O32" i="19"/>
  <c r="N32" i="19"/>
  <c r="M32" i="19"/>
  <c r="L32" i="19"/>
  <c r="E32" i="19"/>
  <c r="FJ31" i="19"/>
  <c r="EW31" i="19"/>
  <c r="DT31" i="19"/>
  <c r="BU31" i="19"/>
  <c r="BL31" i="19"/>
  <c r="DI31" i="19" s="1"/>
  <c r="AV31" i="19"/>
  <c r="R31" i="19"/>
  <c r="Q31" i="19"/>
  <c r="P31" i="19"/>
  <c r="P191" i="19" s="1"/>
  <c r="O31" i="19"/>
  <c r="N31" i="19"/>
  <c r="M31" i="19"/>
  <c r="L31" i="19"/>
  <c r="L191" i="19" s="1"/>
  <c r="E31" i="19"/>
  <c r="FJ30" i="19"/>
  <c r="EW30" i="19"/>
  <c r="DT30" i="19"/>
  <c r="DI30" i="19"/>
  <c r="BU30" i="19"/>
  <c r="BL30" i="19"/>
  <c r="AV30" i="19"/>
  <c r="AU30" i="19"/>
  <c r="AT30" i="19"/>
  <c r="R30" i="19"/>
  <c r="Q30" i="19"/>
  <c r="P30" i="19"/>
  <c r="O30" i="19"/>
  <c r="N30" i="19"/>
  <c r="M30" i="19"/>
  <c r="L30" i="19"/>
  <c r="E30" i="19"/>
  <c r="FJ29" i="19"/>
  <c r="EW29" i="19"/>
  <c r="DT29" i="19"/>
  <c r="BU29" i="19"/>
  <c r="BL29" i="19"/>
  <c r="DI29" i="19" s="1"/>
  <c r="AV29" i="19"/>
  <c r="AU29" i="19"/>
  <c r="AT29" i="19"/>
  <c r="R29" i="19"/>
  <c r="Q29" i="19"/>
  <c r="P29" i="19"/>
  <c r="O29" i="19"/>
  <c r="N29" i="19"/>
  <c r="M29" i="19"/>
  <c r="L29" i="19"/>
  <c r="E29" i="19"/>
  <c r="FJ28" i="19"/>
  <c r="EW28" i="19"/>
  <c r="DT28" i="19"/>
  <c r="BU28" i="19"/>
  <c r="BL28" i="19"/>
  <c r="DI28" i="19" s="1"/>
  <c r="AV28" i="19"/>
  <c r="AU28" i="19"/>
  <c r="AT28" i="19"/>
  <c r="R28" i="19"/>
  <c r="Q28" i="19"/>
  <c r="P28" i="19"/>
  <c r="O28" i="19"/>
  <c r="N28" i="19"/>
  <c r="M28" i="19"/>
  <c r="L28" i="19"/>
  <c r="E28" i="19"/>
  <c r="DR27" i="19"/>
  <c r="BU27" i="19"/>
  <c r="BL27" i="19"/>
  <c r="AV27" i="19"/>
  <c r="AU27" i="19"/>
  <c r="AT27" i="19"/>
  <c r="R27" i="19"/>
  <c r="Q27" i="19"/>
  <c r="P27" i="19"/>
  <c r="O27" i="19"/>
  <c r="N27" i="19"/>
  <c r="M27" i="19"/>
  <c r="L27" i="19"/>
  <c r="E27" i="19"/>
  <c r="DR26" i="19"/>
  <c r="BU26" i="19"/>
  <c r="BL26" i="19"/>
  <c r="AV26" i="19"/>
  <c r="AU26" i="19"/>
  <c r="AT26" i="19"/>
  <c r="R26" i="19"/>
  <c r="Q26" i="19"/>
  <c r="P26" i="19"/>
  <c r="O26" i="19"/>
  <c r="N26" i="19"/>
  <c r="M26" i="19"/>
  <c r="L26" i="19"/>
  <c r="E26" i="19"/>
  <c r="FJ25" i="19"/>
  <c r="EW25" i="19"/>
  <c r="ET25" i="19"/>
  <c r="DI25" i="19"/>
  <c r="BU25" i="19"/>
  <c r="AV25" i="19"/>
  <c r="AU25" i="19"/>
  <c r="AT25" i="19"/>
  <c r="R25" i="19"/>
  <c r="Q25" i="19"/>
  <c r="P25" i="19"/>
  <c r="O25" i="19"/>
  <c r="N25" i="19"/>
  <c r="M25" i="19"/>
  <c r="L25" i="19"/>
  <c r="E25" i="19"/>
  <c r="FJ24" i="19"/>
  <c r="EW24" i="19"/>
  <c r="DT24" i="19"/>
  <c r="BU24" i="19"/>
  <c r="BL24" i="19"/>
  <c r="DI24" i="19" s="1"/>
  <c r="AV24" i="19"/>
  <c r="AU24" i="19"/>
  <c r="AT24" i="19"/>
  <c r="R24" i="19"/>
  <c r="Q24" i="19"/>
  <c r="P24" i="19"/>
  <c r="O24" i="19"/>
  <c r="N24" i="19"/>
  <c r="M24" i="19"/>
  <c r="L24" i="19"/>
  <c r="E24" i="19"/>
  <c r="FJ23" i="19"/>
  <c r="EW23" i="19"/>
  <c r="DT23" i="19"/>
  <c r="BU23" i="19"/>
  <c r="BL23" i="19"/>
  <c r="DI23" i="19" s="1"/>
  <c r="AV23" i="19"/>
  <c r="AU23" i="19"/>
  <c r="AT23" i="19"/>
  <c r="R23" i="19"/>
  <c r="Q23" i="19"/>
  <c r="P23" i="19"/>
  <c r="O23" i="19"/>
  <c r="N23" i="19"/>
  <c r="M23" i="19"/>
  <c r="L23" i="19"/>
  <c r="E23" i="19"/>
  <c r="FJ22" i="19"/>
  <c r="EW22" i="19"/>
  <c r="DT22" i="19"/>
  <c r="DI22" i="19"/>
  <c r="BU22" i="19"/>
  <c r="BL22" i="19"/>
  <c r="AV22" i="19"/>
  <c r="AU22" i="19"/>
  <c r="AT22" i="19"/>
  <c r="R22" i="19"/>
  <c r="P22" i="19"/>
  <c r="N22" i="19"/>
  <c r="M22" i="19"/>
  <c r="L22" i="19"/>
  <c r="E22" i="19"/>
  <c r="FJ21" i="19"/>
  <c r="EW21" i="19"/>
  <c r="DT21" i="19"/>
  <c r="BU21" i="19"/>
  <c r="BL21" i="19"/>
  <c r="DI21" i="19" s="1"/>
  <c r="AV21" i="19"/>
  <c r="AU21" i="19"/>
  <c r="AT21" i="19"/>
  <c r="R21" i="19"/>
  <c r="Q21" i="19"/>
  <c r="Q22" i="19" s="1"/>
  <c r="P21" i="19"/>
  <c r="O21" i="19"/>
  <c r="O22" i="19" s="1"/>
  <c r="N21" i="19"/>
  <c r="M21" i="19"/>
  <c r="L21" i="19"/>
  <c r="E21" i="19"/>
  <c r="FJ20" i="19"/>
  <c r="EW20" i="19"/>
  <c r="DT20" i="19"/>
  <c r="BU20" i="19"/>
  <c r="BL20" i="19"/>
  <c r="DI20" i="19" s="1"/>
  <c r="AV20" i="19"/>
  <c r="AU20" i="19"/>
  <c r="AT20" i="19"/>
  <c r="R20" i="19"/>
  <c r="O20" i="19"/>
  <c r="N20" i="19"/>
  <c r="M20" i="19"/>
  <c r="L20" i="19"/>
  <c r="E20" i="19"/>
  <c r="FJ19" i="19"/>
  <c r="EW19" i="19"/>
  <c r="DT19" i="19"/>
  <c r="DI19" i="19"/>
  <c r="BU19" i="19"/>
  <c r="BL19" i="19"/>
  <c r="AV19" i="19"/>
  <c r="AU19" i="19"/>
  <c r="AT19" i="19"/>
  <c r="R19" i="19"/>
  <c r="Q19" i="19"/>
  <c r="Q20" i="19" s="1"/>
  <c r="P19" i="19"/>
  <c r="P20" i="19" s="1"/>
  <c r="O19" i="19"/>
  <c r="N19" i="19"/>
  <c r="M19" i="19"/>
  <c r="L19" i="19"/>
  <c r="E19" i="19"/>
  <c r="FJ18" i="19"/>
  <c r="EW18" i="19"/>
  <c r="DT18" i="19"/>
  <c r="BU18" i="19"/>
  <c r="BL18" i="19"/>
  <c r="DI18" i="19" s="1"/>
  <c r="AV18" i="19"/>
  <c r="AU18" i="19"/>
  <c r="AT18" i="19"/>
  <c r="R18" i="19"/>
  <c r="Q18" i="19"/>
  <c r="P18" i="19"/>
  <c r="O18" i="19"/>
  <c r="N18" i="19"/>
  <c r="M18" i="19"/>
  <c r="L18" i="19"/>
  <c r="E18" i="19"/>
  <c r="FJ17" i="19"/>
  <c r="EW17" i="19"/>
  <c r="DT17" i="19"/>
  <c r="BU17" i="19"/>
  <c r="BL17" i="19"/>
  <c r="DI17" i="19" s="1"/>
  <c r="AV17" i="19"/>
  <c r="AU17" i="19"/>
  <c r="AT17" i="19"/>
  <c r="R17" i="19"/>
  <c r="Q17" i="19"/>
  <c r="P17" i="19"/>
  <c r="O17" i="19"/>
  <c r="N17" i="19"/>
  <c r="M17" i="19"/>
  <c r="L17" i="19"/>
  <c r="E17" i="19"/>
  <c r="FJ16" i="19"/>
  <c r="EW16" i="19"/>
  <c r="DT16" i="19"/>
  <c r="BU16" i="19"/>
  <c r="BL16" i="19"/>
  <c r="DI16" i="19" s="1"/>
  <c r="AV16" i="19"/>
  <c r="AU16" i="19"/>
  <c r="AT16" i="19"/>
  <c r="R16" i="19"/>
  <c r="Q16" i="19"/>
  <c r="P16" i="19"/>
  <c r="O16" i="19"/>
  <c r="N16" i="19"/>
  <c r="M16" i="19"/>
  <c r="L16" i="19"/>
  <c r="E16" i="19"/>
  <c r="FJ15" i="19"/>
  <c r="EW15" i="19"/>
  <c r="DT15" i="19"/>
  <c r="BU15" i="19"/>
  <c r="BL15" i="19"/>
  <c r="DI15" i="19" s="1"/>
  <c r="AV15" i="19"/>
  <c r="AU15" i="19"/>
  <c r="AT15" i="19"/>
  <c r="R15" i="19"/>
  <c r="Q15" i="19"/>
  <c r="P15" i="19"/>
  <c r="O15" i="19"/>
  <c r="N15" i="19"/>
  <c r="M15" i="19"/>
  <c r="L15" i="19"/>
  <c r="E15" i="19"/>
  <c r="FJ14" i="19"/>
  <c r="EW14" i="19"/>
  <c r="DT14" i="19"/>
  <c r="DI14" i="19"/>
  <c r="BU14" i="19"/>
  <c r="BL14" i="19"/>
  <c r="AV14" i="19"/>
  <c r="AU14" i="19"/>
  <c r="AT14" i="19"/>
  <c r="R14" i="19"/>
  <c r="Q14" i="19"/>
  <c r="P14" i="19"/>
  <c r="O14" i="19"/>
  <c r="N14" i="19"/>
  <c r="M14" i="19"/>
  <c r="L14" i="19"/>
  <c r="E14" i="19"/>
  <c r="FJ13" i="19"/>
  <c r="EW13" i="19"/>
  <c r="DT13" i="19"/>
  <c r="BU13" i="19"/>
  <c r="BL13" i="19"/>
  <c r="DI13" i="19" s="1"/>
  <c r="AV13" i="19"/>
  <c r="AU13" i="19"/>
  <c r="AT13" i="19"/>
  <c r="R13" i="19"/>
  <c r="Q13" i="19"/>
  <c r="P13" i="19"/>
  <c r="O13" i="19"/>
  <c r="N13" i="19"/>
  <c r="M13" i="19"/>
  <c r="L13" i="19"/>
  <c r="E13" i="19"/>
  <c r="FJ12" i="19"/>
  <c r="EW12" i="19"/>
  <c r="DT12" i="19"/>
  <c r="BU12" i="19"/>
  <c r="BL12" i="19"/>
  <c r="DI12" i="19" s="1"/>
  <c r="AV12" i="19"/>
  <c r="AU12" i="19"/>
  <c r="AT12" i="19"/>
  <c r="R12" i="19"/>
  <c r="Q12" i="19"/>
  <c r="P12" i="19"/>
  <c r="O12" i="19"/>
  <c r="N12" i="19"/>
  <c r="M12" i="19"/>
  <c r="L12" i="19"/>
  <c r="E12" i="19"/>
  <c r="FJ11" i="19"/>
  <c r="EW11" i="19"/>
  <c r="DT11" i="19"/>
  <c r="DI11" i="19"/>
  <c r="BU11" i="19"/>
  <c r="BL11" i="19"/>
  <c r="AV11" i="19"/>
  <c r="AU11" i="19"/>
  <c r="AT11" i="19"/>
  <c r="R11" i="19"/>
  <c r="Q11" i="19"/>
  <c r="P11" i="19"/>
  <c r="O11" i="19"/>
  <c r="N11" i="19"/>
  <c r="M11" i="19"/>
  <c r="L11" i="19"/>
  <c r="E11" i="19"/>
  <c r="FJ10" i="19"/>
  <c r="EW10" i="19"/>
  <c r="DT10" i="19"/>
  <c r="BU10" i="19"/>
  <c r="BL10" i="19"/>
  <c r="DI10" i="19" s="1"/>
  <c r="AV10" i="19"/>
  <c r="AU10" i="19"/>
  <c r="AT10" i="19"/>
  <c r="R10" i="19"/>
  <c r="Q10" i="19"/>
  <c r="P10" i="19"/>
  <c r="O10" i="19"/>
  <c r="N10" i="19"/>
  <c r="M10" i="19"/>
  <c r="L10" i="19"/>
  <c r="E10" i="19"/>
  <c r="FJ9" i="19"/>
  <c r="EW9" i="19"/>
  <c r="DT9" i="19"/>
  <c r="BU9" i="19"/>
  <c r="BL9" i="19"/>
  <c r="DI9" i="19" s="1"/>
  <c r="AV9" i="19"/>
  <c r="AU9" i="19"/>
  <c r="AT9" i="19"/>
  <c r="R9" i="19"/>
  <c r="Q9" i="19"/>
  <c r="P9" i="19"/>
  <c r="O9" i="19"/>
  <c r="N9" i="19"/>
  <c r="M9" i="19"/>
  <c r="L9" i="19"/>
  <c r="E9" i="19"/>
  <c r="FJ8" i="19"/>
  <c r="EW8" i="19"/>
  <c r="DT8" i="19"/>
  <c r="BU8" i="19"/>
  <c r="BL8" i="19"/>
  <c r="DI8" i="19" s="1"/>
  <c r="AV8" i="19"/>
  <c r="AU8" i="19"/>
  <c r="AT8" i="19"/>
  <c r="R8" i="19"/>
  <c r="Q8" i="19"/>
  <c r="Q183" i="19" s="1"/>
  <c r="P8" i="19"/>
  <c r="P183" i="19" s="1"/>
  <c r="O8" i="19"/>
  <c r="N8" i="19"/>
  <c r="M8" i="19"/>
  <c r="M183" i="19" s="1"/>
  <c r="L8" i="19"/>
  <c r="L183" i="19" s="1"/>
  <c r="E8" i="19"/>
  <c r="FJ7" i="19"/>
  <c r="EW7" i="19"/>
  <c r="DT7" i="19"/>
  <c r="BU7" i="19"/>
  <c r="BL7" i="19"/>
  <c r="DI7" i="19" s="1"/>
  <c r="AV7" i="19"/>
  <c r="AU7" i="19"/>
  <c r="AT7" i="19"/>
  <c r="R7" i="19"/>
  <c r="Q7" i="19"/>
  <c r="P7" i="19"/>
  <c r="O7" i="19"/>
  <c r="N7" i="19"/>
  <c r="M7" i="19"/>
  <c r="L7" i="19"/>
  <c r="E7" i="19"/>
  <c r="FJ6" i="19"/>
  <c r="EW6" i="19"/>
  <c r="DT6" i="19"/>
  <c r="BU6" i="19"/>
  <c r="BL6" i="19"/>
  <c r="DI6" i="19" s="1"/>
  <c r="AV6" i="19"/>
  <c r="AU6" i="19"/>
  <c r="AT6" i="19"/>
  <c r="R6" i="19"/>
  <c r="Q6" i="19"/>
  <c r="P6" i="19"/>
  <c r="O6" i="19"/>
  <c r="N6" i="19"/>
  <c r="M6" i="19"/>
  <c r="L6" i="19"/>
  <c r="E6" i="19"/>
  <c r="Q220" i="19" l="1"/>
  <c r="Q235" i="19"/>
  <c r="Q213" i="19"/>
  <c r="Q189" i="19"/>
  <c r="Q231" i="19"/>
  <c r="E223" i="19"/>
  <c r="E211" i="19"/>
  <c r="E199" i="19"/>
  <c r="E183" i="19"/>
  <c r="O223" i="19"/>
  <c r="O211" i="19"/>
  <c r="O199" i="19"/>
  <c r="O183" i="19"/>
  <c r="M218" i="19"/>
  <c r="M202" i="19"/>
  <c r="M206" i="19"/>
  <c r="M186" i="19"/>
  <c r="Q218" i="19"/>
  <c r="Q202" i="19"/>
  <c r="Q206" i="19"/>
  <c r="Q186" i="19"/>
  <c r="M221" i="19"/>
  <c r="M209" i="19"/>
  <c r="M197" i="19"/>
  <c r="M181" i="19"/>
  <c r="Q221" i="19"/>
  <c r="Q209" i="19"/>
  <c r="Q197" i="19"/>
  <c r="Q181" i="19"/>
  <c r="M220" i="19"/>
  <c r="M235" i="19"/>
  <c r="M222" i="19"/>
  <c r="M210" i="19"/>
  <c r="M194" i="19"/>
  <c r="M198" i="19"/>
  <c r="M182" i="19"/>
  <c r="Q222" i="19"/>
  <c r="Q210" i="19"/>
  <c r="Q198" i="19"/>
  <c r="Q194" i="19"/>
  <c r="Q182" i="19"/>
  <c r="M213" i="19"/>
  <c r="M189" i="19"/>
  <c r="M231" i="19"/>
  <c r="E214" i="19"/>
  <c r="E190" i="19"/>
  <c r="O214" i="19"/>
  <c r="O190" i="19"/>
  <c r="M224" i="19"/>
  <c r="M212" i="19"/>
  <c r="M200" i="19"/>
  <c r="M184" i="19"/>
  <c r="Q224" i="19"/>
  <c r="Q212" i="19"/>
  <c r="Q200" i="19"/>
  <c r="Q184" i="19"/>
  <c r="N195" i="19"/>
  <c r="N201" i="19"/>
  <c r="N205" i="19"/>
  <c r="N215" i="19"/>
  <c r="N191" i="19"/>
  <c r="N230" i="19"/>
  <c r="N216" i="19"/>
  <c r="N192" i="19"/>
  <c r="N232" i="19"/>
  <c r="L208" i="19"/>
  <c r="L204" i="19"/>
  <c r="P208" i="19"/>
  <c r="P204" i="19"/>
  <c r="L217" i="19"/>
  <c r="L185" i="19"/>
  <c r="P217" i="19"/>
  <c r="P185" i="19"/>
  <c r="N223" i="19"/>
  <c r="N211" i="19"/>
  <c r="N199" i="19"/>
  <c r="N183" i="19"/>
  <c r="N220" i="19"/>
  <c r="N235" i="19"/>
  <c r="L203" i="19"/>
  <c r="L207" i="19"/>
  <c r="P203" i="19"/>
  <c r="P207" i="19"/>
  <c r="E181" i="19"/>
  <c r="O184" i="19"/>
  <c r="E185" i="19"/>
  <c r="N185" i="19"/>
  <c r="M190" i="19"/>
  <c r="E201" i="19"/>
  <c r="O185" i="19"/>
  <c r="Q190" i="19"/>
  <c r="O204" i="19"/>
  <c r="N221" i="19"/>
  <c r="N209" i="19"/>
  <c r="M207" i="19"/>
  <c r="M203" i="19"/>
  <c r="Q207" i="19"/>
  <c r="Q203" i="19"/>
  <c r="L223" i="19"/>
  <c r="L211" i="19"/>
  <c r="P223" i="19"/>
  <c r="P211" i="19"/>
  <c r="P216" i="19"/>
  <c r="P192" i="19"/>
  <c r="P232" i="19"/>
  <c r="L205" i="19"/>
  <c r="L201" i="19"/>
  <c r="P205" i="19"/>
  <c r="P201" i="19"/>
  <c r="E231" i="19"/>
  <c r="E213" i="19"/>
  <c r="O231" i="19"/>
  <c r="O213" i="19"/>
  <c r="O189" i="19"/>
  <c r="N208" i="19"/>
  <c r="N204" i="19"/>
  <c r="E218" i="19"/>
  <c r="E206" i="19"/>
  <c r="E202" i="19"/>
  <c r="N207" i="19"/>
  <c r="N203" i="19"/>
  <c r="L199" i="19"/>
  <c r="E215" i="19"/>
  <c r="E191" i="19"/>
  <c r="E230" i="19"/>
  <c r="O215" i="19"/>
  <c r="O191" i="19"/>
  <c r="O230" i="19"/>
  <c r="E216" i="19"/>
  <c r="E192" i="19"/>
  <c r="E232" i="19"/>
  <c r="O232" i="19"/>
  <c r="O216" i="19"/>
  <c r="L214" i="19"/>
  <c r="L190" i="19"/>
  <c r="P214" i="19"/>
  <c r="P190" i="19"/>
  <c r="N224" i="19"/>
  <c r="N212" i="19"/>
  <c r="N200" i="19"/>
  <c r="N222" i="19"/>
  <c r="N210" i="19"/>
  <c r="N198" i="19"/>
  <c r="N194" i="19"/>
  <c r="O195" i="19"/>
  <c r="O205" i="19"/>
  <c r="O201" i="19"/>
  <c r="N231" i="19"/>
  <c r="N213" i="19"/>
  <c r="M208" i="19"/>
  <c r="M204" i="19"/>
  <c r="Q208" i="19"/>
  <c r="Q204" i="19"/>
  <c r="N218" i="19"/>
  <c r="N206" i="19"/>
  <c r="N202" i="19"/>
  <c r="E220" i="19"/>
  <c r="E235" i="19"/>
  <c r="O235" i="19"/>
  <c r="O220" i="19"/>
  <c r="L230" i="19"/>
  <c r="L215" i="19"/>
  <c r="P230" i="19"/>
  <c r="P215" i="19"/>
  <c r="L216" i="19"/>
  <c r="L192" i="19"/>
  <c r="L232" i="19"/>
  <c r="E224" i="19"/>
  <c r="E212" i="19"/>
  <c r="E200" i="19"/>
  <c r="O224" i="19"/>
  <c r="O212" i="19"/>
  <c r="E222" i="19"/>
  <c r="E210" i="19"/>
  <c r="E198" i="19"/>
  <c r="E194" i="19"/>
  <c r="O222" i="19"/>
  <c r="O210" i="19"/>
  <c r="O198" i="19"/>
  <c r="O194" i="19"/>
  <c r="O218" i="19"/>
  <c r="O206" i="19"/>
  <c r="O202" i="19"/>
  <c r="E221" i="19"/>
  <c r="E209" i="19"/>
  <c r="O221" i="19"/>
  <c r="O209" i="19"/>
  <c r="O197" i="19"/>
  <c r="M223" i="19"/>
  <c r="M211" i="19"/>
  <c r="M199" i="19"/>
  <c r="Q223" i="19"/>
  <c r="Q211" i="19"/>
  <c r="Q199" i="19"/>
  <c r="L235" i="19"/>
  <c r="L220" i="19"/>
  <c r="P235" i="19"/>
  <c r="P220" i="19"/>
  <c r="M230" i="19"/>
  <c r="M215" i="19"/>
  <c r="M191" i="19"/>
  <c r="Q230" i="19"/>
  <c r="Q215" i="19"/>
  <c r="Q191" i="19"/>
  <c r="M216" i="19"/>
  <c r="M192" i="19"/>
  <c r="M232" i="19"/>
  <c r="Q216" i="19"/>
  <c r="Q192" i="19"/>
  <c r="Q232" i="19"/>
  <c r="N214" i="19"/>
  <c r="N190" i="19"/>
  <c r="L224" i="19"/>
  <c r="L212" i="19"/>
  <c r="L200" i="19"/>
  <c r="P224" i="19"/>
  <c r="P212" i="19"/>
  <c r="P200" i="19"/>
  <c r="L222" i="19"/>
  <c r="L210" i="19"/>
  <c r="L198" i="19"/>
  <c r="L194" i="19"/>
  <c r="P222" i="19"/>
  <c r="P210" i="19"/>
  <c r="P198" i="19"/>
  <c r="P194" i="19"/>
  <c r="M205" i="19"/>
  <c r="M201" i="19"/>
  <c r="M195" i="19"/>
  <c r="Q205" i="19"/>
  <c r="Q201" i="19"/>
  <c r="Q195" i="19"/>
  <c r="L231" i="19"/>
  <c r="L213" i="19"/>
  <c r="L189" i="19"/>
  <c r="P231" i="19"/>
  <c r="P213" i="19"/>
  <c r="P189" i="19"/>
  <c r="E208" i="19"/>
  <c r="E204" i="19"/>
  <c r="L218" i="19"/>
  <c r="L206" i="19"/>
  <c r="L202" i="19"/>
  <c r="P218" i="19"/>
  <c r="P206" i="19"/>
  <c r="P202" i="19"/>
  <c r="L221" i="19"/>
  <c r="L209" i="19"/>
  <c r="L197" i="19"/>
  <c r="P221" i="19"/>
  <c r="P209" i="19"/>
  <c r="P197" i="19"/>
  <c r="E207" i="19"/>
  <c r="E203" i="19"/>
  <c r="O207" i="19"/>
  <c r="O203" i="19"/>
  <c r="L182" i="19"/>
  <c r="P182" i="19"/>
  <c r="E184" i="19"/>
  <c r="N184" i="19"/>
  <c r="M185" i="19"/>
  <c r="Q185" i="19"/>
  <c r="L186" i="19"/>
  <c r="P186" i="19"/>
  <c r="E189" i="19"/>
  <c r="L195" i="19"/>
  <c r="N197" i="19"/>
  <c r="P199" i="19"/>
  <c r="E205" i="19"/>
  <c r="U66" i="8" l="1"/>
  <c r="L66" i="8"/>
  <c r="K66" i="8" s="1"/>
  <c r="I66" i="8"/>
  <c r="E66" i="8"/>
  <c r="D66" i="8"/>
  <c r="U65" i="8"/>
  <c r="L65" i="8"/>
  <c r="K65" i="8" s="1"/>
  <c r="I65" i="8"/>
  <c r="E65" i="8"/>
  <c r="D65" i="8"/>
  <c r="U64" i="8"/>
  <c r="L64" i="8"/>
  <c r="K64" i="8" s="1"/>
  <c r="I64" i="8"/>
  <c r="E64" i="8"/>
  <c r="D64" i="8"/>
  <c r="U63" i="8"/>
  <c r="L63" i="8"/>
  <c r="K63" i="8" s="1"/>
  <c r="I63" i="8"/>
  <c r="E63" i="8"/>
  <c r="D63" i="8"/>
  <c r="U62" i="8"/>
  <c r="L62" i="8"/>
  <c r="K62" i="8" s="1"/>
  <c r="I62" i="8"/>
  <c r="E62" i="8"/>
  <c r="D62" i="8"/>
  <c r="U61" i="8"/>
  <c r="L61" i="8"/>
  <c r="K61" i="8" s="1"/>
  <c r="I61" i="8"/>
  <c r="E61" i="8"/>
  <c r="D61" i="8"/>
  <c r="U60" i="8"/>
  <c r="L60" i="8"/>
  <c r="K60" i="8" s="1"/>
  <c r="I60" i="8"/>
  <c r="E60" i="8"/>
  <c r="D60" i="8"/>
  <c r="U59" i="8"/>
  <c r="L59" i="8"/>
  <c r="K59" i="8" s="1"/>
  <c r="I59" i="8"/>
  <c r="E59" i="8"/>
  <c r="D59" i="8"/>
  <c r="U58" i="8"/>
  <c r="L58" i="8"/>
  <c r="K58" i="8"/>
  <c r="I58" i="8"/>
  <c r="E58" i="8"/>
  <c r="D58" i="8"/>
  <c r="U57" i="8"/>
  <c r="L57" i="8"/>
  <c r="K57" i="8" s="1"/>
  <c r="I57" i="8"/>
  <c r="E57" i="8"/>
  <c r="D57" i="8"/>
  <c r="U56" i="8"/>
  <c r="L56" i="8"/>
  <c r="K56" i="8"/>
  <c r="I56" i="8"/>
  <c r="E56" i="8"/>
  <c r="D56" i="8"/>
  <c r="U55" i="8"/>
  <c r="L55" i="8"/>
  <c r="K55" i="8" s="1"/>
  <c r="I55" i="8"/>
  <c r="E55" i="8"/>
  <c r="D55" i="8"/>
  <c r="U54" i="8"/>
  <c r="L54" i="8"/>
  <c r="K54" i="8"/>
  <c r="I54" i="8"/>
  <c r="E54" i="8"/>
  <c r="D54" i="8"/>
  <c r="U53" i="8"/>
  <c r="L53" i="8"/>
  <c r="K53" i="8" s="1"/>
  <c r="I53" i="8"/>
  <c r="E53" i="8"/>
  <c r="D53" i="8"/>
  <c r="U52" i="8"/>
  <c r="L52" i="8"/>
  <c r="K52" i="8"/>
  <c r="I52" i="8"/>
  <c r="E52" i="8"/>
  <c r="D52" i="8"/>
  <c r="U51" i="8"/>
  <c r="L51" i="8"/>
  <c r="K51" i="8" s="1"/>
  <c r="I51" i="8"/>
  <c r="E51" i="8"/>
  <c r="D51" i="8"/>
  <c r="U50" i="8"/>
  <c r="L50" i="8"/>
  <c r="K50" i="8"/>
  <c r="I50" i="8"/>
  <c r="E50" i="8"/>
  <c r="D50" i="8"/>
  <c r="U49" i="8"/>
  <c r="L49" i="8"/>
  <c r="K49" i="8" s="1"/>
  <c r="I49" i="8"/>
  <c r="E49" i="8"/>
  <c r="D49" i="8"/>
  <c r="U48" i="8"/>
  <c r="L48" i="8"/>
  <c r="K48" i="8"/>
  <c r="I48" i="8"/>
  <c r="E48" i="8"/>
  <c r="D48" i="8"/>
  <c r="U47" i="8"/>
  <c r="L47" i="8"/>
  <c r="K47" i="8" s="1"/>
  <c r="I47" i="8"/>
  <c r="E47" i="8"/>
  <c r="D47" i="8"/>
  <c r="U46" i="8"/>
  <c r="L46" i="8"/>
  <c r="K46" i="8"/>
  <c r="I46" i="8"/>
  <c r="E46" i="8"/>
  <c r="D46" i="8"/>
  <c r="U45" i="8"/>
  <c r="L45" i="8"/>
  <c r="K45" i="8" s="1"/>
  <c r="I45" i="8"/>
  <c r="E45" i="8"/>
  <c r="D45" i="8"/>
  <c r="U44" i="8"/>
  <c r="L44" i="8"/>
  <c r="K44" i="8"/>
  <c r="I44" i="8"/>
  <c r="E44" i="8"/>
  <c r="D44" i="8"/>
  <c r="U43" i="8"/>
  <c r="L43" i="8"/>
  <c r="K43" i="8" s="1"/>
  <c r="I43" i="8"/>
  <c r="E43" i="8"/>
  <c r="D43" i="8"/>
  <c r="U42" i="8"/>
  <c r="L42" i="8"/>
  <c r="K42" i="8"/>
  <c r="I42" i="8"/>
  <c r="E42" i="8"/>
  <c r="D42" i="8"/>
  <c r="U41" i="8"/>
  <c r="L41" i="8"/>
  <c r="K41" i="8" s="1"/>
  <c r="I41" i="8"/>
  <c r="E41" i="8"/>
  <c r="D41" i="8"/>
  <c r="U40" i="8"/>
  <c r="L40" i="8"/>
  <c r="K40" i="8"/>
  <c r="I40" i="8"/>
  <c r="E40" i="8"/>
  <c r="D40" i="8"/>
  <c r="U39" i="8"/>
  <c r="L39" i="8"/>
  <c r="K39" i="8" s="1"/>
  <c r="I39" i="8"/>
  <c r="E39" i="8"/>
  <c r="D39" i="8"/>
  <c r="U38" i="8"/>
  <c r="L38" i="8"/>
  <c r="K38" i="8"/>
  <c r="I38" i="8"/>
  <c r="E38" i="8"/>
  <c r="D38" i="8"/>
  <c r="U37" i="8"/>
  <c r="L37" i="8"/>
  <c r="K37" i="8" s="1"/>
  <c r="I37" i="8"/>
  <c r="E37" i="8"/>
  <c r="D37" i="8"/>
  <c r="U36" i="8"/>
  <c r="L36" i="8"/>
  <c r="K36" i="8"/>
  <c r="I36" i="8"/>
  <c r="E36" i="8"/>
  <c r="D36" i="8"/>
  <c r="U35" i="8"/>
  <c r="L35" i="8"/>
  <c r="K35" i="8" s="1"/>
  <c r="I35" i="8"/>
  <c r="E35" i="8"/>
  <c r="D35" i="8"/>
  <c r="U34" i="8"/>
  <c r="L34" i="8"/>
  <c r="K34" i="8"/>
  <c r="I34" i="8"/>
  <c r="E34" i="8"/>
  <c r="D34" i="8"/>
  <c r="U33" i="8"/>
  <c r="L33" i="8"/>
  <c r="K33" i="8" s="1"/>
  <c r="I33" i="8"/>
  <c r="E33" i="8"/>
  <c r="D33" i="8"/>
  <c r="U32" i="8"/>
  <c r="L32" i="8"/>
  <c r="K32" i="8"/>
  <c r="I32" i="8"/>
  <c r="E32" i="8"/>
  <c r="D32" i="8"/>
  <c r="U31" i="8"/>
  <c r="L31" i="8"/>
  <c r="K31" i="8" s="1"/>
  <c r="I31" i="8"/>
  <c r="E31" i="8"/>
  <c r="D31" i="8"/>
  <c r="U30" i="8"/>
  <c r="L30" i="8"/>
  <c r="K30" i="8"/>
  <c r="I30" i="8"/>
  <c r="E30" i="8"/>
  <c r="D30" i="8"/>
  <c r="U29" i="8"/>
  <c r="L29" i="8"/>
  <c r="K29" i="8" s="1"/>
  <c r="I29" i="8"/>
  <c r="E29" i="8"/>
  <c r="D29" i="8"/>
  <c r="U28" i="8"/>
  <c r="L28" i="8"/>
  <c r="K28" i="8"/>
  <c r="I28" i="8"/>
  <c r="E28" i="8"/>
  <c r="D28" i="8"/>
  <c r="U27" i="8"/>
  <c r="L27" i="8"/>
  <c r="K27" i="8" s="1"/>
  <c r="I27" i="8"/>
  <c r="E27" i="8"/>
  <c r="D27" i="8"/>
  <c r="U26" i="8"/>
  <c r="L26" i="8"/>
  <c r="K26" i="8"/>
  <c r="I26" i="8"/>
  <c r="E26" i="8"/>
  <c r="D26" i="8"/>
  <c r="U25" i="8"/>
  <c r="L25" i="8"/>
  <c r="K25" i="8" s="1"/>
  <c r="I25" i="8"/>
  <c r="E25" i="8"/>
  <c r="D25" i="8"/>
  <c r="U24" i="8"/>
  <c r="L24" i="8"/>
  <c r="K24" i="8"/>
  <c r="I24" i="8"/>
  <c r="E24" i="8"/>
  <c r="D24" i="8"/>
  <c r="U23" i="8"/>
  <c r="L23" i="8"/>
  <c r="K23" i="8" s="1"/>
  <c r="I23" i="8"/>
  <c r="E23" i="8"/>
  <c r="D23" i="8"/>
  <c r="U22" i="8"/>
  <c r="L22" i="8"/>
  <c r="K22" i="8"/>
  <c r="I22" i="8"/>
  <c r="E22" i="8"/>
  <c r="D22" i="8"/>
  <c r="U21" i="8"/>
  <c r="L21" i="8"/>
  <c r="K21" i="8" s="1"/>
  <c r="I21" i="8"/>
  <c r="E21" i="8"/>
  <c r="D21" i="8"/>
  <c r="U20" i="8"/>
  <c r="L20" i="8"/>
  <c r="K20" i="8"/>
  <c r="I20" i="8"/>
  <c r="E20" i="8"/>
  <c r="D20" i="8"/>
  <c r="U19" i="8"/>
  <c r="L19" i="8"/>
  <c r="K19" i="8" s="1"/>
  <c r="I19" i="8"/>
  <c r="E19" i="8"/>
  <c r="D19" i="8"/>
  <c r="U18" i="8"/>
  <c r="L18" i="8"/>
  <c r="K18" i="8"/>
  <c r="I18" i="8"/>
  <c r="E18" i="8"/>
  <c r="D18" i="8"/>
  <c r="U17" i="8"/>
  <c r="L17" i="8"/>
  <c r="K17" i="8" s="1"/>
  <c r="I17" i="8"/>
  <c r="E17" i="8"/>
  <c r="D17" i="8"/>
  <c r="U16" i="8"/>
  <c r="L16" i="8"/>
  <c r="K16" i="8"/>
  <c r="I16" i="8"/>
  <c r="E16" i="8"/>
  <c r="D16" i="8"/>
  <c r="U15" i="8"/>
  <c r="L15" i="8"/>
  <c r="K15" i="8" s="1"/>
  <c r="I15" i="8"/>
  <c r="E15" i="8"/>
  <c r="D15" i="8"/>
  <c r="U14" i="8"/>
  <c r="L14" i="8"/>
  <c r="K14" i="8"/>
  <c r="I14" i="8"/>
  <c r="E14" i="8"/>
  <c r="D14" i="8"/>
  <c r="U13" i="8"/>
  <c r="L13" i="8"/>
  <c r="K13" i="8" s="1"/>
  <c r="I13" i="8"/>
  <c r="E13" i="8"/>
  <c r="D13" i="8"/>
  <c r="U12" i="8"/>
  <c r="L12" i="8"/>
  <c r="K12" i="8"/>
  <c r="I12" i="8"/>
  <c r="E12" i="8"/>
  <c r="D12" i="8"/>
  <c r="U11" i="8"/>
  <c r="L11" i="8"/>
  <c r="K11" i="8" s="1"/>
  <c r="I11" i="8"/>
  <c r="E11" i="8"/>
  <c r="D11" i="8"/>
  <c r="U10" i="8"/>
  <c r="L10" i="8"/>
  <c r="K10" i="8"/>
  <c r="I10" i="8"/>
  <c r="E10" i="8"/>
  <c r="D10" i="8"/>
  <c r="U9" i="8"/>
  <c r="L9" i="8"/>
  <c r="K9" i="8" s="1"/>
  <c r="I9" i="8"/>
  <c r="E9" i="8"/>
  <c r="D9" i="8"/>
  <c r="U8" i="8"/>
  <c r="L8" i="8"/>
  <c r="K8" i="8"/>
  <c r="I8" i="8"/>
  <c r="E8" i="8"/>
  <c r="D8" i="8"/>
  <c r="U7" i="8"/>
  <c r="L7" i="8"/>
  <c r="K7" i="8" s="1"/>
  <c r="I7" i="8"/>
  <c r="E7" i="8"/>
  <c r="D7" i="8"/>
  <c r="U6" i="8"/>
  <c r="L6" i="8"/>
  <c r="K6" i="8"/>
  <c r="I6" i="8"/>
  <c r="E6" i="8"/>
  <c r="D6" i="8"/>
  <c r="S271" i="18" l="1"/>
  <c r="S270" i="18"/>
  <c r="S269" i="18"/>
  <c r="S268" i="18"/>
  <c r="S267" i="18"/>
  <c r="S266" i="18"/>
  <c r="S265" i="18"/>
  <c r="S264" i="18"/>
  <c r="Q264" i="18"/>
  <c r="P264" i="18"/>
  <c r="O264" i="18"/>
  <c r="S263" i="18"/>
  <c r="Q263" i="18"/>
  <c r="P263" i="18"/>
  <c r="O263" i="18"/>
  <c r="S262" i="18"/>
  <c r="Q262" i="18"/>
  <c r="P262" i="18"/>
  <c r="O262" i="18"/>
  <c r="S261" i="18"/>
  <c r="Q261" i="18"/>
  <c r="P261" i="18"/>
  <c r="O261" i="18"/>
  <c r="S260" i="18"/>
  <c r="Q260" i="18"/>
  <c r="P260" i="18"/>
  <c r="O260" i="18"/>
  <c r="S259" i="18"/>
  <c r="Q259" i="18"/>
  <c r="P259" i="18"/>
  <c r="O259" i="18"/>
  <c r="S258" i="18"/>
  <c r="Q258" i="18"/>
  <c r="P258" i="18"/>
  <c r="O258" i="18"/>
  <c r="S257" i="18"/>
  <c r="Q257" i="18"/>
  <c r="P257" i="18"/>
  <c r="O257" i="18"/>
  <c r="S256" i="18"/>
  <c r="P256" i="18"/>
  <c r="O256" i="18"/>
  <c r="S255" i="18"/>
  <c r="P255" i="18"/>
  <c r="O255" i="18"/>
  <c r="S254" i="18"/>
  <c r="Q254" i="18"/>
  <c r="P254" i="18"/>
  <c r="O254" i="18"/>
  <c r="S253" i="18"/>
  <c r="Q253" i="18"/>
  <c r="P253" i="18"/>
  <c r="O253" i="18"/>
  <c r="S252" i="18"/>
  <c r="Q252" i="18"/>
  <c r="P252" i="18"/>
  <c r="O252" i="18"/>
  <c r="S251" i="18"/>
  <c r="Q251" i="18"/>
  <c r="P251" i="18"/>
  <c r="O251" i="18"/>
  <c r="S250" i="18"/>
  <c r="Q250" i="18"/>
  <c r="P250" i="18"/>
  <c r="O250" i="18"/>
  <c r="S249" i="18"/>
  <c r="Q249" i="18"/>
  <c r="P249" i="18"/>
  <c r="O249" i="18"/>
  <c r="S248" i="18"/>
  <c r="Q248" i="18"/>
  <c r="P248" i="18"/>
  <c r="O248" i="18"/>
  <c r="S247" i="18"/>
  <c r="Q247" i="18"/>
  <c r="P247" i="18"/>
  <c r="O247" i="18"/>
  <c r="S246" i="18"/>
  <c r="Q246" i="18"/>
  <c r="P246" i="18"/>
  <c r="O246" i="18"/>
  <c r="S245" i="18"/>
  <c r="P245" i="18"/>
  <c r="O245" i="18"/>
  <c r="S244" i="18"/>
  <c r="P244" i="18"/>
  <c r="O244" i="18"/>
  <c r="S243" i="18"/>
  <c r="P243" i="18"/>
  <c r="O243" i="18"/>
  <c r="S242" i="18"/>
  <c r="P242" i="18"/>
  <c r="O242" i="18"/>
  <c r="S241" i="18"/>
  <c r="Q241" i="18"/>
  <c r="P241" i="18"/>
  <c r="O241" i="18"/>
  <c r="S240" i="18"/>
  <c r="Q240" i="18"/>
  <c r="P240" i="18"/>
  <c r="O240" i="18"/>
  <c r="S239" i="18"/>
  <c r="Q239" i="18"/>
  <c r="P239" i="18"/>
  <c r="O239" i="18"/>
  <c r="S238" i="18"/>
  <c r="Q238" i="18"/>
  <c r="P238" i="18"/>
  <c r="O238" i="18"/>
  <c r="S237" i="18"/>
  <c r="Q237" i="18"/>
  <c r="P237" i="18"/>
  <c r="O237" i="18"/>
  <c r="S236" i="18"/>
  <c r="Q236" i="18"/>
  <c r="P236" i="18"/>
  <c r="O236" i="18"/>
  <c r="S235" i="18"/>
  <c r="Q235" i="18"/>
  <c r="P235" i="18"/>
  <c r="O235" i="18"/>
  <c r="S234" i="18"/>
  <c r="Q234" i="18"/>
  <c r="P234" i="18"/>
  <c r="O234" i="18"/>
  <c r="S233" i="18"/>
  <c r="Q233" i="18"/>
  <c r="P233" i="18"/>
  <c r="O233" i="18"/>
  <c r="P232" i="18"/>
  <c r="O232" i="18"/>
  <c r="P231" i="18"/>
  <c r="O231" i="18"/>
  <c r="S230" i="18"/>
  <c r="Q230" i="18"/>
  <c r="P230" i="18"/>
  <c r="O230" i="18"/>
  <c r="S229" i="18"/>
  <c r="Q229" i="18"/>
  <c r="P229" i="18"/>
  <c r="O229" i="18"/>
  <c r="S228" i="18"/>
  <c r="Q228" i="18"/>
  <c r="P228" i="18"/>
  <c r="O228" i="18"/>
  <c r="S227" i="18"/>
  <c r="Q227" i="18"/>
  <c r="P227" i="18"/>
  <c r="O227" i="18"/>
  <c r="S226" i="18"/>
  <c r="Q226" i="18"/>
  <c r="P226" i="18"/>
  <c r="O226" i="18"/>
  <c r="S225" i="18"/>
  <c r="Q225" i="18"/>
  <c r="P225" i="18"/>
  <c r="O225" i="18"/>
  <c r="P224" i="18"/>
  <c r="O224" i="18"/>
  <c r="P223" i="18"/>
  <c r="O223" i="18"/>
  <c r="S222" i="18"/>
  <c r="Q222" i="18"/>
  <c r="P222" i="18"/>
  <c r="O222" i="18"/>
  <c r="S221" i="18"/>
  <c r="Q221" i="18"/>
  <c r="P221" i="18"/>
  <c r="O221" i="18"/>
  <c r="S220" i="18"/>
  <c r="Q220" i="18"/>
  <c r="P220" i="18"/>
  <c r="O220" i="18"/>
  <c r="S219" i="18"/>
  <c r="Q219" i="18"/>
  <c r="P219" i="18"/>
  <c r="O219" i="18"/>
  <c r="S218" i="18"/>
  <c r="Q218" i="18"/>
  <c r="P218" i="18"/>
  <c r="O218" i="18"/>
  <c r="S217" i="18"/>
  <c r="Q217" i="18"/>
  <c r="P217" i="18"/>
  <c r="O217" i="18"/>
  <c r="S216" i="18"/>
  <c r="Q216" i="18"/>
  <c r="P216" i="18"/>
  <c r="O216" i="18"/>
  <c r="S215" i="18"/>
  <c r="Q215" i="18"/>
  <c r="P215" i="18"/>
  <c r="O215" i="18"/>
  <c r="S214" i="18"/>
  <c r="Q214" i="18"/>
  <c r="P214" i="18"/>
  <c r="O214" i="18"/>
  <c r="S213" i="18"/>
  <c r="P213" i="18"/>
  <c r="O213" i="18"/>
  <c r="S212" i="18"/>
  <c r="P212" i="18"/>
  <c r="O212" i="18"/>
  <c r="S211" i="18"/>
  <c r="P211" i="18"/>
  <c r="O211" i="18"/>
  <c r="S210" i="18"/>
  <c r="P210" i="18"/>
  <c r="O210" i="18"/>
  <c r="S209" i="18"/>
  <c r="Q209" i="18"/>
  <c r="P209" i="18"/>
  <c r="O209" i="18"/>
  <c r="S208" i="18"/>
  <c r="Q208" i="18"/>
  <c r="P208" i="18"/>
  <c r="O208" i="18"/>
  <c r="S207" i="18"/>
  <c r="Q207" i="18"/>
  <c r="P207" i="18"/>
  <c r="O207" i="18"/>
  <c r="S206" i="18"/>
  <c r="Q206" i="18"/>
  <c r="P206" i="18"/>
  <c r="O206" i="18"/>
  <c r="S205" i="18"/>
  <c r="Q205" i="18"/>
  <c r="P205" i="18"/>
  <c r="O205" i="18"/>
  <c r="S204" i="18"/>
  <c r="Q204" i="18"/>
  <c r="P204" i="18"/>
  <c r="O204" i="18"/>
  <c r="S203" i="18"/>
  <c r="Q203" i="18"/>
  <c r="P203" i="18"/>
  <c r="O203" i="18"/>
  <c r="S202" i="18"/>
  <c r="Q202" i="18"/>
  <c r="P202" i="18"/>
  <c r="O202" i="18"/>
  <c r="S201" i="18"/>
  <c r="Q201" i="18"/>
  <c r="P201" i="18"/>
  <c r="O201" i="18"/>
  <c r="Q200" i="18"/>
  <c r="S199" i="18"/>
  <c r="Q199" i="18"/>
  <c r="S198" i="18"/>
  <c r="Q198" i="18"/>
  <c r="S197" i="18"/>
  <c r="Q197" i="18"/>
  <c r="S196" i="18"/>
  <c r="Q196" i="18"/>
  <c r="S195" i="18"/>
  <c r="Q195" i="18"/>
  <c r="S194" i="18"/>
  <c r="Q194" i="18"/>
  <c r="S193" i="18"/>
  <c r="Q193" i="18"/>
  <c r="S192" i="18"/>
  <c r="Q192" i="18"/>
  <c r="S191" i="18"/>
  <c r="Q191" i="18"/>
  <c r="S190" i="18"/>
  <c r="Q190" i="18"/>
  <c r="S189" i="18"/>
  <c r="Q189" i="18"/>
  <c r="S188" i="18"/>
  <c r="Q188" i="18"/>
  <c r="S187" i="18"/>
  <c r="Q187" i="18"/>
  <c r="S186" i="18"/>
  <c r="Q186" i="18"/>
  <c r="S185" i="18"/>
  <c r="Q185" i="18"/>
  <c r="S184" i="18"/>
  <c r="Q184" i="18"/>
  <c r="S183" i="18"/>
  <c r="Q183" i="18"/>
  <c r="S182" i="18"/>
  <c r="Q182" i="18"/>
  <c r="S181" i="18"/>
  <c r="Q181" i="18"/>
  <c r="S180" i="18"/>
  <c r="Q180" i="18"/>
  <c r="S179" i="18"/>
  <c r="Q179" i="18"/>
  <c r="S178" i="18"/>
  <c r="Q178" i="18"/>
  <c r="S177" i="18"/>
  <c r="Q177" i="18"/>
  <c r="S176" i="18"/>
  <c r="Q176" i="18"/>
  <c r="S175" i="18"/>
  <c r="Q175" i="18"/>
  <c r="S174" i="18"/>
  <c r="Q174" i="18"/>
  <c r="S173" i="18"/>
  <c r="Q173" i="18"/>
  <c r="S172" i="18"/>
  <c r="Q172" i="18"/>
  <c r="S171" i="18"/>
  <c r="Q171" i="18"/>
  <c r="S170" i="18"/>
  <c r="Q170" i="18"/>
  <c r="S169" i="18"/>
  <c r="Q169" i="18"/>
  <c r="S168" i="18"/>
  <c r="Q168" i="18"/>
  <c r="S167" i="18"/>
  <c r="Q167" i="18"/>
  <c r="S166" i="18"/>
  <c r="Q166" i="18"/>
  <c r="S165" i="18"/>
  <c r="Q165" i="18"/>
  <c r="S164" i="18"/>
  <c r="Q164" i="18"/>
  <c r="S163" i="18"/>
  <c r="Q163" i="18"/>
  <c r="S162" i="18"/>
  <c r="Q162" i="18"/>
  <c r="S161" i="18"/>
  <c r="Q161" i="18"/>
  <c r="S160" i="18"/>
  <c r="Q160" i="18"/>
  <c r="S159" i="18"/>
  <c r="Q159" i="18"/>
  <c r="S158" i="18"/>
  <c r="Q158" i="18"/>
  <c r="S157" i="18"/>
  <c r="Q157" i="18"/>
  <c r="S156" i="18"/>
  <c r="Q156" i="18"/>
  <c r="S155" i="18"/>
  <c r="Q155" i="18"/>
  <c r="S154" i="18"/>
  <c r="Q154" i="18"/>
  <c r="S153" i="18"/>
  <c r="Q153" i="18"/>
  <c r="S152" i="18"/>
  <c r="Q152" i="18"/>
  <c r="S151" i="18"/>
  <c r="Q151" i="18"/>
  <c r="S150" i="18"/>
  <c r="Q150" i="18"/>
  <c r="S149" i="18"/>
  <c r="Q149" i="18"/>
  <c r="S148" i="18"/>
  <c r="Q148" i="18"/>
  <c r="S147" i="18"/>
  <c r="Q147" i="18"/>
  <c r="S146" i="18"/>
  <c r="Q146" i="18"/>
  <c r="S145" i="18"/>
  <c r="Q145" i="18"/>
  <c r="S144" i="18"/>
  <c r="Q144" i="18"/>
  <c r="S143" i="18"/>
  <c r="Q143" i="18"/>
  <c r="S142" i="18"/>
  <c r="Q142" i="18"/>
  <c r="S141" i="18"/>
  <c r="Q141" i="18"/>
  <c r="S140" i="18"/>
  <c r="Q140" i="18"/>
  <c r="Q139" i="18"/>
  <c r="Q138" i="18"/>
  <c r="Q137" i="18"/>
  <c r="S136" i="18"/>
  <c r="Q136" i="18"/>
  <c r="M136" i="18"/>
  <c r="M139" i="18" s="1"/>
  <c r="S135" i="18"/>
  <c r="Q135" i="18"/>
  <c r="S134" i="18"/>
  <c r="Q134" i="18"/>
  <c r="Q133" i="18"/>
  <c r="M133" i="18"/>
  <c r="Q132" i="18"/>
  <c r="M132" i="18"/>
  <c r="M135" i="18" s="1"/>
  <c r="M138" i="18" s="1"/>
  <c r="Q131" i="18"/>
  <c r="M131" i="18"/>
  <c r="S130" i="18"/>
  <c r="Q130" i="18"/>
  <c r="S129" i="18"/>
  <c r="Q129" i="18"/>
  <c r="A129" i="18"/>
  <c r="P129" i="18" s="1"/>
  <c r="S128" i="18"/>
  <c r="Q128" i="18"/>
  <c r="P128" i="18"/>
  <c r="O128" i="18"/>
  <c r="Q127" i="18"/>
  <c r="Q126" i="18"/>
  <c r="Q118" i="18"/>
  <c r="O118" i="18"/>
  <c r="A118" i="18"/>
  <c r="P118" i="18" s="1"/>
  <c r="Q117" i="18"/>
  <c r="O117" i="18"/>
  <c r="A117" i="18"/>
  <c r="P117" i="18" s="1"/>
  <c r="Q116" i="18"/>
  <c r="O116" i="18"/>
  <c r="A116" i="18"/>
  <c r="P116" i="18" s="1"/>
  <c r="A115" i="18"/>
  <c r="Q114" i="18"/>
  <c r="A114" i="18"/>
  <c r="Q113" i="18"/>
  <c r="A113" i="18"/>
  <c r="Q112" i="18"/>
  <c r="A112" i="18"/>
  <c r="Q111" i="18"/>
  <c r="A111" i="18"/>
  <c r="S110" i="18"/>
  <c r="Q110" i="18"/>
  <c r="A110" i="18"/>
  <c r="P110" i="18" s="1"/>
  <c r="Q109" i="18"/>
  <c r="O109" i="18"/>
  <c r="A109" i="18"/>
  <c r="P109" i="18" s="1"/>
  <c r="Q108" i="18"/>
  <c r="A108" i="18"/>
  <c r="P108" i="18" s="1"/>
  <c r="Q107" i="18"/>
  <c r="O107" i="18"/>
  <c r="A107" i="18"/>
  <c r="P107" i="18" s="1"/>
  <c r="Q106" i="18"/>
  <c r="A106" i="18"/>
  <c r="P106" i="18" s="1"/>
  <c r="Q105" i="18"/>
  <c r="O105" i="18"/>
  <c r="A105" i="18"/>
  <c r="P105" i="18" s="1"/>
  <c r="Q104" i="18"/>
  <c r="A104" i="18"/>
  <c r="P104" i="18" s="1"/>
  <c r="Q103" i="18"/>
  <c r="O103" i="18"/>
  <c r="A103" i="18"/>
  <c r="P103" i="18" s="1"/>
  <c r="Q102" i="18"/>
  <c r="A102" i="18"/>
  <c r="P102" i="18" s="1"/>
  <c r="Q101" i="18"/>
  <c r="A101" i="18"/>
  <c r="P101" i="18" s="1"/>
  <c r="Q100" i="18"/>
  <c r="A100" i="18"/>
  <c r="P100" i="18" s="1"/>
  <c r="Q99" i="18"/>
  <c r="A99" i="18"/>
  <c r="P99" i="18" s="1"/>
  <c r="S98" i="18"/>
  <c r="Q98" i="18"/>
  <c r="O98" i="18"/>
  <c r="A98" i="18"/>
  <c r="P98" i="18" s="1"/>
  <c r="Q97" i="18"/>
  <c r="O97" i="18"/>
  <c r="A97" i="18"/>
  <c r="P97" i="18" s="1"/>
  <c r="Q96" i="18"/>
  <c r="O96" i="18"/>
  <c r="A96" i="18"/>
  <c r="P96" i="18" s="1"/>
  <c r="Q95" i="18"/>
  <c r="O95" i="18"/>
  <c r="A95" i="18"/>
  <c r="P95" i="18" s="1"/>
  <c r="Q94" i="18"/>
  <c r="O94" i="18"/>
  <c r="A94" i="18"/>
  <c r="P94" i="18" s="1"/>
  <c r="Q93" i="18"/>
  <c r="O93" i="18"/>
  <c r="A93" i="18"/>
  <c r="P93" i="18" s="1"/>
  <c r="Q92" i="18"/>
  <c r="O92" i="18"/>
  <c r="A92" i="18"/>
  <c r="P92" i="18" s="1"/>
  <c r="Q91" i="18"/>
  <c r="O91" i="18"/>
  <c r="A91" i="18"/>
  <c r="P91" i="18" s="1"/>
  <c r="S90" i="18"/>
  <c r="Q90" i="18"/>
  <c r="P90" i="18"/>
  <c r="A90" i="18"/>
  <c r="O90" i="18" s="1"/>
  <c r="Q89" i="18"/>
  <c r="P89" i="18"/>
  <c r="A89" i="18"/>
  <c r="O89" i="18" s="1"/>
  <c r="Q88" i="18"/>
  <c r="P88" i="18"/>
  <c r="A88" i="18"/>
  <c r="O88" i="18" s="1"/>
  <c r="Q87" i="18"/>
  <c r="P87" i="18"/>
  <c r="A87" i="18"/>
  <c r="O87" i="18" s="1"/>
  <c r="Q86" i="18"/>
  <c r="P86" i="18"/>
  <c r="A86" i="18"/>
  <c r="O86" i="18" s="1"/>
  <c r="Q85" i="18"/>
  <c r="P85" i="18"/>
  <c r="A85" i="18"/>
  <c r="O85" i="18" s="1"/>
  <c r="Q84" i="18"/>
  <c r="P84" i="18"/>
  <c r="A84" i="18"/>
  <c r="O84" i="18" s="1"/>
  <c r="Q83" i="18"/>
  <c r="P83" i="18"/>
  <c r="A83" i="18"/>
  <c r="O83" i="18" s="1"/>
  <c r="Q82" i="18"/>
  <c r="P82" i="18"/>
  <c r="A82" i="18"/>
  <c r="O82" i="18" s="1"/>
  <c r="Q81" i="18"/>
  <c r="P81" i="18"/>
  <c r="A81" i="18"/>
  <c r="O81" i="18" s="1"/>
  <c r="Q80" i="18"/>
  <c r="P80" i="18"/>
  <c r="A80" i="18"/>
  <c r="O80" i="18" s="1"/>
  <c r="Q79" i="18"/>
  <c r="P79" i="18"/>
  <c r="A79" i="18"/>
  <c r="O79" i="18" s="1"/>
  <c r="Q78" i="18"/>
  <c r="P78" i="18"/>
  <c r="A78" i="18"/>
  <c r="O78" i="18" s="1"/>
  <c r="P77" i="18"/>
  <c r="O77" i="18"/>
  <c r="A77" i="18"/>
  <c r="A76" i="18"/>
  <c r="P76" i="18" s="1"/>
  <c r="Q75" i="18"/>
  <c r="A75" i="18"/>
  <c r="P75" i="18" s="1"/>
  <c r="Q74" i="18"/>
  <c r="A74" i="18"/>
  <c r="P74" i="18" s="1"/>
  <c r="Q73" i="18"/>
  <c r="A73" i="18"/>
  <c r="P73" i="18" s="1"/>
  <c r="Q72" i="18"/>
  <c r="A72" i="18"/>
  <c r="P72" i="18" s="1"/>
  <c r="Q71" i="18"/>
  <c r="A71" i="18"/>
  <c r="P71" i="18" s="1"/>
  <c r="S70" i="18"/>
  <c r="Q70" i="18"/>
  <c r="O70" i="18"/>
  <c r="A70" i="18"/>
  <c r="P70" i="18" s="1"/>
  <c r="S69" i="18"/>
  <c r="Q69" i="18"/>
  <c r="P69" i="18"/>
  <c r="A69" i="18"/>
  <c r="O69" i="18" s="1"/>
  <c r="S68" i="18"/>
  <c r="Q68" i="18"/>
  <c r="P68" i="18"/>
  <c r="O68" i="18"/>
  <c r="A68" i="18"/>
  <c r="S67" i="18"/>
  <c r="Q67" i="18"/>
  <c r="A67" i="18"/>
  <c r="P67" i="18" s="1"/>
  <c r="S66" i="18"/>
  <c r="Q66" i="18"/>
  <c r="O66" i="18"/>
  <c r="A66" i="18"/>
  <c r="P66" i="18" s="1"/>
  <c r="S65" i="18"/>
  <c r="Q65" i="18"/>
  <c r="P65" i="18"/>
  <c r="A65" i="18"/>
  <c r="O65" i="18" s="1"/>
  <c r="S64" i="18"/>
  <c r="Q64" i="18"/>
  <c r="P64" i="18"/>
  <c r="O64" i="18"/>
  <c r="A64" i="18"/>
  <c r="S63" i="18"/>
  <c r="Q63" i="18"/>
  <c r="A63" i="18"/>
  <c r="P63" i="18" s="1"/>
  <c r="S62" i="18"/>
  <c r="Q62" i="18"/>
  <c r="O62" i="18"/>
  <c r="A62" i="18"/>
  <c r="P62" i="18" s="1"/>
  <c r="Q61" i="18"/>
  <c r="O61" i="18"/>
  <c r="A61" i="18"/>
  <c r="P61" i="18" s="1"/>
  <c r="Q60" i="18"/>
  <c r="O60" i="18"/>
  <c r="A60" i="18"/>
  <c r="P60" i="18" s="1"/>
  <c r="A59" i="18"/>
  <c r="P59" i="18" s="1"/>
  <c r="S58" i="18"/>
  <c r="Q58" i="18"/>
  <c r="O58" i="18"/>
  <c r="A58" i="18"/>
  <c r="P58" i="18" s="1"/>
  <c r="S57" i="18"/>
  <c r="Q57" i="18"/>
  <c r="P57" i="18"/>
  <c r="A57" i="18"/>
  <c r="O57" i="18" s="1"/>
  <c r="S56" i="18"/>
  <c r="Q56" i="18"/>
  <c r="P56" i="18"/>
  <c r="O56" i="18"/>
  <c r="A56" i="18"/>
  <c r="S55" i="18"/>
  <c r="Q55" i="18"/>
  <c r="A55" i="18"/>
  <c r="P55" i="18" s="1"/>
  <c r="S54" i="18"/>
  <c r="Q54" i="18"/>
  <c r="O54" i="18"/>
  <c r="A54" i="18"/>
  <c r="P54" i="18" s="1"/>
  <c r="S53" i="18"/>
  <c r="Q53" i="18"/>
  <c r="P53" i="18"/>
  <c r="A53" i="18"/>
  <c r="O53" i="18" s="1"/>
  <c r="O52" i="18"/>
  <c r="A52" i="18"/>
  <c r="P52" i="18" s="1"/>
  <c r="A51" i="18"/>
  <c r="P51" i="18" s="1"/>
  <c r="S50" i="18"/>
  <c r="Q50" i="18"/>
  <c r="O50" i="18"/>
  <c r="A50" i="18"/>
  <c r="P50" i="18" s="1"/>
  <c r="S49" i="18"/>
  <c r="Q49" i="18"/>
  <c r="P49" i="18"/>
  <c r="A49" i="18"/>
  <c r="O49" i="18" s="1"/>
  <c r="S48" i="18"/>
  <c r="Q48" i="18"/>
  <c r="P48" i="18"/>
  <c r="O48" i="18"/>
  <c r="A48" i="18"/>
  <c r="S47" i="18"/>
  <c r="Q47" i="18"/>
  <c r="A47" i="18"/>
  <c r="P47" i="18" s="1"/>
  <c r="Q46" i="18"/>
  <c r="A46" i="18"/>
  <c r="P46" i="18" s="1"/>
  <c r="Q45" i="18"/>
  <c r="A45" i="18"/>
  <c r="P45" i="18" s="1"/>
  <c r="Q44" i="18"/>
  <c r="A44" i="18"/>
  <c r="P44" i="18" s="1"/>
  <c r="Q43" i="18"/>
  <c r="A43" i="18"/>
  <c r="P43" i="18" s="1"/>
  <c r="S42" i="18"/>
  <c r="Q42" i="18"/>
  <c r="O42" i="18"/>
  <c r="A42" i="18"/>
  <c r="P42" i="18" s="1"/>
  <c r="S41" i="18"/>
  <c r="Q41" i="18"/>
  <c r="P41" i="18"/>
  <c r="A41" i="18"/>
  <c r="O41" i="18" s="1"/>
  <c r="S40" i="18"/>
  <c r="Q40" i="18"/>
  <c r="P40" i="18"/>
  <c r="O40" i="18"/>
  <c r="A40" i="18"/>
  <c r="S39" i="18"/>
  <c r="Q39" i="18"/>
  <c r="A39" i="18"/>
  <c r="P39" i="18" s="1"/>
  <c r="S38" i="18"/>
  <c r="Q38" i="18"/>
  <c r="O38" i="18"/>
  <c r="A38" i="18"/>
  <c r="P38" i="18" s="1"/>
  <c r="S37" i="18"/>
  <c r="Q37" i="18"/>
  <c r="P37" i="18"/>
  <c r="A37" i="18"/>
  <c r="O37" i="18" s="1"/>
  <c r="S36" i="18"/>
  <c r="Q36" i="18"/>
  <c r="P36" i="18"/>
  <c r="O36" i="18"/>
  <c r="A36" i="18"/>
  <c r="Q35" i="18"/>
  <c r="P35" i="18"/>
  <c r="O35" i="18"/>
  <c r="A35" i="18"/>
  <c r="S34" i="18"/>
  <c r="Q34" i="18"/>
  <c r="A34" i="18"/>
  <c r="P34" i="18" s="1"/>
  <c r="S33" i="18"/>
  <c r="Q33" i="18"/>
  <c r="O33" i="18"/>
  <c r="A33" i="18"/>
  <c r="P33" i="18" s="1"/>
  <c r="S32" i="18"/>
  <c r="Q32" i="18"/>
  <c r="P32" i="18"/>
  <c r="A32" i="18"/>
  <c r="O32" i="18" s="1"/>
  <c r="S31" i="18"/>
  <c r="Q31" i="18"/>
  <c r="P31" i="18"/>
  <c r="O31" i="18"/>
  <c r="A31" i="18"/>
  <c r="S30" i="18"/>
  <c r="Q30" i="18"/>
  <c r="A30" i="18"/>
  <c r="P30" i="18" s="1"/>
  <c r="S29" i="18"/>
  <c r="Q29" i="18"/>
  <c r="O29" i="18"/>
  <c r="A29" i="18"/>
  <c r="P29" i="18" s="1"/>
  <c r="S28" i="18"/>
  <c r="Q28" i="18"/>
  <c r="P28" i="18"/>
  <c r="A28" i="18"/>
  <c r="O28" i="18" s="1"/>
  <c r="S27" i="18"/>
  <c r="Q27" i="18"/>
  <c r="P27" i="18"/>
  <c r="O27" i="18"/>
  <c r="A27" i="18"/>
  <c r="S26" i="18"/>
  <c r="Q26" i="18"/>
  <c r="S25" i="18"/>
  <c r="Q25" i="18"/>
  <c r="S24" i="18"/>
  <c r="Q24" i="18"/>
  <c r="S23" i="18"/>
  <c r="Q23" i="18"/>
  <c r="S22" i="18"/>
  <c r="Q22" i="18"/>
  <c r="S21" i="18"/>
  <c r="Q21" i="18"/>
  <c r="S20" i="18"/>
  <c r="Q20" i="18"/>
  <c r="S19" i="18"/>
  <c r="Q19" i="18"/>
  <c r="S18" i="18"/>
  <c r="Q18" i="18"/>
  <c r="A18" i="18"/>
  <c r="P18" i="18" s="1"/>
  <c r="S17" i="18"/>
  <c r="Q17" i="18"/>
  <c r="O17" i="18"/>
  <c r="A17" i="18"/>
  <c r="P17" i="18" s="1"/>
  <c r="S16" i="18"/>
  <c r="Q16" i="18"/>
  <c r="P16" i="18"/>
  <c r="A16" i="18"/>
  <c r="A20" i="18" s="1"/>
  <c r="S15" i="18"/>
  <c r="Q15" i="18"/>
  <c r="P15" i="18"/>
  <c r="O15" i="18"/>
  <c r="A15" i="18"/>
  <c r="A19" i="18" s="1"/>
  <c r="S14" i="18"/>
  <c r="Q14" i="18"/>
  <c r="P14" i="18"/>
  <c r="O14" i="18"/>
  <c r="S13" i="18"/>
  <c r="Q13" i="18"/>
  <c r="P13" i="18"/>
  <c r="O13" i="18"/>
  <c r="S12" i="18"/>
  <c r="Q12" i="18"/>
  <c r="P12" i="18"/>
  <c r="O12" i="18"/>
  <c r="S11" i="18"/>
  <c r="Q11" i="18"/>
  <c r="P11" i="18"/>
  <c r="O11" i="18"/>
  <c r="Q10" i="18"/>
  <c r="P10" i="18"/>
  <c r="O10" i="18"/>
  <c r="Q9" i="18"/>
  <c r="P9" i="18"/>
  <c r="O9" i="18"/>
  <c r="Q8" i="18"/>
  <c r="P8" i="18"/>
  <c r="O8" i="18"/>
  <c r="Q7" i="18"/>
  <c r="P7" i="18"/>
  <c r="O7" i="18"/>
  <c r="S6" i="18"/>
  <c r="O19" i="18" l="1"/>
  <c r="A23" i="18"/>
  <c r="P19" i="18"/>
  <c r="A24" i="18"/>
  <c r="P20" i="18"/>
  <c r="O20" i="18"/>
  <c r="O16" i="18"/>
  <c r="A21" i="18"/>
  <c r="O104" i="18"/>
  <c r="O108" i="18"/>
  <c r="P111" i="18"/>
  <c r="O111" i="18"/>
  <c r="P113" i="18"/>
  <c r="O113" i="18"/>
  <c r="P115" i="18"/>
  <c r="O115" i="18"/>
  <c r="M142" i="18"/>
  <c r="A22" i="18"/>
  <c r="O18" i="18"/>
  <c r="O30" i="18"/>
  <c r="O34" i="18"/>
  <c r="O39" i="18"/>
  <c r="O43" i="18"/>
  <c r="O44" i="18"/>
  <c r="O45" i="18"/>
  <c r="O46" i="18"/>
  <c r="O47" i="18"/>
  <c r="O51" i="18"/>
  <c r="O55" i="18"/>
  <c r="O59" i="18"/>
  <c r="O63" i="18"/>
  <c r="O67" i="18"/>
  <c r="O71" i="18"/>
  <c r="O72" i="18"/>
  <c r="O73" i="18"/>
  <c r="O74" i="18"/>
  <c r="O75" i="18"/>
  <c r="O76" i="18"/>
  <c r="O99" i="18"/>
  <c r="O100" i="18"/>
  <c r="O101" i="18"/>
  <c r="O102" i="18"/>
  <c r="O106" i="18"/>
  <c r="O110" i="18"/>
  <c r="M141" i="18"/>
  <c r="P112" i="18"/>
  <c r="O112" i="18"/>
  <c r="P114" i="18"/>
  <c r="O114" i="18"/>
  <c r="M134" i="18"/>
  <c r="A131" i="18"/>
  <c r="A132" i="18" s="1"/>
  <c r="O129" i="18"/>
  <c r="A130" i="18"/>
  <c r="P132" i="18" l="1"/>
  <c r="O132" i="18"/>
  <c r="A133" i="18"/>
  <c r="P22" i="18"/>
  <c r="O22" i="18"/>
  <c r="A26" i="18"/>
  <c r="P131" i="18"/>
  <c r="O131" i="18"/>
  <c r="M144" i="18"/>
  <c r="M145" i="18"/>
  <c r="O130" i="18"/>
  <c r="P130" i="18"/>
  <c r="A134" i="18"/>
  <c r="A135" i="18" s="1"/>
  <c r="M137" i="18"/>
  <c r="O23" i="18"/>
  <c r="P23" i="18"/>
  <c r="P21" i="18"/>
  <c r="O21" i="18"/>
  <c r="A25" i="18"/>
  <c r="P24" i="18"/>
  <c r="O24" i="18"/>
  <c r="P135" i="18" l="1"/>
  <c r="O135" i="18"/>
  <c r="A136" i="18"/>
  <c r="M140" i="18"/>
  <c r="A137" i="18"/>
  <c r="A138" i="18"/>
  <c r="M148" i="18"/>
  <c r="O133" i="18"/>
  <c r="P133" i="18"/>
  <c r="P134" i="18"/>
  <c r="O134" i="18"/>
  <c r="P25" i="18"/>
  <c r="O25" i="18"/>
  <c r="M147" i="18"/>
  <c r="P26" i="18"/>
  <c r="O26" i="18"/>
  <c r="M150" i="18" l="1"/>
  <c r="M143" i="18"/>
  <c r="M151" i="18"/>
  <c r="P136" i="18"/>
  <c r="O136" i="18"/>
  <c r="O138" i="18"/>
  <c r="P138" i="18"/>
  <c r="A139" i="18"/>
  <c r="A140" i="18" s="1"/>
  <c r="P137" i="18"/>
  <c r="O137" i="18"/>
  <c r="P140" i="18" l="1"/>
  <c r="O140" i="18"/>
  <c r="A141" i="18"/>
  <c r="M146" i="18"/>
  <c r="M154" i="18"/>
  <c r="P139" i="18"/>
  <c r="O139" i="18"/>
  <c r="M153" i="18"/>
  <c r="M156" i="18" l="1"/>
  <c r="M157" i="18"/>
  <c r="O141" i="18"/>
  <c r="P141" i="18"/>
  <c r="A142" i="18"/>
  <c r="M149" i="18"/>
  <c r="M152" i="18" l="1"/>
  <c r="M160" i="18"/>
  <c r="M159" i="18"/>
  <c r="P142" i="18"/>
  <c r="O142" i="18"/>
  <c r="A143" i="18"/>
  <c r="M163" i="18" l="1"/>
  <c r="M162" i="18"/>
  <c r="O143" i="18"/>
  <c r="P143" i="18"/>
  <c r="A144" i="18"/>
  <c r="M155" i="18"/>
  <c r="P144" i="18" l="1"/>
  <c r="O144" i="18"/>
  <c r="A145" i="18"/>
  <c r="M165" i="18"/>
  <c r="M166" i="18"/>
  <c r="M158" i="18"/>
  <c r="M161" i="18" l="1"/>
  <c r="O145" i="18"/>
  <c r="P145" i="18"/>
  <c r="A146" i="18"/>
  <c r="M169" i="18"/>
  <c r="M168" i="18"/>
  <c r="M172" i="18" l="1"/>
  <c r="P146" i="18"/>
  <c r="O146" i="18"/>
  <c r="A147" i="18"/>
  <c r="M164" i="18"/>
  <c r="M171" i="18"/>
  <c r="M174" i="18" l="1"/>
  <c r="M167" i="18"/>
  <c r="P147" i="18"/>
  <c r="O147" i="18"/>
  <c r="A148" i="18"/>
  <c r="M175" i="18"/>
  <c r="M170" i="18" l="1"/>
  <c r="P148" i="18"/>
  <c r="O148" i="18"/>
  <c r="A149" i="18"/>
  <c r="M178" i="18"/>
  <c r="M177" i="18"/>
  <c r="M180" i="18" l="1"/>
  <c r="P149" i="18"/>
  <c r="O149" i="18"/>
  <c r="A150" i="18"/>
  <c r="M181" i="18"/>
  <c r="M173" i="18"/>
  <c r="P150" i="18" l="1"/>
  <c r="O150" i="18"/>
  <c r="A151" i="18"/>
  <c r="M176" i="18"/>
  <c r="M183" i="18"/>
  <c r="M184" i="18"/>
  <c r="M187" i="18" l="1"/>
  <c r="M179" i="18"/>
  <c r="M186" i="18"/>
  <c r="P151" i="18"/>
  <c r="O151" i="18"/>
  <c r="A152" i="18"/>
  <c r="M182" i="18" l="1"/>
  <c r="P152" i="18"/>
  <c r="O152" i="18"/>
  <c r="A153" i="18"/>
  <c r="M189" i="18"/>
  <c r="M190" i="18"/>
  <c r="P153" i="18" l="1"/>
  <c r="O153" i="18"/>
  <c r="A154" i="18"/>
  <c r="M192" i="18"/>
  <c r="M193" i="18"/>
  <c r="M185" i="18"/>
  <c r="M195" i="18" l="1"/>
  <c r="M188" i="18"/>
  <c r="P154" i="18"/>
  <c r="O154" i="18"/>
  <c r="A155" i="18"/>
  <c r="M196" i="18"/>
  <c r="P155" i="18" l="1"/>
  <c r="O155" i="18"/>
  <c r="A156" i="18"/>
  <c r="M191" i="18"/>
  <c r="M198" i="18"/>
  <c r="M199" i="18"/>
  <c r="P156" i="18" l="1"/>
  <c r="O156" i="18"/>
  <c r="A157" i="18"/>
  <c r="M194" i="18"/>
  <c r="P157" i="18" l="1"/>
  <c r="O157" i="18"/>
  <c r="A158" i="18"/>
  <c r="M197" i="18"/>
  <c r="P158" i="18" l="1"/>
  <c r="O158" i="18"/>
  <c r="A159" i="18"/>
  <c r="P159" i="18" l="1"/>
  <c r="O159" i="18"/>
  <c r="A160" i="18"/>
  <c r="P160" i="18" l="1"/>
  <c r="O160" i="18"/>
  <c r="A161" i="18"/>
  <c r="P161" i="18" l="1"/>
  <c r="O161" i="18"/>
  <c r="A162" i="18"/>
  <c r="P162" i="18" l="1"/>
  <c r="O162" i="18"/>
  <c r="A163" i="18"/>
  <c r="P163" i="18" l="1"/>
  <c r="O163" i="18"/>
  <c r="A164" i="18"/>
  <c r="P164" i="18" l="1"/>
  <c r="O164" i="18"/>
  <c r="A165" i="18"/>
  <c r="P165" i="18" l="1"/>
  <c r="O165" i="18"/>
  <c r="A166" i="18"/>
  <c r="P166" i="18" l="1"/>
  <c r="O166" i="18"/>
  <c r="A167" i="18"/>
  <c r="P167" i="18" l="1"/>
  <c r="O167" i="18"/>
  <c r="A168" i="18"/>
  <c r="P168" i="18" l="1"/>
  <c r="O168" i="18"/>
  <c r="A169" i="18"/>
  <c r="P169" i="18" l="1"/>
  <c r="O169" i="18"/>
  <c r="A170" i="18"/>
  <c r="P170" i="18" l="1"/>
  <c r="O170" i="18"/>
  <c r="A171" i="18"/>
  <c r="P171" i="18" l="1"/>
  <c r="O171" i="18"/>
  <c r="A172" i="18"/>
  <c r="P172" i="18" l="1"/>
  <c r="O172" i="18"/>
  <c r="A173" i="18"/>
  <c r="P173" i="18" l="1"/>
  <c r="O173" i="18"/>
  <c r="A174" i="18"/>
  <c r="P174" i="18" l="1"/>
  <c r="O174" i="18"/>
  <c r="A175" i="18"/>
  <c r="P175" i="18" l="1"/>
  <c r="O175" i="18"/>
  <c r="A176" i="18"/>
  <c r="P176" i="18" l="1"/>
  <c r="O176" i="18"/>
  <c r="A177" i="18"/>
  <c r="P177" i="18" l="1"/>
  <c r="O177" i="18"/>
  <c r="A178" i="18"/>
  <c r="P178" i="18" l="1"/>
  <c r="O178" i="18"/>
  <c r="B179" i="18"/>
  <c r="P179" i="18" l="1"/>
  <c r="O179" i="18"/>
  <c r="B180" i="18"/>
  <c r="P180" i="18" l="1"/>
  <c r="O180" i="18"/>
  <c r="B181" i="18"/>
  <c r="P181" i="18" l="1"/>
  <c r="O181" i="18"/>
  <c r="B182" i="18"/>
  <c r="P182" i="18" l="1"/>
  <c r="O182" i="18"/>
  <c r="B183" i="18"/>
  <c r="P183" i="18" l="1"/>
  <c r="O183" i="18"/>
  <c r="B184" i="18"/>
  <c r="P184" i="18" l="1"/>
  <c r="O184" i="18"/>
  <c r="B185" i="18"/>
  <c r="P185" i="18" l="1"/>
  <c r="O185" i="18"/>
  <c r="B186" i="18"/>
  <c r="P186" i="18" l="1"/>
  <c r="O186" i="18"/>
  <c r="B187" i="18"/>
  <c r="P187" i="18" l="1"/>
  <c r="O187" i="18"/>
  <c r="B188" i="18"/>
  <c r="P188" i="18" l="1"/>
  <c r="O188" i="18"/>
  <c r="B189" i="18"/>
  <c r="P189" i="18" l="1"/>
  <c r="O189" i="18"/>
  <c r="B190" i="18"/>
  <c r="P190" i="18" l="1"/>
  <c r="O190" i="18"/>
  <c r="B191" i="18"/>
  <c r="P191" i="18" l="1"/>
  <c r="O191" i="18"/>
  <c r="B192" i="18"/>
  <c r="P192" i="18" l="1"/>
  <c r="O192" i="18"/>
  <c r="B193" i="18"/>
  <c r="P193" i="18" l="1"/>
  <c r="O193" i="18"/>
  <c r="A194" i="18"/>
  <c r="P194" i="18" l="1"/>
  <c r="O194" i="18"/>
  <c r="A195" i="18"/>
  <c r="P195" i="18" l="1"/>
  <c r="O195" i="18"/>
  <c r="A196" i="18"/>
  <c r="P196" i="18" l="1"/>
  <c r="O196" i="18"/>
  <c r="A197" i="18"/>
  <c r="P197" i="18" l="1"/>
  <c r="O197" i="18"/>
  <c r="A198" i="18"/>
  <c r="P198" i="18" l="1"/>
  <c r="O198" i="18"/>
  <c r="A199" i="18"/>
  <c r="P199" i="18" l="1"/>
  <c r="O199" i="18"/>
  <c r="D23" i="14" l="1"/>
  <c r="D24" i="14"/>
  <c r="D25" i="14"/>
  <c r="D17" i="14" l="1"/>
  <c r="D18" i="14"/>
  <c r="D19" i="14"/>
  <c r="D20" i="14"/>
  <c r="D21" i="14"/>
  <c r="D22" i="14"/>
  <c r="D26" i="14"/>
  <c r="D27" i="14"/>
  <c r="D28" i="14"/>
  <c r="D29" i="14"/>
  <c r="D30" i="14"/>
  <c r="D31" i="14"/>
  <c r="D32" i="14"/>
  <c r="D33" i="14"/>
  <c r="D34" i="14"/>
  <c r="D35" i="14"/>
  <c r="D36" i="14"/>
  <c r="D37" i="14"/>
  <c r="D38" i="14"/>
  <c r="D8" i="14"/>
  <c r="D9" i="14"/>
  <c r="D10" i="14"/>
  <c r="D11" i="14"/>
  <c r="D12" i="14"/>
  <c r="D13" i="14"/>
  <c r="D14" i="14"/>
  <c r="D15" i="14"/>
  <c r="D16" i="14"/>
  <c r="D7" i="14"/>
  <c r="B3" i="17"/>
  <c r="B4" i="17" l="1"/>
  <c r="B5" i="17" l="1"/>
  <c r="B7" i="14" s="1"/>
  <c r="X2" i="17" l="1"/>
  <c r="AM2" i="17" l="1"/>
  <c r="AM3" i="17" s="1"/>
  <c r="AN2" i="17"/>
  <c r="B15" i="17" s="1"/>
  <c r="B25" i="17" s="1"/>
  <c r="C25" i="17" s="1"/>
  <c r="E14" i="14" s="1"/>
  <c r="AF2" i="17"/>
  <c r="B11" i="17" s="1"/>
  <c r="AL2" i="17"/>
  <c r="B14" i="17" s="1"/>
  <c r="B24" i="17" s="1"/>
  <c r="C24" i="17" s="1"/>
  <c r="E13" i="14" s="1"/>
  <c r="AD2" i="17"/>
  <c r="B10" i="17" s="1"/>
  <c r="B20" i="17" s="1"/>
  <c r="C20" i="17" s="1"/>
  <c r="E9" i="14" s="1"/>
  <c r="AJ2" i="17"/>
  <c r="B13" i="17" s="1"/>
  <c r="B23" i="17" s="1"/>
  <c r="C23" i="17" s="1"/>
  <c r="E12" i="14" s="1"/>
  <c r="AH2" i="17"/>
  <c r="B12" i="17" s="1"/>
  <c r="B22" i="17" s="1"/>
  <c r="C22" i="17" s="1"/>
  <c r="E11" i="14" s="1"/>
  <c r="Y2" i="17"/>
  <c r="Y3" i="17" s="1"/>
  <c r="B7" i="17" s="1"/>
  <c r="B9" i="14" s="1"/>
  <c r="AC2" i="17"/>
  <c r="AC3" i="17" s="1"/>
  <c r="AG2" i="17"/>
  <c r="AG3" i="17" s="1"/>
  <c r="AK2" i="17"/>
  <c r="AK3" i="17" s="1"/>
  <c r="AB2" i="17"/>
  <c r="B9" i="17" s="1"/>
  <c r="B19" i="17" s="1"/>
  <c r="C19" i="17" s="1"/>
  <c r="E8" i="14" s="1"/>
  <c r="Z2" i="17"/>
  <c r="Z3" i="17" s="1"/>
  <c r="AA2" i="17"/>
  <c r="AA3" i="17" s="1"/>
  <c r="AE2" i="17"/>
  <c r="AE3" i="17" s="1"/>
  <c r="AI2" i="17"/>
  <c r="AI3" i="17" s="1"/>
  <c r="B21" i="17" l="1"/>
  <c r="C21" i="17" s="1"/>
  <c r="E10" i="14" s="1"/>
  <c r="E19" i="17"/>
  <c r="D19" i="17"/>
  <c r="F19" i="17"/>
  <c r="D22" i="17"/>
  <c r="E22" i="17"/>
  <c r="F22" i="17"/>
  <c r="E21" i="17"/>
  <c r="F21" i="17"/>
  <c r="D21" i="17"/>
  <c r="D24" i="17"/>
  <c r="E24" i="17"/>
  <c r="F24" i="17"/>
  <c r="E23" i="17"/>
  <c r="D23" i="17"/>
  <c r="F23" i="17"/>
  <c r="E25" i="17"/>
  <c r="F25" i="17"/>
  <c r="D25" i="17"/>
  <c r="F20" i="17"/>
  <c r="E20" i="17"/>
  <c r="D20" i="17"/>
  <c r="B8" i="17"/>
  <c r="D12" i="17"/>
  <c r="G12" i="17"/>
  <c r="F12" i="17"/>
  <c r="E12" i="17"/>
  <c r="D11" i="17"/>
  <c r="E11" i="17"/>
  <c r="G11" i="17"/>
  <c r="F11" i="17"/>
  <c r="D14" i="17"/>
  <c r="E14" i="17"/>
  <c r="G14" i="17"/>
  <c r="F14" i="17"/>
  <c r="D13" i="17"/>
  <c r="G13" i="17"/>
  <c r="F13" i="17"/>
  <c r="E13" i="17"/>
  <c r="D15" i="17"/>
  <c r="E15" i="17"/>
  <c r="G15" i="17"/>
  <c r="F15" i="17"/>
  <c r="G9" i="17"/>
  <c r="F9" i="17"/>
  <c r="D9" i="17"/>
  <c r="E9" i="17"/>
  <c r="E8" i="17"/>
  <c r="E10" i="17"/>
  <c r="G10" i="17"/>
  <c r="F10" i="17"/>
  <c r="D10" i="17"/>
  <c r="AB3" i="17"/>
  <c r="AB5" i="17"/>
  <c r="AB8" i="17" s="1"/>
  <c r="C9" i="17" s="1"/>
  <c r="B13" i="14" s="1"/>
  <c r="AB4" i="17"/>
  <c r="AB6" i="17" s="1"/>
  <c r="AL3" i="17"/>
  <c r="AL4" i="17"/>
  <c r="AL6" i="17" s="1"/>
  <c r="AL5" i="17"/>
  <c r="AL8" i="17" s="1"/>
  <c r="C14" i="17" s="1"/>
  <c r="B18" i="14" s="1"/>
  <c r="AH3" i="17"/>
  <c r="AH4" i="17"/>
  <c r="AH6" i="17" s="1"/>
  <c r="AH5" i="17"/>
  <c r="AH8" i="17" s="1"/>
  <c r="C12" i="17" s="1"/>
  <c r="B16" i="14" s="1"/>
  <c r="AF3" i="17"/>
  <c r="AF5" i="17"/>
  <c r="AF8" i="17" s="1"/>
  <c r="C11" i="17" s="1"/>
  <c r="B15" i="14" s="1"/>
  <c r="AF4" i="17"/>
  <c r="AF6" i="17" s="1"/>
  <c r="AJ3" i="17"/>
  <c r="AJ5" i="17"/>
  <c r="AJ8" i="17" s="1"/>
  <c r="C13" i="17" s="1"/>
  <c r="B17" i="14" s="1"/>
  <c r="AJ4" i="17"/>
  <c r="AJ6" i="17" s="1"/>
  <c r="AN3" i="17"/>
  <c r="AN5" i="17"/>
  <c r="AN8" i="17" s="1"/>
  <c r="C15" i="17" s="1"/>
  <c r="B19" i="14" s="1"/>
  <c r="AN4" i="17"/>
  <c r="AN6" i="17" s="1"/>
  <c r="Z4" i="17"/>
  <c r="Z6" i="17" s="1"/>
  <c r="B6" i="17" s="1"/>
  <c r="B8" i="14" s="1"/>
  <c r="Z5" i="17"/>
  <c r="Z8" i="17" s="1"/>
  <c r="AD3" i="17"/>
  <c r="AD4" i="17"/>
  <c r="AD6" i="17" s="1"/>
  <c r="AD5" i="17"/>
  <c r="AD8" i="17" s="1"/>
  <c r="C10" i="17" s="1"/>
  <c r="B14" i="14" s="1"/>
  <c r="F8" i="17" l="1"/>
  <c r="B10" i="14"/>
  <c r="G8" i="17"/>
  <c r="D8" i="17"/>
  <c r="B18" i="17"/>
  <c r="H10" i="17"/>
  <c r="H13" i="17"/>
  <c r="H12" i="17"/>
  <c r="H15" i="17"/>
  <c r="H14" i="17"/>
  <c r="H11" i="17"/>
  <c r="H9" i="17"/>
  <c r="C8" i="17"/>
  <c r="B12" i="14" s="1"/>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H8" i="17" l="1"/>
  <c r="B11" i="14" s="1"/>
  <c r="B35" i="17"/>
  <c r="E24" i="14" s="1"/>
  <c r="B36" i="17"/>
  <c r="E25" i="14" s="1"/>
  <c r="C35" i="17"/>
  <c r="D35" i="17" s="1"/>
  <c r="B33" i="17"/>
  <c r="E22" i="14" s="1"/>
  <c r="B37" i="17"/>
  <c r="E26" i="14" s="1"/>
  <c r="C18" i="17"/>
  <c r="E7" i="14" s="1"/>
  <c r="B43" i="17"/>
  <c r="E32" i="14" s="1"/>
  <c r="B27" i="17"/>
  <c r="E16" i="14" s="1"/>
  <c r="B42" i="17"/>
  <c r="E31" i="14" s="1"/>
  <c r="B41" i="17"/>
  <c r="E30" i="14" s="1"/>
  <c r="B40" i="17"/>
  <c r="E29" i="14" s="1"/>
  <c r="D18" i="17"/>
  <c r="E18" i="17"/>
  <c r="F18" i="17"/>
  <c r="B39" i="17"/>
  <c r="E28" i="14" s="1"/>
  <c r="B38" i="17"/>
  <c r="E27" i="14" s="1"/>
  <c r="B29" i="17"/>
  <c r="E18" i="14" s="1"/>
  <c r="B26" i="17"/>
  <c r="E15" i="14" s="1"/>
  <c r="B32" i="17"/>
  <c r="E21" i="14" s="1"/>
  <c r="B30" i="17"/>
  <c r="E19" i="14" s="1"/>
  <c r="B44" i="17"/>
  <c r="E33" i="14" s="1"/>
  <c r="B50" i="17"/>
  <c r="B31" i="17"/>
  <c r="E20" i="14" s="1"/>
  <c r="B48" i="17"/>
  <c r="B34" i="17"/>
  <c r="E23" i="14" s="1"/>
  <c r="B28" i="17"/>
  <c r="E17" i="14" s="1"/>
  <c r="B52" i="17"/>
  <c r="B46" i="17"/>
  <c r="B45" i="17"/>
  <c r="E34" i="14" s="1"/>
  <c r="B47" i="17" l="1"/>
  <c r="E35" i="14" s="1"/>
  <c r="B49" i="17"/>
  <c r="E36" i="14" s="1"/>
  <c r="B53" i="17"/>
  <c r="E38" i="14" s="1"/>
  <c r="B51" i="17"/>
  <c r="E37" i="14" s="1"/>
  <c r="B2" i="13"/>
  <c r="A2" i="13"/>
  <c r="B2" i="12"/>
  <c r="A2" i="12"/>
  <c r="B2" i="11"/>
  <c r="A2" i="11"/>
  <c r="B2" i="10"/>
  <c r="A2" i="10"/>
  <c r="B2" i="9"/>
  <c r="A2" i="9"/>
  <c r="B2" i="7"/>
  <c r="A2" i="7"/>
  <c r="O2" i="13" l="1"/>
  <c r="S28" i="14" s="1"/>
  <c r="O2" i="12"/>
  <c r="N28" i="14" s="1"/>
  <c r="O2" i="11"/>
  <c r="I28" i="14" s="1"/>
  <c r="O2" i="10"/>
  <c r="S13" i="14" s="1"/>
  <c r="O2" i="9"/>
  <c r="N13" i="14" s="1"/>
  <c r="O2" i="7"/>
  <c r="I13" i="14" s="1"/>
  <c r="L2" i="7"/>
  <c r="H2" i="7"/>
  <c r="C2" i="13" l="1"/>
  <c r="AS10" i="13" s="1"/>
  <c r="D2" i="13"/>
  <c r="AQ10" i="13"/>
  <c r="C2" i="12"/>
  <c r="D2" i="12"/>
  <c r="C2" i="11"/>
  <c r="AR9" i="11" s="1"/>
  <c r="AU9" i="11" s="1"/>
  <c r="D2" i="11"/>
  <c r="AQ10" i="11"/>
  <c r="C2" i="10"/>
  <c r="D2" i="10"/>
  <c r="AI9" i="10"/>
  <c r="AK9" i="10" s="1"/>
  <c r="C8" i="10" s="1"/>
  <c r="S10" i="14" s="1"/>
  <c r="C2" i="9"/>
  <c r="D2" i="9"/>
  <c r="AQ7" i="9"/>
  <c r="C2" i="7"/>
  <c r="D2" i="7"/>
  <c r="AQ4" i="7"/>
  <c r="AF2" i="13"/>
  <c r="AF2" i="12"/>
  <c r="AF2" i="11"/>
  <c r="AF2" i="10"/>
  <c r="AF2" i="9"/>
  <c r="AF2" i="7"/>
  <c r="AI11" i="13"/>
  <c r="AJ11" i="13" s="1"/>
  <c r="B10" i="13" s="1"/>
  <c r="R27" i="14" s="1"/>
  <c r="AQ9" i="13"/>
  <c r="AQ8" i="13"/>
  <c r="AI8" i="13"/>
  <c r="AK8" i="13" s="1"/>
  <c r="C7" i="13" s="1"/>
  <c r="S24" i="14" s="1"/>
  <c r="AQ7" i="13"/>
  <c r="AI7" i="13"/>
  <c r="AJ7" i="13" s="1"/>
  <c r="AQ6" i="13"/>
  <c r="AI6" i="13"/>
  <c r="AK6" i="13" s="1"/>
  <c r="C5" i="13" s="1"/>
  <c r="S22" i="14" s="1"/>
  <c r="AQ5" i="13"/>
  <c r="AI5" i="13"/>
  <c r="AJ5" i="13" s="1"/>
  <c r="AQ4" i="13"/>
  <c r="N2" i="13"/>
  <c r="M2" i="13"/>
  <c r="L2" i="13"/>
  <c r="K2" i="13"/>
  <c r="J2" i="13"/>
  <c r="I2" i="13"/>
  <c r="H2" i="13"/>
  <c r="AI10" i="11"/>
  <c r="AK10" i="11" s="1"/>
  <c r="C9" i="11" s="1"/>
  <c r="I26" i="14" s="1"/>
  <c r="D26" i="13"/>
  <c r="D25" i="13"/>
  <c r="S2" i="13"/>
  <c r="R2" i="13"/>
  <c r="Q2" i="13"/>
  <c r="D26" i="12"/>
  <c r="D25" i="12"/>
  <c r="S2" i="12"/>
  <c r="R2" i="12"/>
  <c r="Q2" i="12"/>
  <c r="D26" i="11"/>
  <c r="D25" i="11"/>
  <c r="S2" i="11"/>
  <c r="R2" i="11"/>
  <c r="Q2" i="11"/>
  <c r="D26" i="10"/>
  <c r="D25" i="10"/>
  <c r="S2" i="10"/>
  <c r="R2" i="10"/>
  <c r="Q2" i="10"/>
  <c r="K2" i="9"/>
  <c r="D26" i="9"/>
  <c r="D25" i="9"/>
  <c r="S2" i="9"/>
  <c r="R2" i="9"/>
  <c r="Q2" i="9"/>
  <c r="D26" i="7"/>
  <c r="D25" i="7"/>
  <c r="Q2" i="7"/>
  <c r="AR9" i="7" l="1"/>
  <c r="AR7" i="13"/>
  <c r="AU7" i="13" s="1"/>
  <c r="AR10" i="13"/>
  <c r="AU10" i="13" s="1"/>
  <c r="AR6" i="13"/>
  <c r="AT6" i="13" s="1"/>
  <c r="AI11" i="11"/>
  <c r="AK11" i="11" s="1"/>
  <c r="C10" i="11" s="1"/>
  <c r="I27" i="14" s="1"/>
  <c r="I2" i="11"/>
  <c r="L2" i="11"/>
  <c r="AS4" i="9"/>
  <c r="H2" i="9"/>
  <c r="AI6" i="11"/>
  <c r="AK6" i="11" s="1"/>
  <c r="C5" i="11" s="1"/>
  <c r="I22" i="14" s="1"/>
  <c r="AQ8" i="9"/>
  <c r="AI5" i="11"/>
  <c r="AK5" i="11" s="1"/>
  <c r="C4" i="11" s="1"/>
  <c r="I21" i="14" s="1"/>
  <c r="AI10" i="9"/>
  <c r="AJ10" i="9" s="1"/>
  <c r="B9" i="9" s="1"/>
  <c r="M11" i="14" s="1"/>
  <c r="AS5" i="9"/>
  <c r="AR5" i="13"/>
  <c r="AT5" i="13" s="1"/>
  <c r="AR4" i="13"/>
  <c r="AU4" i="13" s="1"/>
  <c r="AS4" i="13"/>
  <c r="AS5" i="13"/>
  <c r="AS6" i="13"/>
  <c r="AR9" i="13"/>
  <c r="AU9" i="13" s="1"/>
  <c r="AR8" i="13"/>
  <c r="AT8" i="13" s="1"/>
  <c r="AS7" i="13"/>
  <c r="AI10" i="13"/>
  <c r="AJ10" i="13" s="1"/>
  <c r="B9" i="13" s="1"/>
  <c r="R26" i="14" s="1"/>
  <c r="AI9" i="13"/>
  <c r="AK9" i="13" s="1"/>
  <c r="C8" i="13" s="1"/>
  <c r="S25" i="14" s="1"/>
  <c r="AQ6" i="11"/>
  <c r="AQ9" i="11"/>
  <c r="AI11" i="9"/>
  <c r="AK11" i="9" s="1"/>
  <c r="C10" i="9" s="1"/>
  <c r="N12" i="14" s="1"/>
  <c r="M2" i="11"/>
  <c r="AI8" i="11"/>
  <c r="AJ8" i="11" s="1"/>
  <c r="B7" i="11" s="1"/>
  <c r="H24" i="14" s="1"/>
  <c r="AQ4" i="11"/>
  <c r="AQ8" i="11"/>
  <c r="AQ7" i="11"/>
  <c r="J2" i="11"/>
  <c r="H2" i="11"/>
  <c r="N2" i="11"/>
  <c r="AI9" i="11"/>
  <c r="AJ9" i="11" s="1"/>
  <c r="B8" i="11" s="1"/>
  <c r="H25" i="14" s="1"/>
  <c r="AQ5" i="11"/>
  <c r="AQ11" i="13"/>
  <c r="E2" i="13" s="1"/>
  <c r="R28" i="14" s="1"/>
  <c r="AQ10" i="7"/>
  <c r="AQ5" i="7"/>
  <c r="AI5" i="7"/>
  <c r="AK5" i="7" s="1"/>
  <c r="C4" i="7" s="1"/>
  <c r="I6" i="14" s="1"/>
  <c r="AQ6" i="7"/>
  <c r="AQ7" i="7"/>
  <c r="AS8" i="13"/>
  <c r="AS9" i="13"/>
  <c r="AS10" i="12"/>
  <c r="K2" i="12"/>
  <c r="AQ4" i="12"/>
  <c r="AQ5" i="12"/>
  <c r="AQ6" i="12"/>
  <c r="AQ7" i="12"/>
  <c r="AQ8" i="12"/>
  <c r="AQ9" i="12"/>
  <c r="AQ10" i="12"/>
  <c r="AI6" i="12"/>
  <c r="AI7" i="12"/>
  <c r="AI9" i="12"/>
  <c r="AI11" i="12"/>
  <c r="H2" i="12"/>
  <c r="L2" i="12"/>
  <c r="AR4" i="12"/>
  <c r="AT4" i="12" s="1"/>
  <c r="AR5" i="12"/>
  <c r="AU5" i="12" s="1"/>
  <c r="AR6" i="12"/>
  <c r="AT6" i="12" s="1"/>
  <c r="AR7" i="12"/>
  <c r="AU7" i="12" s="1"/>
  <c r="AR8" i="12"/>
  <c r="AT8" i="12" s="1"/>
  <c r="AR9" i="12"/>
  <c r="AU9" i="12" s="1"/>
  <c r="AR10" i="12"/>
  <c r="AT10" i="12" s="1"/>
  <c r="J2" i="12"/>
  <c r="N2" i="12"/>
  <c r="AI5" i="12"/>
  <c r="AI8" i="12"/>
  <c r="AI10" i="12"/>
  <c r="I2" i="12"/>
  <c r="M2" i="12"/>
  <c r="AS4" i="12"/>
  <c r="AS5" i="12"/>
  <c r="AS6" i="12"/>
  <c r="AS7" i="12"/>
  <c r="AS8" i="12"/>
  <c r="AS9" i="12"/>
  <c r="AS10" i="9"/>
  <c r="AR5" i="11"/>
  <c r="AU5" i="11" s="1"/>
  <c r="AR7" i="11"/>
  <c r="AU7" i="11" s="1"/>
  <c r="AS4" i="11"/>
  <c r="AR6" i="11"/>
  <c r="AU6" i="11" s="1"/>
  <c r="AS10" i="11"/>
  <c r="AS6" i="11"/>
  <c r="AS8" i="11"/>
  <c r="AS7" i="11"/>
  <c r="L2" i="9"/>
  <c r="AI6" i="9"/>
  <c r="AJ6" i="9" s="1"/>
  <c r="B5" i="9" s="1"/>
  <c r="M7" i="14" s="1"/>
  <c r="AS8" i="9"/>
  <c r="AQ4" i="9"/>
  <c r="AI7" i="9"/>
  <c r="AJ7" i="9" s="1"/>
  <c r="B6" i="9" s="1"/>
  <c r="M8" i="14" s="1"/>
  <c r="AS9" i="9"/>
  <c r="N2" i="7"/>
  <c r="AQ9" i="7"/>
  <c r="I2" i="9"/>
  <c r="M2" i="9"/>
  <c r="AI5" i="9"/>
  <c r="AJ5" i="9" s="1"/>
  <c r="AQ6" i="9"/>
  <c r="AS7" i="9"/>
  <c r="AI9" i="9"/>
  <c r="AJ9" i="9" s="1"/>
  <c r="B8" i="9" s="1"/>
  <c r="M10" i="14" s="1"/>
  <c r="AQ10" i="9"/>
  <c r="AR10" i="9"/>
  <c r="AU10" i="9" s="1"/>
  <c r="AI10" i="10"/>
  <c r="AK10" i="10" s="1"/>
  <c r="C9" i="10" s="1"/>
  <c r="S11" i="14" s="1"/>
  <c r="AQ8" i="7"/>
  <c r="J2" i="9"/>
  <c r="N2" i="9"/>
  <c r="AQ5" i="9"/>
  <c r="AS6" i="9"/>
  <c r="AI8" i="9"/>
  <c r="AJ8" i="9" s="1"/>
  <c r="B7" i="9" s="1"/>
  <c r="M9" i="14" s="1"/>
  <c r="AQ9" i="9"/>
  <c r="AI11" i="10"/>
  <c r="J2" i="10"/>
  <c r="AJ6" i="13"/>
  <c r="B5" i="13" s="1"/>
  <c r="R22" i="14" s="1"/>
  <c r="AK7" i="13"/>
  <c r="C6" i="13" s="1"/>
  <c r="S23" i="14" s="1"/>
  <c r="AU8" i="13"/>
  <c r="AJ10" i="11"/>
  <c r="B9" i="11" s="1"/>
  <c r="H26" i="14" s="1"/>
  <c r="AK5" i="13"/>
  <c r="C4" i="13" s="1"/>
  <c r="S21" i="14" s="1"/>
  <c r="AK11" i="13"/>
  <c r="C10" i="13" s="1"/>
  <c r="S27" i="14" s="1"/>
  <c r="AJ8" i="13"/>
  <c r="B7" i="13" s="1"/>
  <c r="R24" i="14" s="1"/>
  <c r="AR4" i="11"/>
  <c r="AT4" i="11" s="1"/>
  <c r="AS5" i="11"/>
  <c r="AI7" i="11"/>
  <c r="AJ7" i="11" s="1"/>
  <c r="B6" i="11" s="1"/>
  <c r="H23" i="14" s="1"/>
  <c r="AR8" i="11"/>
  <c r="AU8" i="11" s="1"/>
  <c r="AS9" i="11"/>
  <c r="K2" i="11"/>
  <c r="AR10" i="11"/>
  <c r="AU10" i="11" s="1"/>
  <c r="AI6" i="10"/>
  <c r="AK6" i="10" s="1"/>
  <c r="C5" i="10" s="1"/>
  <c r="S7" i="14" s="1"/>
  <c r="AI7" i="10"/>
  <c r="AK7" i="10" s="1"/>
  <c r="C6" i="10" s="1"/>
  <c r="S8" i="14" s="1"/>
  <c r="AS10" i="7"/>
  <c r="AS5" i="7"/>
  <c r="AS7" i="7"/>
  <c r="AS9" i="7"/>
  <c r="AR6" i="7"/>
  <c r="AT6" i="7" s="1"/>
  <c r="AS4" i="7"/>
  <c r="AS6" i="7"/>
  <c r="AS8" i="7"/>
  <c r="AR4" i="9"/>
  <c r="AT4" i="9" s="1"/>
  <c r="AR5" i="9"/>
  <c r="AT5" i="9" s="1"/>
  <c r="AR6" i="9"/>
  <c r="AR7" i="9"/>
  <c r="AT7" i="9" s="1"/>
  <c r="AR8" i="9"/>
  <c r="AT8" i="9" s="1"/>
  <c r="AR9" i="9"/>
  <c r="AU9" i="9" s="1"/>
  <c r="N2" i="10"/>
  <c r="AI8" i="10"/>
  <c r="AK8" i="10" s="1"/>
  <c r="C7" i="10" s="1"/>
  <c r="S9" i="14" s="1"/>
  <c r="AR4" i="7"/>
  <c r="AR8" i="7"/>
  <c r="AR10" i="7"/>
  <c r="AR5" i="7"/>
  <c r="AR7" i="7"/>
  <c r="AU7" i="7" s="1"/>
  <c r="AI5" i="10"/>
  <c r="AK5" i="10" s="1"/>
  <c r="C4" i="10" s="1"/>
  <c r="S6" i="14" s="1"/>
  <c r="AS10" i="10"/>
  <c r="AJ7" i="10"/>
  <c r="AL7" i="10" s="1"/>
  <c r="D6" i="10" s="1"/>
  <c r="T8" i="14" s="1"/>
  <c r="K2" i="10"/>
  <c r="AQ4" i="10"/>
  <c r="AQ5" i="10"/>
  <c r="AQ6" i="10"/>
  <c r="AQ7" i="10"/>
  <c r="AQ8" i="10"/>
  <c r="AQ9" i="10"/>
  <c r="AQ10" i="10"/>
  <c r="AJ9" i="10"/>
  <c r="H2" i="10"/>
  <c r="L2" i="10"/>
  <c r="AR4" i="10"/>
  <c r="AR5" i="10"/>
  <c r="AR6" i="10"/>
  <c r="AR7" i="10"/>
  <c r="AR8" i="10"/>
  <c r="AR9" i="10"/>
  <c r="AR10" i="10"/>
  <c r="AT10" i="10" s="1"/>
  <c r="I2" i="10"/>
  <c r="M2" i="10"/>
  <c r="AS4" i="10"/>
  <c r="AS5" i="10"/>
  <c r="AS6" i="10"/>
  <c r="AS7" i="10"/>
  <c r="AS8" i="10"/>
  <c r="AS9" i="10"/>
  <c r="B6" i="13"/>
  <c r="R23" i="14" s="1"/>
  <c r="B4" i="13"/>
  <c r="R21" i="14" s="1"/>
  <c r="AT7" i="13"/>
  <c r="AJ6" i="11"/>
  <c r="AT9" i="11"/>
  <c r="AI8" i="7"/>
  <c r="AK8" i="7" s="1"/>
  <c r="C7" i="7" s="1"/>
  <c r="I9" i="14" s="1"/>
  <c r="AI6" i="7"/>
  <c r="AK6" i="7" s="1"/>
  <c r="C5" i="7" s="1"/>
  <c r="I7" i="14" s="1"/>
  <c r="AI7" i="7"/>
  <c r="AK7" i="7" s="1"/>
  <c r="C6" i="7" s="1"/>
  <c r="I8" i="14" s="1"/>
  <c r="AI9" i="7"/>
  <c r="AJ9" i="7" s="1"/>
  <c r="B8" i="7" s="1"/>
  <c r="H10" i="14" s="1"/>
  <c r="AI10" i="7"/>
  <c r="AK10" i="7" s="1"/>
  <c r="C9" i="7" s="1"/>
  <c r="I11" i="14" s="1"/>
  <c r="AI11" i="7"/>
  <c r="AK11" i="7" s="1"/>
  <c r="C10" i="7" s="1"/>
  <c r="I12" i="14" s="1"/>
  <c r="B4" i="9" l="1"/>
  <c r="M6" i="14" s="1"/>
  <c r="AT8" i="10"/>
  <c r="AT4" i="10"/>
  <c r="AU5" i="7"/>
  <c r="AT6" i="10"/>
  <c r="AU9" i="10"/>
  <c r="AU5" i="10"/>
  <c r="AU7" i="10"/>
  <c r="AT9" i="7"/>
  <c r="AJ5" i="11"/>
  <c r="AT4" i="13"/>
  <c r="AT8" i="7"/>
  <c r="AJ11" i="9"/>
  <c r="B10" i="9" s="1"/>
  <c r="M12" i="14" s="1"/>
  <c r="AT10" i="13"/>
  <c r="AU5" i="13"/>
  <c r="AT4" i="7"/>
  <c r="AU6" i="13"/>
  <c r="AT10" i="7"/>
  <c r="AU9" i="7"/>
  <c r="AJ11" i="11"/>
  <c r="AL11" i="11" s="1"/>
  <c r="D10" i="11" s="1"/>
  <c r="J27" i="14" s="1"/>
  <c r="AK10" i="9"/>
  <c r="C9" i="9" s="1"/>
  <c r="N11" i="14" s="1"/>
  <c r="AL10" i="11"/>
  <c r="D9" i="11" s="1"/>
  <c r="J26" i="14" s="1"/>
  <c r="AK8" i="11"/>
  <c r="C7" i="11" s="1"/>
  <c r="I24" i="14" s="1"/>
  <c r="AT7" i="12"/>
  <c r="AL5" i="13"/>
  <c r="D4" i="13" s="1"/>
  <c r="T21" i="14" s="1"/>
  <c r="AJ9" i="13"/>
  <c r="B8" i="13" s="1"/>
  <c r="R25" i="14" s="1"/>
  <c r="AK9" i="11"/>
  <c r="C8" i="11" s="1"/>
  <c r="I25" i="14" s="1"/>
  <c r="AT9" i="13"/>
  <c r="AT11" i="13" s="1"/>
  <c r="F2" i="13" s="1"/>
  <c r="R29" i="14" s="1"/>
  <c r="AK10" i="13"/>
  <c r="C9" i="13" s="1"/>
  <c r="S26" i="14" s="1"/>
  <c r="AL7" i="13"/>
  <c r="D6" i="13" s="1"/>
  <c r="T23" i="14" s="1"/>
  <c r="AK6" i="9"/>
  <c r="C5" i="9" s="1"/>
  <c r="N7" i="14" s="1"/>
  <c r="AL6" i="13"/>
  <c r="D5" i="13" s="1"/>
  <c r="T22" i="14" s="1"/>
  <c r="AL8" i="13"/>
  <c r="D7" i="13" s="1"/>
  <c r="T24" i="14" s="1"/>
  <c r="AU10" i="12"/>
  <c r="AU6" i="12"/>
  <c r="AT7" i="11"/>
  <c r="AJ10" i="10"/>
  <c r="B9" i="10" s="1"/>
  <c r="R11" i="14" s="1"/>
  <c r="AK7" i="9"/>
  <c r="C6" i="9" s="1"/>
  <c r="N8" i="14" s="1"/>
  <c r="AK7" i="11"/>
  <c r="C6" i="11" s="1"/>
  <c r="I23" i="14" s="1"/>
  <c r="AT6" i="9"/>
  <c r="AK8" i="9"/>
  <c r="C7" i="9" s="1"/>
  <c r="N9" i="14" s="1"/>
  <c r="AK9" i="9"/>
  <c r="C8" i="9" s="1"/>
  <c r="N10" i="14" s="1"/>
  <c r="AK5" i="9"/>
  <c r="C4" i="9" s="1"/>
  <c r="N6" i="14" s="1"/>
  <c r="AJ5" i="7"/>
  <c r="AL5" i="7" s="1"/>
  <c r="AQ11" i="7"/>
  <c r="E2" i="7" s="1"/>
  <c r="H13" i="14" s="1"/>
  <c r="AQ11" i="9"/>
  <c r="E2" i="9" s="1"/>
  <c r="M13" i="14" s="1"/>
  <c r="AT10" i="9"/>
  <c r="AT6" i="11"/>
  <c r="AU8" i="12"/>
  <c r="AU4" i="12"/>
  <c r="AT5" i="12"/>
  <c r="AK9" i="12"/>
  <c r="C8" i="12" s="1"/>
  <c r="N25" i="14" s="1"/>
  <c r="AJ9" i="12"/>
  <c r="AJ5" i="12"/>
  <c r="AK5" i="12"/>
  <c r="C4" i="12" s="1"/>
  <c r="N21" i="14" s="1"/>
  <c r="AK11" i="12"/>
  <c r="C10" i="12" s="1"/>
  <c r="N27" i="14" s="1"/>
  <c r="AJ11" i="12"/>
  <c r="AJ10" i="12"/>
  <c r="B9" i="12" s="1"/>
  <c r="M26" i="14" s="1"/>
  <c r="AK10" i="12"/>
  <c r="AK7" i="12"/>
  <c r="C6" i="12" s="1"/>
  <c r="N23" i="14" s="1"/>
  <c r="AJ7" i="12"/>
  <c r="AQ11" i="12"/>
  <c r="E2" i="12" s="1"/>
  <c r="M28" i="14" s="1"/>
  <c r="AT9" i="12"/>
  <c r="AJ8" i="12"/>
  <c r="AK8" i="12"/>
  <c r="C7" i="12" s="1"/>
  <c r="N24" i="14" s="1"/>
  <c r="AK6" i="12"/>
  <c r="C5" i="12" s="1"/>
  <c r="N22" i="14" s="1"/>
  <c r="AJ6" i="12"/>
  <c r="AT5" i="11"/>
  <c r="AT8" i="11"/>
  <c r="AJ11" i="10"/>
  <c r="AK11" i="10"/>
  <c r="C10" i="10" s="1"/>
  <c r="S12" i="14" s="1"/>
  <c r="AU10" i="7"/>
  <c r="AJ6" i="10"/>
  <c r="B5" i="10" s="1"/>
  <c r="R7" i="14" s="1"/>
  <c r="AL11" i="13"/>
  <c r="D10" i="13" s="1"/>
  <c r="T27" i="14" s="1"/>
  <c r="AT10" i="11"/>
  <c r="AU4" i="11"/>
  <c r="AU11" i="11" s="1"/>
  <c r="G2" i="11" s="1"/>
  <c r="H30" i="14" s="1"/>
  <c r="AU8" i="9"/>
  <c r="B6" i="10"/>
  <c r="R8" i="14" s="1"/>
  <c r="AU4" i="9"/>
  <c r="AT7" i="10"/>
  <c r="AU4" i="7"/>
  <c r="AQ11" i="11"/>
  <c r="E2" i="11" s="1"/>
  <c r="H28" i="14" s="1"/>
  <c r="AT7" i="7"/>
  <c r="AJ8" i="10"/>
  <c r="AU7" i="9"/>
  <c r="AT9" i="10"/>
  <c r="AT5" i="10"/>
  <c r="AT9" i="9"/>
  <c r="AU5" i="9"/>
  <c r="AU8" i="7"/>
  <c r="AJ5" i="10"/>
  <c r="AU6" i="7"/>
  <c r="AU6" i="9"/>
  <c r="AU10" i="10"/>
  <c r="AT5" i="7"/>
  <c r="AU8" i="10"/>
  <c r="AU4" i="10"/>
  <c r="AU6" i="10"/>
  <c r="AL9" i="10"/>
  <c r="D8" i="10" s="1"/>
  <c r="T10" i="14" s="1"/>
  <c r="B8" i="10"/>
  <c r="R10" i="14" s="1"/>
  <c r="AQ11" i="10"/>
  <c r="E2" i="10" s="1"/>
  <c r="R13" i="14" s="1"/>
  <c r="B4" i="11"/>
  <c r="H21" i="14" s="1"/>
  <c r="AL5" i="11"/>
  <c r="D4" i="11" s="1"/>
  <c r="J21" i="14" s="1"/>
  <c r="AL6" i="11"/>
  <c r="D5" i="11" s="1"/>
  <c r="J22" i="14" s="1"/>
  <c r="B5" i="11"/>
  <c r="H22" i="14" s="1"/>
  <c r="AJ6" i="7"/>
  <c r="AJ7" i="7"/>
  <c r="AJ8" i="7"/>
  <c r="AJ11" i="7"/>
  <c r="AK9" i="7"/>
  <c r="AJ10" i="7"/>
  <c r="K2" i="7"/>
  <c r="S2" i="7"/>
  <c r="R2" i="7"/>
  <c r="AL5" i="9" l="1"/>
  <c r="D4" i="9" s="1"/>
  <c r="O6" i="14" s="1"/>
  <c r="B10" i="11"/>
  <c r="H27" i="14" s="1"/>
  <c r="AU11" i="13"/>
  <c r="G2" i="13" s="1"/>
  <c r="R30" i="14" s="1"/>
  <c r="AL10" i="9"/>
  <c r="D9" i="9" s="1"/>
  <c r="O11" i="14" s="1"/>
  <c r="AL11" i="9"/>
  <c r="D10" i="9" s="1"/>
  <c r="O12" i="14" s="1"/>
  <c r="B4" i="7"/>
  <c r="H6" i="14" s="1"/>
  <c r="D4" i="7"/>
  <c r="J6" i="14" s="1"/>
  <c r="AL9" i="11"/>
  <c r="D8" i="11" s="1"/>
  <c r="J25" i="14" s="1"/>
  <c r="AL9" i="13"/>
  <c r="D8" i="13" s="1"/>
  <c r="T25" i="14" s="1"/>
  <c r="AL6" i="9"/>
  <c r="D5" i="9" s="1"/>
  <c r="O7" i="14" s="1"/>
  <c r="AL8" i="11"/>
  <c r="D7" i="11" s="1"/>
  <c r="J24" i="14" s="1"/>
  <c r="AL10" i="13"/>
  <c r="D9" i="13" s="1"/>
  <c r="T26" i="14" s="1"/>
  <c r="AL10" i="10"/>
  <c r="D9" i="10" s="1"/>
  <c r="T11" i="14" s="1"/>
  <c r="AL8" i="9"/>
  <c r="D7" i="9" s="1"/>
  <c r="O9" i="14" s="1"/>
  <c r="AL7" i="9"/>
  <c r="D6" i="9" s="1"/>
  <c r="O8" i="14" s="1"/>
  <c r="AL9" i="9"/>
  <c r="D8" i="9" s="1"/>
  <c r="O10" i="14" s="1"/>
  <c r="AT11" i="12"/>
  <c r="F2" i="12" s="1"/>
  <c r="M29" i="14" s="1"/>
  <c r="AL7" i="11"/>
  <c r="D6" i="11" s="1"/>
  <c r="J23" i="14" s="1"/>
  <c r="AT11" i="9"/>
  <c r="F2" i="9" s="1"/>
  <c r="M14" i="14" s="1"/>
  <c r="AT11" i="11"/>
  <c r="F2" i="11" s="1"/>
  <c r="H29" i="14" s="1"/>
  <c r="AU11" i="12"/>
  <c r="G2" i="12" s="1"/>
  <c r="M30" i="14" s="1"/>
  <c r="B6" i="12"/>
  <c r="M23" i="14" s="1"/>
  <c r="AL7" i="12"/>
  <c r="D6" i="12" s="1"/>
  <c r="O23" i="14" s="1"/>
  <c r="B10" i="12"/>
  <c r="M27" i="14" s="1"/>
  <c r="AL11" i="12"/>
  <c r="D10" i="12" s="1"/>
  <c r="O27" i="14" s="1"/>
  <c r="B8" i="12"/>
  <c r="M25" i="14" s="1"/>
  <c r="AL9" i="12"/>
  <c r="D8" i="12" s="1"/>
  <c r="O25" i="14" s="1"/>
  <c r="B4" i="12"/>
  <c r="M21" i="14" s="1"/>
  <c r="AL5" i="12"/>
  <c r="D4" i="12" s="1"/>
  <c r="O21" i="14" s="1"/>
  <c r="B7" i="12"/>
  <c r="M24" i="14" s="1"/>
  <c r="AL8" i="12"/>
  <c r="D7" i="12" s="1"/>
  <c r="O24" i="14" s="1"/>
  <c r="B5" i="12"/>
  <c r="M22" i="14" s="1"/>
  <c r="AL6" i="12"/>
  <c r="D5" i="12" s="1"/>
  <c r="O22" i="14" s="1"/>
  <c r="AL10" i="12"/>
  <c r="D9" i="12" s="1"/>
  <c r="O26" i="14" s="1"/>
  <c r="C9" i="12"/>
  <c r="N26" i="14" s="1"/>
  <c r="AL6" i="10"/>
  <c r="D5" i="10" s="1"/>
  <c r="T7" i="14" s="1"/>
  <c r="AU11" i="9"/>
  <c r="G2" i="9" s="1"/>
  <c r="M15" i="14" s="1"/>
  <c r="B10" i="10"/>
  <c r="R12" i="14" s="1"/>
  <c r="AL11" i="10"/>
  <c r="D10" i="10" s="1"/>
  <c r="T12" i="14" s="1"/>
  <c r="AT11" i="10"/>
  <c r="F2" i="10" s="1"/>
  <c r="R14" i="14" s="1"/>
  <c r="AT11" i="7"/>
  <c r="F2" i="7" s="1"/>
  <c r="H14" i="14" s="1"/>
  <c r="AU11" i="7"/>
  <c r="G2" i="7" s="1"/>
  <c r="H15" i="14" s="1"/>
  <c r="AL8" i="10"/>
  <c r="D7" i="10" s="1"/>
  <c r="T9" i="14" s="1"/>
  <c r="B7" i="10"/>
  <c r="R9" i="14" s="1"/>
  <c r="AU11" i="10"/>
  <c r="G2" i="10" s="1"/>
  <c r="R15" i="14" s="1"/>
  <c r="B4" i="10"/>
  <c r="R6" i="14" s="1"/>
  <c r="AL5" i="10"/>
  <c r="D4" i="10" s="1"/>
  <c r="T6" i="14" s="1"/>
  <c r="AL7" i="7"/>
  <c r="D6" i="7" s="1"/>
  <c r="J8" i="14" s="1"/>
  <c r="B6" i="7"/>
  <c r="H8" i="14" s="1"/>
  <c r="AL8" i="7"/>
  <c r="D7" i="7" s="1"/>
  <c r="J9" i="14" s="1"/>
  <c r="B7" i="7"/>
  <c r="H9" i="14" s="1"/>
  <c r="AL10" i="7"/>
  <c r="D9" i="7" s="1"/>
  <c r="J11" i="14" s="1"/>
  <c r="B9" i="7"/>
  <c r="H11" i="14" s="1"/>
  <c r="AL9" i="7"/>
  <c r="D8" i="7" s="1"/>
  <c r="J10" i="14" s="1"/>
  <c r="C8" i="7"/>
  <c r="I10" i="14" s="1"/>
  <c r="AL11" i="7"/>
  <c r="D10" i="7" s="1"/>
  <c r="J12" i="14" s="1"/>
  <c r="B10" i="7"/>
  <c r="H12" i="14" s="1"/>
  <c r="AL6" i="7"/>
  <c r="D5" i="7" s="1"/>
  <c r="J7" i="14" s="1"/>
  <c r="B5" i="7"/>
  <c r="H7" i="14" s="1"/>
  <c r="B26" i="14" l="1"/>
  <c r="B20" i="14"/>
  <c r="B22" i="14"/>
  <c r="B21" i="14"/>
  <c r="B23" i="14"/>
  <c r="B25" i="14"/>
  <c r="B24" i="14"/>
  <c r="M2" i="7"/>
  <c r="I2" i="7"/>
  <c r="J2" i="7"/>
  <c r="A43" i="1" l="1"/>
  <c r="A590" i="1"/>
  <c r="A660" i="1"/>
  <c r="A561" i="1"/>
  <c r="A562" i="1"/>
  <c r="A563" i="1"/>
  <c r="A564" i="1"/>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B28" i="2" s="1"/>
  <c r="Y2" i="4"/>
  <c r="X2" i="4"/>
  <c r="W2" i="4"/>
  <c r="V2" i="4"/>
  <c r="S2" i="4"/>
  <c r="R2" i="4"/>
  <c r="Q2"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F2"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B26" i="2"/>
  <c r="B22" i="2"/>
  <c r="C3" i="2"/>
  <c r="C4" i="2"/>
  <c r="D2" i="2" s="1"/>
  <c r="C5" i="2"/>
  <c r="C6" i="2"/>
  <c r="C2" i="2"/>
  <c r="B16" i="2"/>
  <c r="A6" i="1"/>
  <c r="A577" i="1"/>
  <c r="A578" i="1"/>
  <c r="A579" i="1"/>
  <c r="A580" i="1"/>
  <c r="A581" i="1"/>
  <c r="A582" i="1"/>
  <c r="A583" i="1"/>
  <c r="A584" i="1"/>
  <c r="A585" i="1"/>
  <c r="A586" i="1"/>
  <c r="A587" i="1"/>
  <c r="A588" i="1"/>
  <c r="A589" i="1"/>
  <c r="A591" i="1"/>
  <c r="A592" i="1"/>
  <c r="A646" i="1"/>
  <c r="A659"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5" i="1"/>
  <c r="A566" i="1"/>
  <c r="A567" i="1"/>
  <c r="A568" i="1"/>
  <c r="A569" i="1"/>
  <c r="A570" i="1"/>
  <c r="A571" i="1"/>
  <c r="A572" i="1"/>
  <c r="A573" i="1"/>
  <c r="A574" i="1"/>
  <c r="A575" i="1"/>
  <c r="A576" i="1"/>
  <c r="B15" i="2"/>
  <c r="A8" i="1"/>
  <c r="C9" i="2"/>
  <c r="A10" i="1"/>
  <c r="C10" i="2"/>
  <c r="A11" i="1"/>
  <c r="C11" i="2"/>
  <c r="A647" i="1"/>
  <c r="C12" i="2"/>
  <c r="C8" i="2"/>
  <c r="D8" i="2" s="1"/>
  <c r="B2" i="2"/>
  <c r="A254" i="1"/>
  <c r="B3" i="2"/>
  <c r="A253" i="1"/>
  <c r="B4" i="2"/>
  <c r="A252" i="1"/>
  <c r="B5" i="2"/>
  <c r="B6" i="2"/>
  <c r="B9" i="2"/>
  <c r="B10" i="2"/>
  <c r="B11" i="2"/>
  <c r="B12" i="2"/>
  <c r="B8" i="2"/>
  <c r="A7" i="1"/>
  <c r="A12" i="1"/>
  <c r="A658" i="1"/>
  <c r="A657" i="1"/>
  <c r="A656" i="1"/>
  <c r="A655" i="1"/>
  <c r="A654" i="1"/>
  <c r="A653" i="1"/>
  <c r="A652" i="1"/>
  <c r="A651" i="1"/>
  <c r="A650" i="1"/>
  <c r="A649" i="1"/>
  <c r="A648"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E49"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 r="D25" i="2" l="1"/>
  <c r="D23" i="2"/>
  <c r="D26" i="2"/>
  <c r="D24" i="2"/>
  <c r="B23" i="2"/>
  <c r="D28" i="2"/>
  <c r="D19" i="2"/>
  <c r="D20" i="2"/>
  <c r="D22" i="2"/>
  <c r="B24" i="2"/>
  <c r="D27" i="2"/>
  <c r="B27" i="2"/>
  <c r="B21" i="2"/>
  <c r="B25" i="2"/>
  <c r="D18" i="2"/>
  <c r="D21" i="2"/>
</calcChain>
</file>

<file path=xl/comments1.xml><?xml version="1.0" encoding="utf-8"?>
<comments xmlns="http://schemas.openxmlformats.org/spreadsheetml/2006/main">
  <authors>
    <author>作者</author>
  </authors>
  <commentList>
    <comment ref="V4" authorId="0" shape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攻击</t>
        </r>
        <r>
          <rPr>
            <sz val="9"/>
            <color indexed="81"/>
            <rFont val="Tahoma"/>
            <family val="2"/>
          </rPr>
          <t>_</t>
        </r>
        <r>
          <rPr>
            <sz val="9"/>
            <color indexed="81"/>
            <rFont val="宋体"/>
            <family val="3"/>
            <charset val="134"/>
          </rPr>
          <t>基础</t>
        </r>
        <r>
          <rPr>
            <sz val="9"/>
            <color indexed="81"/>
            <rFont val="Tahoma"/>
            <family val="2"/>
          </rPr>
          <t xml:space="preserve">  2.</t>
        </r>
        <r>
          <rPr>
            <sz val="9"/>
            <color indexed="81"/>
            <rFont val="宋体"/>
            <family val="3"/>
            <charset val="134"/>
          </rPr>
          <t>攻击</t>
        </r>
        <r>
          <rPr>
            <sz val="9"/>
            <color indexed="81"/>
            <rFont val="Tahoma"/>
            <family val="2"/>
          </rPr>
          <t>_%2  3.</t>
        </r>
        <r>
          <rPr>
            <sz val="9"/>
            <color indexed="81"/>
            <rFont val="宋体"/>
            <family val="3"/>
            <charset val="134"/>
          </rPr>
          <t>攻击</t>
        </r>
        <r>
          <rPr>
            <sz val="9"/>
            <color indexed="81"/>
            <rFont val="Tahoma"/>
            <family val="2"/>
          </rPr>
          <t>_</t>
        </r>
        <r>
          <rPr>
            <sz val="9"/>
            <color indexed="81"/>
            <rFont val="宋体"/>
            <family val="3"/>
            <charset val="134"/>
          </rPr>
          <t>额外</t>
        </r>
        <r>
          <rPr>
            <sz val="9"/>
            <color indexed="81"/>
            <rFont val="Tahoma"/>
            <family val="2"/>
          </rPr>
          <t xml:space="preserve">  4.</t>
        </r>
        <r>
          <rPr>
            <sz val="9"/>
            <color indexed="81"/>
            <rFont val="宋体"/>
            <family val="3"/>
            <charset val="134"/>
          </rPr>
          <t>生命</t>
        </r>
        <r>
          <rPr>
            <sz val="9"/>
            <color indexed="81"/>
            <rFont val="Tahoma"/>
            <family val="2"/>
          </rPr>
          <t>_</t>
        </r>
        <r>
          <rPr>
            <sz val="9"/>
            <color indexed="81"/>
            <rFont val="宋体"/>
            <family val="3"/>
            <charset val="134"/>
          </rPr>
          <t>基础</t>
        </r>
        <r>
          <rPr>
            <sz val="9"/>
            <color indexed="81"/>
            <rFont val="Tahoma"/>
            <family val="2"/>
          </rPr>
          <t xml:space="preserve">  5.</t>
        </r>
        <r>
          <rPr>
            <sz val="9"/>
            <color indexed="81"/>
            <rFont val="宋体"/>
            <family val="3"/>
            <charset val="134"/>
          </rPr>
          <t>生命</t>
        </r>
        <r>
          <rPr>
            <sz val="9"/>
            <color indexed="81"/>
            <rFont val="Tahoma"/>
            <family val="2"/>
          </rPr>
          <t>_%2  6.</t>
        </r>
        <r>
          <rPr>
            <sz val="9"/>
            <color indexed="81"/>
            <rFont val="宋体"/>
            <family val="3"/>
            <charset val="134"/>
          </rPr>
          <t>生命</t>
        </r>
        <r>
          <rPr>
            <sz val="9"/>
            <color indexed="81"/>
            <rFont val="Tahoma"/>
            <family val="2"/>
          </rPr>
          <t>_</t>
        </r>
        <r>
          <rPr>
            <sz val="9"/>
            <color indexed="81"/>
            <rFont val="宋体"/>
            <family val="3"/>
            <charset val="134"/>
          </rPr>
          <t>额外</t>
        </r>
        <r>
          <rPr>
            <sz val="9"/>
            <color indexed="81"/>
            <rFont val="Tahoma"/>
            <family val="2"/>
          </rPr>
          <t xml:space="preserve">  7.</t>
        </r>
        <r>
          <rPr>
            <sz val="9"/>
            <color indexed="81"/>
            <rFont val="宋体"/>
            <family val="3"/>
            <charset val="134"/>
          </rPr>
          <t>防御</t>
        </r>
        <r>
          <rPr>
            <sz val="9"/>
            <color indexed="81"/>
            <rFont val="Tahoma"/>
            <family val="2"/>
          </rPr>
          <t xml:space="preserve">  8.</t>
        </r>
        <r>
          <rPr>
            <sz val="9"/>
            <color indexed="81"/>
            <rFont val="宋体"/>
            <family val="3"/>
            <charset val="134"/>
          </rPr>
          <t>破防</t>
        </r>
        <r>
          <rPr>
            <sz val="9"/>
            <color indexed="81"/>
            <rFont val="Tahoma"/>
            <family val="2"/>
          </rPr>
          <t xml:space="preserve">  9.</t>
        </r>
        <r>
          <rPr>
            <sz val="9"/>
            <color indexed="81"/>
            <rFont val="宋体"/>
            <family val="3"/>
            <charset val="134"/>
          </rPr>
          <t>暴击值</t>
        </r>
        <r>
          <rPr>
            <sz val="9"/>
            <color indexed="81"/>
            <rFont val="Tahoma"/>
            <family val="2"/>
          </rPr>
          <t xml:space="preserve">  10.</t>
        </r>
        <r>
          <rPr>
            <sz val="9"/>
            <color indexed="81"/>
            <rFont val="宋体"/>
            <family val="3"/>
            <charset val="134"/>
          </rPr>
          <t>暴伤</t>
        </r>
        <r>
          <rPr>
            <sz val="9"/>
            <color indexed="81"/>
            <rFont val="Tahoma"/>
            <family val="2"/>
          </rPr>
          <t>_%  11.</t>
        </r>
        <r>
          <rPr>
            <sz val="9"/>
            <color indexed="81"/>
            <rFont val="宋体"/>
            <family val="3"/>
            <charset val="134"/>
          </rPr>
          <t>韧性值</t>
        </r>
        <r>
          <rPr>
            <sz val="9"/>
            <color indexed="81"/>
            <rFont val="Tahoma"/>
            <family val="2"/>
          </rPr>
          <t xml:space="preserve">  12.</t>
        </r>
        <r>
          <rPr>
            <sz val="9"/>
            <color indexed="81"/>
            <rFont val="宋体"/>
            <family val="3"/>
            <charset val="134"/>
          </rPr>
          <t>闪避值</t>
        </r>
        <r>
          <rPr>
            <sz val="9"/>
            <color indexed="81"/>
            <rFont val="Tahoma"/>
            <family val="2"/>
          </rPr>
          <t xml:space="preserve">  13.</t>
        </r>
        <r>
          <rPr>
            <sz val="9"/>
            <color indexed="81"/>
            <rFont val="宋体"/>
            <family val="3"/>
            <charset val="134"/>
          </rPr>
          <t>命中值</t>
        </r>
        <r>
          <rPr>
            <sz val="9"/>
            <color indexed="81"/>
            <rFont val="Tahoma"/>
            <family val="2"/>
          </rPr>
          <t xml:space="preserve">  14.</t>
        </r>
        <r>
          <rPr>
            <sz val="9"/>
            <color indexed="81"/>
            <rFont val="宋体"/>
            <family val="3"/>
            <charset val="134"/>
          </rPr>
          <t>攻速%</t>
        </r>
        <r>
          <rPr>
            <sz val="9"/>
            <color indexed="81"/>
            <rFont val="Tahoma"/>
            <family val="2"/>
          </rPr>
          <t xml:space="preserve">  15.HOT  16.</t>
        </r>
        <r>
          <rPr>
            <sz val="9"/>
            <color indexed="81"/>
            <rFont val="宋体"/>
            <family val="3"/>
            <charset val="134"/>
          </rPr>
          <t>治疗值</t>
        </r>
        <r>
          <rPr>
            <sz val="9"/>
            <color indexed="81"/>
            <rFont val="Tahoma"/>
            <family val="2"/>
          </rPr>
          <t xml:space="preserve">  17.</t>
        </r>
        <r>
          <rPr>
            <sz val="9"/>
            <color indexed="81"/>
            <rFont val="宋体"/>
            <family val="3"/>
            <charset val="134"/>
          </rPr>
          <t>治疗</t>
        </r>
        <r>
          <rPr>
            <sz val="9"/>
            <color indexed="81"/>
            <rFont val="Tahoma"/>
            <family val="2"/>
          </rPr>
          <t>_%  18.</t>
        </r>
        <r>
          <rPr>
            <sz val="9"/>
            <color indexed="81"/>
            <rFont val="宋体"/>
            <family val="3"/>
            <charset val="134"/>
          </rPr>
          <t>被治疗值</t>
        </r>
        <r>
          <rPr>
            <sz val="9"/>
            <color indexed="81"/>
            <rFont val="Tahoma"/>
            <family val="2"/>
          </rPr>
          <t xml:space="preserve">  19.</t>
        </r>
        <r>
          <rPr>
            <sz val="9"/>
            <color indexed="81"/>
            <rFont val="宋体"/>
            <family val="3"/>
            <charset val="134"/>
          </rPr>
          <t>被治疗</t>
        </r>
        <r>
          <rPr>
            <sz val="9"/>
            <color indexed="81"/>
            <rFont val="Tahoma"/>
            <family val="2"/>
          </rPr>
          <t>_%  20.</t>
        </r>
        <r>
          <rPr>
            <sz val="9"/>
            <color indexed="81"/>
            <rFont val="宋体"/>
            <family val="3"/>
            <charset val="134"/>
          </rPr>
          <t>兵团伤害</t>
        </r>
        <r>
          <rPr>
            <sz val="9"/>
            <color indexed="81"/>
            <rFont val="Tahoma"/>
            <family val="2"/>
          </rPr>
          <t>_%  20.</t>
        </r>
        <r>
          <rPr>
            <sz val="9"/>
            <color indexed="81"/>
            <rFont val="宋体"/>
            <family val="3"/>
            <charset val="134"/>
          </rPr>
          <t>神圣伤害</t>
        </r>
        <r>
          <rPr>
            <sz val="9"/>
            <color indexed="81"/>
            <rFont val="Tahoma"/>
            <family val="2"/>
          </rPr>
          <t xml:space="preserve">  21.</t>
        </r>
        <r>
          <rPr>
            <sz val="9"/>
            <color indexed="81"/>
            <rFont val="宋体"/>
            <family val="3"/>
            <charset val="134"/>
          </rPr>
          <t>兵团免伤</t>
        </r>
        <r>
          <rPr>
            <sz val="9"/>
            <color indexed="81"/>
            <rFont val="Tahoma"/>
            <family val="2"/>
          </rPr>
          <t>_%  21.</t>
        </r>
        <r>
          <rPr>
            <sz val="9"/>
            <color indexed="81"/>
            <rFont val="宋体"/>
            <family val="3"/>
            <charset val="134"/>
          </rPr>
          <t>神圣减伤</t>
        </r>
        <r>
          <rPr>
            <sz val="9"/>
            <color indexed="81"/>
            <rFont val="Tahoma"/>
            <family val="2"/>
          </rPr>
          <t xml:space="preserve">  22.</t>
        </r>
        <r>
          <rPr>
            <sz val="9"/>
            <color indexed="81"/>
            <rFont val="宋体"/>
            <family val="3"/>
            <charset val="134"/>
          </rPr>
          <t>吸血</t>
        </r>
        <r>
          <rPr>
            <sz val="9"/>
            <color indexed="81"/>
            <rFont val="Tahoma"/>
            <family val="2"/>
          </rPr>
          <t>_</t>
        </r>
        <r>
          <rPr>
            <sz val="9"/>
            <color indexed="81"/>
            <rFont val="宋体"/>
            <family val="3"/>
            <charset val="134"/>
          </rPr>
          <t>额外</t>
        </r>
        <r>
          <rPr>
            <sz val="9"/>
            <color indexed="81"/>
            <rFont val="Tahoma"/>
            <family val="2"/>
          </rPr>
          <t xml:space="preserve">  23.</t>
        </r>
        <r>
          <rPr>
            <sz val="9"/>
            <color indexed="81"/>
            <rFont val="宋体"/>
            <family val="3"/>
            <charset val="134"/>
          </rPr>
          <t>吸血</t>
        </r>
        <r>
          <rPr>
            <sz val="9"/>
            <color indexed="81"/>
            <rFont val="Tahoma"/>
            <family val="2"/>
          </rPr>
          <t>_%  24.</t>
        </r>
        <r>
          <rPr>
            <sz val="9"/>
            <color indexed="81"/>
            <rFont val="宋体"/>
            <family val="3"/>
            <charset val="134"/>
          </rPr>
          <t>反弹</t>
        </r>
        <r>
          <rPr>
            <sz val="9"/>
            <color indexed="81"/>
            <rFont val="Tahoma"/>
            <family val="2"/>
          </rPr>
          <t>_</t>
        </r>
        <r>
          <rPr>
            <sz val="9"/>
            <color indexed="81"/>
            <rFont val="宋体"/>
            <family val="3"/>
            <charset val="134"/>
          </rPr>
          <t>额外</t>
        </r>
        <r>
          <rPr>
            <sz val="9"/>
            <color indexed="81"/>
            <rFont val="Tahoma"/>
            <family val="2"/>
          </rPr>
          <t xml:space="preserve">  25.</t>
        </r>
        <r>
          <rPr>
            <sz val="9"/>
            <color indexed="81"/>
            <rFont val="宋体"/>
            <family val="3"/>
            <charset val="134"/>
          </rPr>
          <t>反弹</t>
        </r>
        <r>
          <rPr>
            <sz val="9"/>
            <color indexed="81"/>
            <rFont val="Tahoma"/>
            <family val="2"/>
          </rPr>
          <t>_%  26.</t>
        </r>
        <r>
          <rPr>
            <sz val="9"/>
            <color indexed="81"/>
            <rFont val="宋体"/>
            <family val="3"/>
            <charset val="134"/>
          </rPr>
          <t>物理抗性</t>
        </r>
        <r>
          <rPr>
            <sz val="9"/>
            <color indexed="81"/>
            <rFont val="Tahoma"/>
            <family val="2"/>
          </rPr>
          <t>_%1  27.</t>
        </r>
        <r>
          <rPr>
            <sz val="9"/>
            <color indexed="81"/>
            <rFont val="宋体"/>
            <family val="3"/>
            <charset val="134"/>
          </rPr>
          <t>火系抗性</t>
        </r>
        <r>
          <rPr>
            <sz val="9"/>
            <color indexed="81"/>
            <rFont val="Tahoma"/>
            <family val="2"/>
          </rPr>
          <t>_%1  28.</t>
        </r>
        <r>
          <rPr>
            <sz val="9"/>
            <color indexed="81"/>
            <rFont val="宋体"/>
            <family val="3"/>
            <charset val="134"/>
          </rPr>
          <t>水系抗性</t>
        </r>
        <r>
          <rPr>
            <sz val="9"/>
            <color indexed="81"/>
            <rFont val="Tahoma"/>
            <family val="2"/>
          </rPr>
          <t>_%1  29.</t>
        </r>
        <r>
          <rPr>
            <sz val="9"/>
            <color indexed="81"/>
            <rFont val="宋体"/>
            <family val="3"/>
            <charset val="134"/>
          </rPr>
          <t>气系抗性</t>
        </r>
        <r>
          <rPr>
            <sz val="9"/>
            <color indexed="81"/>
            <rFont val="Tahoma"/>
            <family val="2"/>
          </rPr>
          <t>_%1  30.</t>
        </r>
        <r>
          <rPr>
            <sz val="9"/>
            <color indexed="81"/>
            <rFont val="宋体"/>
            <family val="3"/>
            <charset val="134"/>
          </rPr>
          <t>土系抗性</t>
        </r>
        <r>
          <rPr>
            <sz val="9"/>
            <color indexed="81"/>
            <rFont val="Tahoma"/>
            <family val="2"/>
          </rPr>
          <t>_%1  31.</t>
        </r>
        <r>
          <rPr>
            <sz val="9"/>
            <color indexed="81"/>
            <rFont val="宋体"/>
            <family val="3"/>
            <charset val="134"/>
          </rPr>
          <t>移动速度</t>
        </r>
        <r>
          <rPr>
            <sz val="9"/>
            <color indexed="81"/>
            <rFont val="Tahoma"/>
            <family val="2"/>
          </rPr>
          <t xml:space="preserve">  32.</t>
        </r>
        <r>
          <rPr>
            <sz val="9"/>
            <color indexed="81"/>
            <rFont val="宋体"/>
            <family val="3"/>
            <charset val="134"/>
          </rPr>
          <t>全部抗性</t>
        </r>
        <r>
          <rPr>
            <sz val="9"/>
            <color indexed="81"/>
            <rFont val="Tahoma"/>
            <family val="2"/>
          </rPr>
          <t>_%1  33.</t>
        </r>
        <r>
          <rPr>
            <sz val="9"/>
            <color indexed="81"/>
            <rFont val="宋体"/>
            <family val="3"/>
            <charset val="134"/>
          </rPr>
          <t>士气</t>
        </r>
        <r>
          <rPr>
            <sz val="9"/>
            <color indexed="81"/>
            <rFont val="Tahoma"/>
            <family val="2"/>
          </rPr>
          <t xml:space="preserve">  34.</t>
        </r>
        <r>
          <rPr>
            <sz val="9"/>
            <color indexed="81"/>
            <rFont val="宋体"/>
            <family val="3"/>
            <charset val="134"/>
          </rPr>
          <t>攻击范围</t>
        </r>
        <r>
          <rPr>
            <sz val="9"/>
            <color indexed="81"/>
            <rFont val="Tahoma"/>
            <family val="2"/>
          </rPr>
          <t xml:space="preserve">  37.</t>
        </r>
        <r>
          <rPr>
            <sz val="9"/>
            <color indexed="81"/>
            <rFont val="宋体"/>
            <family val="3"/>
            <charset val="134"/>
          </rPr>
          <t>防御成长</t>
        </r>
        <r>
          <rPr>
            <sz val="9"/>
            <color indexed="81"/>
            <rFont val="Tahoma"/>
            <family val="2"/>
          </rPr>
          <t xml:space="preserve">  38.</t>
        </r>
        <r>
          <rPr>
            <sz val="9"/>
            <color indexed="81"/>
            <rFont val="宋体"/>
            <family val="3"/>
            <charset val="134"/>
          </rPr>
          <t>防御成长</t>
        </r>
        <r>
          <rPr>
            <sz val="9"/>
            <color indexed="81"/>
            <rFont val="Tahoma"/>
            <family val="2"/>
          </rPr>
          <t xml:space="preserve">  39.</t>
        </r>
        <r>
          <rPr>
            <sz val="9"/>
            <color indexed="81"/>
            <rFont val="宋体"/>
            <family val="3"/>
            <charset val="134"/>
          </rPr>
          <t>物理抗性</t>
        </r>
        <r>
          <rPr>
            <sz val="9"/>
            <color indexed="81"/>
            <rFont val="Tahoma"/>
            <family val="2"/>
          </rPr>
          <t>_%2  40.</t>
        </r>
        <r>
          <rPr>
            <sz val="9"/>
            <color indexed="81"/>
            <rFont val="宋体"/>
            <family val="3"/>
            <charset val="134"/>
          </rPr>
          <t>火系抗性</t>
        </r>
        <r>
          <rPr>
            <sz val="9"/>
            <color indexed="81"/>
            <rFont val="Tahoma"/>
            <family val="2"/>
          </rPr>
          <t>_%2  41.</t>
        </r>
        <r>
          <rPr>
            <sz val="9"/>
            <color indexed="81"/>
            <rFont val="宋体"/>
            <family val="3"/>
            <charset val="134"/>
          </rPr>
          <t>水系抗性</t>
        </r>
        <r>
          <rPr>
            <sz val="9"/>
            <color indexed="81"/>
            <rFont val="Tahoma"/>
            <family val="2"/>
          </rPr>
          <t>_%2  42.</t>
        </r>
        <r>
          <rPr>
            <sz val="9"/>
            <color indexed="81"/>
            <rFont val="宋体"/>
            <family val="3"/>
            <charset val="134"/>
          </rPr>
          <t>气系抗性</t>
        </r>
        <r>
          <rPr>
            <sz val="9"/>
            <color indexed="81"/>
            <rFont val="Tahoma"/>
            <family val="2"/>
          </rPr>
          <t>_%2  43.</t>
        </r>
        <r>
          <rPr>
            <sz val="9"/>
            <color indexed="81"/>
            <rFont val="宋体"/>
            <family val="3"/>
            <charset val="134"/>
          </rPr>
          <t>土系抗性</t>
        </r>
        <r>
          <rPr>
            <sz val="9"/>
            <color indexed="81"/>
            <rFont val="Tahoma"/>
            <family val="2"/>
          </rPr>
          <t>_%2  44.</t>
        </r>
        <r>
          <rPr>
            <sz val="9"/>
            <color indexed="81"/>
            <rFont val="宋体"/>
            <family val="3"/>
            <charset val="134"/>
          </rPr>
          <t>全部抗性</t>
        </r>
        <r>
          <rPr>
            <sz val="9"/>
            <color indexed="81"/>
            <rFont val="Tahoma"/>
            <family val="2"/>
          </rPr>
          <t>_%2  45.</t>
        </r>
        <r>
          <rPr>
            <sz val="9"/>
            <color indexed="81"/>
            <rFont val="宋体"/>
            <family val="3"/>
            <charset val="134"/>
          </rPr>
          <t>物理抗性</t>
        </r>
        <r>
          <rPr>
            <sz val="9"/>
            <color indexed="81"/>
            <rFont val="Tahoma"/>
            <family val="2"/>
          </rPr>
          <t>_%3  46.</t>
        </r>
        <r>
          <rPr>
            <sz val="9"/>
            <color indexed="81"/>
            <rFont val="宋体"/>
            <family val="3"/>
            <charset val="134"/>
          </rPr>
          <t>火系抗性</t>
        </r>
        <r>
          <rPr>
            <sz val="9"/>
            <color indexed="81"/>
            <rFont val="Tahoma"/>
            <family val="2"/>
          </rPr>
          <t>_%3  47.</t>
        </r>
        <r>
          <rPr>
            <sz val="9"/>
            <color indexed="81"/>
            <rFont val="宋体"/>
            <family val="3"/>
            <charset val="134"/>
          </rPr>
          <t>水系抗性</t>
        </r>
        <r>
          <rPr>
            <sz val="9"/>
            <color indexed="81"/>
            <rFont val="Tahoma"/>
            <family val="2"/>
          </rPr>
          <t>_%3  48.</t>
        </r>
        <r>
          <rPr>
            <sz val="9"/>
            <color indexed="81"/>
            <rFont val="宋体"/>
            <family val="3"/>
            <charset val="134"/>
          </rPr>
          <t>气系抗性</t>
        </r>
        <r>
          <rPr>
            <sz val="9"/>
            <color indexed="81"/>
            <rFont val="Tahoma"/>
            <family val="2"/>
          </rPr>
          <t>_%3  49.</t>
        </r>
        <r>
          <rPr>
            <sz val="9"/>
            <color indexed="81"/>
            <rFont val="宋体"/>
            <family val="3"/>
            <charset val="134"/>
          </rPr>
          <t>土系抗性</t>
        </r>
        <r>
          <rPr>
            <sz val="9"/>
            <color indexed="81"/>
            <rFont val="Tahoma"/>
            <family val="2"/>
          </rPr>
          <t>_%3  50.</t>
        </r>
        <r>
          <rPr>
            <sz val="9"/>
            <color indexed="81"/>
            <rFont val="宋体"/>
            <family val="3"/>
            <charset val="134"/>
          </rPr>
          <t>全部抗性</t>
        </r>
        <r>
          <rPr>
            <sz val="9"/>
            <color indexed="81"/>
            <rFont val="Tahoma"/>
            <family val="2"/>
          </rPr>
          <t>_%3  51.</t>
        </r>
        <r>
          <rPr>
            <sz val="9"/>
            <color indexed="81"/>
            <rFont val="宋体"/>
            <family val="3"/>
            <charset val="134"/>
          </rPr>
          <t>火系免伤</t>
        </r>
        <r>
          <rPr>
            <sz val="9"/>
            <color indexed="81"/>
            <rFont val="Tahoma"/>
            <family val="2"/>
          </rPr>
          <t>_%  51.</t>
        </r>
        <r>
          <rPr>
            <sz val="9"/>
            <color indexed="81"/>
            <rFont val="宋体"/>
            <family val="3"/>
            <charset val="134"/>
          </rPr>
          <t>土系免伤</t>
        </r>
        <r>
          <rPr>
            <sz val="9"/>
            <color indexed="81"/>
            <rFont val="Tahoma"/>
            <family val="2"/>
          </rPr>
          <t>_%  52.</t>
        </r>
        <r>
          <rPr>
            <sz val="9"/>
            <color indexed="81"/>
            <rFont val="宋体"/>
            <family val="3"/>
            <charset val="134"/>
          </rPr>
          <t>水系免伤</t>
        </r>
        <r>
          <rPr>
            <sz val="9"/>
            <color indexed="81"/>
            <rFont val="Tahoma"/>
            <family val="2"/>
          </rPr>
          <t>_%  53.</t>
        </r>
        <r>
          <rPr>
            <sz val="9"/>
            <color indexed="81"/>
            <rFont val="宋体"/>
            <family val="3"/>
            <charset val="134"/>
          </rPr>
          <t>气系免伤</t>
        </r>
        <r>
          <rPr>
            <sz val="9"/>
            <color indexed="81"/>
            <rFont val="Tahoma"/>
            <family val="2"/>
          </rPr>
          <t>_%  55.</t>
        </r>
        <r>
          <rPr>
            <sz val="9"/>
            <color indexed="81"/>
            <rFont val="宋体"/>
            <family val="3"/>
            <charset val="134"/>
          </rPr>
          <t>全部免伤</t>
        </r>
        <r>
          <rPr>
            <sz val="9"/>
            <color indexed="81"/>
            <rFont val="Tahoma"/>
            <family val="2"/>
          </rPr>
          <t>_%  56.</t>
        </r>
        <r>
          <rPr>
            <sz val="9"/>
            <color indexed="81"/>
            <rFont val="宋体"/>
            <family val="3"/>
            <charset val="134"/>
          </rPr>
          <t>法术免伤</t>
        </r>
        <r>
          <rPr>
            <sz val="9"/>
            <color indexed="81"/>
            <rFont val="Tahoma"/>
            <family val="2"/>
          </rPr>
          <t>_</t>
        </r>
        <r>
          <rPr>
            <sz val="9"/>
            <color indexed="81"/>
            <rFont val="宋体"/>
            <family val="3"/>
            <charset val="134"/>
          </rPr>
          <t>额外</t>
        </r>
        <r>
          <rPr>
            <sz val="9"/>
            <color indexed="81"/>
            <rFont val="Tahoma"/>
            <family val="2"/>
          </rPr>
          <t xml:space="preserve"> 57.</t>
        </r>
        <r>
          <rPr>
            <sz val="9"/>
            <color indexed="81"/>
            <rFont val="宋体"/>
            <family val="3"/>
            <charset val="134"/>
          </rPr>
          <t>阈值</t>
        </r>
        <r>
          <rPr>
            <sz val="9"/>
            <color indexed="81"/>
            <rFont val="Tahoma"/>
            <family val="2"/>
          </rPr>
          <t xml:space="preserve"> 58.</t>
        </r>
        <r>
          <rPr>
            <sz val="9"/>
            <color indexed="81"/>
            <rFont val="宋体"/>
            <family val="3"/>
            <charset val="134"/>
          </rPr>
          <t>阈值减伤%</t>
        </r>
        <r>
          <rPr>
            <sz val="9"/>
            <color indexed="81"/>
            <rFont val="Tahoma"/>
            <family val="2"/>
          </rPr>
          <t xml:space="preserve"> 99</t>
        </r>
        <r>
          <rPr>
            <sz val="9"/>
            <color indexed="81"/>
            <rFont val="宋体"/>
            <family val="3"/>
            <charset val="134"/>
          </rPr>
          <t>护盾</t>
        </r>
        <r>
          <rPr>
            <sz val="9"/>
            <color indexed="81"/>
            <rFont val="Tahoma"/>
            <family val="2"/>
          </rPr>
          <t xml:space="preserve"> 100 </t>
        </r>
        <r>
          <rPr>
            <sz val="9"/>
            <color indexed="81"/>
            <rFont val="宋体"/>
            <family val="3"/>
            <charset val="134"/>
          </rPr>
          <t>护盾</t>
        </r>
        <r>
          <rPr>
            <sz val="9"/>
            <color indexed="81"/>
            <rFont val="Tahoma"/>
            <family val="2"/>
          </rPr>
          <t>_%</t>
        </r>
      </text>
    </comment>
  </commentList>
</comments>
</file>

<file path=xl/comments2.xml><?xml version="1.0" encoding="utf-8"?>
<comments xmlns="http://schemas.openxmlformats.org/spreadsheetml/2006/main">
  <authors>
    <author>作者</author>
    <author>USER-</author>
    <author>聂新宇</author>
  </authors>
  <commentList>
    <comment ref="AQ3" authorId="0" shapeId="0">
      <text>
        <r>
          <rPr>
            <b/>
            <sz val="9"/>
            <color indexed="81"/>
            <rFont val="宋体"/>
            <family val="3"/>
            <charset val="134"/>
          </rPr>
          <t>作者:</t>
        </r>
        <r>
          <rPr>
            <sz val="9"/>
            <color indexed="81"/>
            <rFont val="宋体"/>
            <family val="3"/>
            <charset val="134"/>
          </rPr>
          <t xml:space="preserve">
1:元素
2:自然
3:奥术
4:黑暗
5:光明
</t>
        </r>
      </text>
    </comment>
    <comment ref="BI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DA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FC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FQ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BI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 ref="DA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List>
</comments>
</file>

<file path=xl/comments3.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comments4.xml><?xml version="1.0" encoding="utf-8"?>
<comments xmlns="http://schemas.openxmlformats.org/spreadsheetml/2006/main">
  <authors>
    <author>作者</author>
  </authors>
  <commentList>
    <comment ref="B812" authorId="0" shapeId="0">
      <text>
        <r>
          <rPr>
            <b/>
            <sz val="9"/>
            <color indexed="81"/>
            <rFont val="宋体"/>
            <family val="3"/>
            <charset val="134"/>
          </rPr>
          <t>作者:</t>
        </r>
        <r>
          <rPr>
            <sz val="9"/>
            <color indexed="81"/>
            <rFont val="宋体"/>
            <family val="3"/>
            <charset val="134"/>
          </rPr>
          <t xml:space="preserve">
于承慧：一刀天堂、一刀地狱；就看我们把这个恢复技能做到什么程度。保守估计，这个专长效果会在整个战斗过程中，出现3到4次，是否能完美救下来2到4个兵团？</t>
        </r>
      </text>
    </comment>
  </commentList>
</comments>
</file>

<file path=xl/sharedStrings.xml><?xml version="1.0" encoding="utf-8"?>
<sst xmlns="http://schemas.openxmlformats.org/spreadsheetml/2006/main" count="30027" uniqueCount="17226">
  <si>
    <t>goodsId$cs</t>
    <phoneticPr fontId="9" type="noConversion"/>
  </si>
  <si>
    <t>int</t>
    <phoneticPr fontId="9" type="noConversion"/>
  </si>
  <si>
    <t>道具id</t>
    <phoneticPr fontId="9" type="noConversion"/>
  </si>
  <si>
    <t>backname$s</t>
    <phoneticPr fontId="9" type="noConversion"/>
  </si>
  <si>
    <t>道具名称</t>
    <phoneticPr fontId="9" type="noConversion"/>
  </si>
  <si>
    <t xml:space="preserve">[[16,0,0,32]]
</t>
    <phoneticPr fontId="9" type="noConversion"/>
  </si>
  <si>
    <t>玩家经验</t>
  </si>
  <si>
    <t>活跃度</t>
  </si>
  <si>
    <t>竞技币</t>
  </si>
  <si>
    <t>宝物精华</t>
  </si>
  <si>
    <t>联盟币</t>
  </si>
  <si>
    <t>VIP经验</t>
  </si>
  <si>
    <t>粉丝券</t>
    <phoneticPr fontId="9" type="noConversion"/>
  </si>
  <si>
    <t>纪念币</t>
    <phoneticPr fontId="9" type="noConversion"/>
  </si>
  <si>
    <t>星辰印记</t>
    <phoneticPr fontId="9" type="noConversion"/>
  </si>
  <si>
    <t>战争物资</t>
    <phoneticPr fontId="13" type="noConversion"/>
  </si>
  <si>
    <t>精密零件</t>
    <phoneticPr fontId="13" type="noConversion"/>
  </si>
  <si>
    <t>军需币</t>
    <phoneticPr fontId="13" type="noConversion"/>
  </si>
  <si>
    <t>跨服竞技币</t>
    <phoneticPr fontId="13"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</si>
  <si>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</si>
  <si>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</si>
  <si>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</si>
  <si>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</si>
  <si>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</si>
  <si>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</si>
  <si>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</si>
  <si>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</si>
  <si>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</si>
  <si>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</si>
  <si>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</si>
  <si>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</si>
  <si>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</si>
  <si>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</si>
  <si>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</si>
  <si>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</si>
  <si>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</si>
  <si>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</si>
  <si>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</si>
  <si>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</si>
  <si>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</si>
  <si>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</si>
  <si>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</si>
  <si>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</si>
  <si>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</si>
  <si>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</si>
  <si>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3" type="noConversion"/>
  </si>
  <si>
    <t>珍贵矿石</t>
  </si>
  <si>
    <t>珍贵木材</t>
  </si>
  <si>
    <t>珍贵水银</t>
  </si>
  <si>
    <t>珍贵硫磺</t>
  </si>
  <si>
    <t>珍贵宝石</t>
  </si>
  <si>
    <t>珍贵水晶</t>
  </si>
  <si>
    <t>武装之书+2</t>
    <phoneticPr fontId="13" type="noConversion"/>
  </si>
  <si>
    <t>非凡矿石</t>
  </si>
  <si>
    <t>非凡木材</t>
  </si>
  <si>
    <t>非凡水银</t>
  </si>
  <si>
    <t>非凡硫磺</t>
  </si>
  <si>
    <t>非凡宝石</t>
  </si>
  <si>
    <t>非凡水晶</t>
  </si>
  <si>
    <t>奥义之书</t>
  </si>
  <si>
    <t>稀有矿石</t>
    <phoneticPr fontId="13" type="noConversion"/>
  </si>
  <si>
    <t>稀有木材</t>
  </si>
  <si>
    <t>稀有水银</t>
  </si>
  <si>
    <t>稀有硫磺</t>
  </si>
  <si>
    <t>稀有宝石</t>
  </si>
  <si>
    <t>稀有水晶</t>
  </si>
  <si>
    <t>奥义之书+1</t>
    <phoneticPr fontId="13" type="noConversion"/>
  </si>
  <si>
    <t>绝世矿石</t>
  </si>
  <si>
    <t>绝世木材</t>
  </si>
  <si>
    <t>绝世水银</t>
  </si>
  <si>
    <t>绝世硫磺</t>
  </si>
  <si>
    <t>绝世宝石</t>
  </si>
  <si>
    <t>绝世水晶</t>
  </si>
  <si>
    <t>奥义之书+2</t>
    <phoneticPr fontId="13" type="noConversion"/>
  </si>
  <si>
    <t>传说矿石</t>
  </si>
  <si>
    <t>传说木材</t>
  </si>
  <si>
    <t>传说水银</t>
  </si>
  <si>
    <t>传说硫磺</t>
  </si>
  <si>
    <t>传说宝石</t>
  </si>
  <si>
    <t>传说水晶</t>
  </si>
  <si>
    <t>奥义之书+3</t>
    <phoneticPr fontId="13"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</si>
  <si>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</si>
  <si>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</si>
  <si>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</si>
  <si>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</si>
  <si>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</si>
  <si>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</si>
  <si>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</si>
  <si>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</si>
  <si>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</si>
  <si>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</si>
  <si>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</si>
  <si>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</si>
  <si>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</si>
  <si>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3" type="noConversion"/>
  </si>
  <si>
    <t>奥秘矿石</t>
    <phoneticPr fontId="13" type="noConversion"/>
  </si>
  <si>
    <t>奥秘木材</t>
    <phoneticPr fontId="13" type="noConversion"/>
  </si>
  <si>
    <t>奥秘水银</t>
    <phoneticPr fontId="13" type="noConversion"/>
  </si>
  <si>
    <t>奥秘硫磺</t>
    <phoneticPr fontId="13" type="noConversion"/>
  </si>
  <si>
    <t>奥秘宝石</t>
    <phoneticPr fontId="13" type="noConversion"/>
  </si>
  <si>
    <t>奥秘水晶</t>
    <phoneticPr fontId="13" type="noConversion"/>
  </si>
  <si>
    <t>传说之证+2</t>
    <phoneticPr fontId="13" type="noConversion"/>
  </si>
  <si>
    <t>灵魂矿石</t>
    <phoneticPr fontId="13" type="noConversion"/>
  </si>
  <si>
    <t>灵魂木材</t>
    <phoneticPr fontId="13" type="noConversion"/>
  </si>
  <si>
    <t>灵魂水银</t>
    <phoneticPr fontId="13" type="noConversion"/>
  </si>
  <si>
    <t>灵魂硫磺</t>
    <phoneticPr fontId="13" type="noConversion"/>
  </si>
  <si>
    <t>灵魂宝石</t>
    <phoneticPr fontId="13" type="noConversion"/>
  </si>
  <si>
    <t>灵魂水晶</t>
    <phoneticPr fontId="13" type="noConversion"/>
  </si>
  <si>
    <t>传说之证+3</t>
    <phoneticPr fontId="13" type="noConversion"/>
  </si>
  <si>
    <t>星空矿石</t>
  </si>
  <si>
    <t>星空木材</t>
  </si>
  <si>
    <t>星空水银</t>
    <phoneticPr fontId="13" type="noConversion"/>
  </si>
  <si>
    <t>星空硫磺</t>
  </si>
  <si>
    <t>星空宝石</t>
  </si>
  <si>
    <t>星空水晶</t>
  </si>
  <si>
    <t>传说之证+4</t>
    <phoneticPr fontId="13" type="noConversion"/>
  </si>
  <si>
    <t>帝国枪兵</t>
  </si>
  <si>
    <t>帝国弩手</t>
  </si>
  <si>
    <t>皇家狮鹫</t>
  </si>
  <si>
    <t>皇家十字军</t>
    <phoneticPr fontId="13"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</si>
  <si>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</si>
  <si>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</si>
  <si>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</si>
  <si>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</si>
  <si>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</si>
  <si>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</si>
  <si>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</si>
  <si>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</si>
  <si>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</si>
  <si>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</si>
  <si>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</si>
  <si>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</si>
  <si>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</si>
  <si>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</si>
  <si>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</si>
  <si>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</si>
  <si>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</si>
  <si>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3"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</si>
  <si>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</si>
  <si>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</si>
  <si>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</si>
  <si>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</si>
  <si>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</si>
  <si>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</si>
  <si>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</si>
  <si>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</si>
  <si>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</si>
  <si>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</si>
  <si>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</si>
  <si>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</si>
  <si>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</si>
  <si>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</si>
  <si>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</si>
  <si>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</si>
  <si>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</si>
  <si>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</si>
  <si>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</si>
  <si>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</si>
  <si>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</si>
  <si>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</si>
  <si>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</si>
  <si>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</si>
  <si>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</si>
  <si>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</si>
  <si>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</si>
  <si>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</si>
  <si>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</si>
  <si>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</si>
  <si>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</si>
  <si>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</si>
  <si>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</si>
  <si>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</si>
  <si>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</si>
  <si>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3" type="noConversion"/>
  </si>
  <si>
    <t>雷元素</t>
    <phoneticPr fontId="13" type="noConversion"/>
  </si>
  <si>
    <t>冰元素</t>
    <phoneticPr fontId="13" type="noConversion"/>
  </si>
  <si>
    <t>幽火元素</t>
    <phoneticPr fontId="13" type="noConversion"/>
  </si>
  <si>
    <t>石元素</t>
    <phoneticPr fontId="13" type="noConversion"/>
  </si>
  <si>
    <t>精神元素</t>
    <phoneticPr fontId="13"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</si>
  <si>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</si>
  <si>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</si>
  <si>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</si>
  <si>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</si>
  <si>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</si>
  <si>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</si>
  <si>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</si>
  <si>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</si>
  <si>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</si>
  <si>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</si>
  <si>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</si>
  <si>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</si>
  <si>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</si>
  <si>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</si>
  <si>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9" type="noConversion"/>
  </si>
  <si>
    <t>小竞技宝藏</t>
  </si>
  <si>
    <t>中竞技宝藏</t>
  </si>
  <si>
    <t>大竞技宝藏</t>
  </si>
  <si>
    <t>小战役宝藏</t>
  </si>
  <si>
    <t>中战役宝藏</t>
  </si>
  <si>
    <t>大战役宝藏</t>
  </si>
  <si>
    <t>缚能魔瓶（小）</t>
    <phoneticPr fontId="9" type="noConversion"/>
  </si>
  <si>
    <t>缚能魔瓶（中）</t>
    <phoneticPr fontId="9" type="noConversion"/>
  </si>
  <si>
    <t>缚能魔瓶（大）</t>
    <phoneticPr fontId="9" type="noConversion"/>
  </si>
  <si>
    <t>征战宝箱</t>
    <phoneticPr fontId="9" type="noConversion"/>
  </si>
  <si>
    <t>占星宝箱</t>
    <phoneticPr fontId="9" type="noConversion"/>
  </si>
  <si>
    <t>龙钢宝箱</t>
    <phoneticPr fontId="9" type="noConversion"/>
  </si>
  <si>
    <t>48进阶箱</t>
    <phoneticPr fontId="9" type="noConversion"/>
  </si>
  <si>
    <t>68进阶箱</t>
    <phoneticPr fontId="9" type="noConversion"/>
  </si>
  <si>
    <t>128进阶箱</t>
    <phoneticPr fontId="9" type="noConversion"/>
  </si>
  <si>
    <t>68钻石袋</t>
    <phoneticPr fontId="9" type="noConversion"/>
  </si>
  <si>
    <t>118钻石袋</t>
    <phoneticPr fontId="9" type="noConversion"/>
  </si>
  <si>
    <t>198钻石袋</t>
    <phoneticPr fontId="9" type="noConversion"/>
  </si>
  <si>
    <t>428钻石箱</t>
    <phoneticPr fontId="9" type="noConversion"/>
  </si>
  <si>
    <t>银钥匙</t>
  </si>
  <si>
    <t>万能英雄碎片</t>
  </si>
  <si>
    <t>法术卷轴</t>
  </si>
  <si>
    <t>竞技挑战券</t>
    <phoneticPr fontId="9" type="noConversion"/>
  </si>
  <si>
    <t>进阶精华</t>
  </si>
  <si>
    <t>圣殿古卷</t>
    <phoneticPr fontId="9" type="noConversion"/>
  </si>
  <si>
    <t>命运卡牌</t>
  </si>
  <si>
    <t>矿石特惠礼包</t>
    <phoneticPr fontId="9" type="noConversion"/>
  </si>
  <si>
    <t>黑市特惠礼包</t>
    <phoneticPr fontId="9"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</si>
  <si>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</si>
  <si>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</si>
  <si>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</si>
  <si>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</si>
  <si>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</si>
  <si>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</si>
  <si>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</si>
  <si>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</si>
  <si>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</si>
  <si>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</si>
  <si>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</si>
  <si>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3"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</si>
  <si>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</si>
  <si>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</si>
  <si>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</si>
  <si>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</si>
  <si>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</si>
  <si>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</si>
  <si>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</si>
  <si>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</si>
  <si>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</si>
  <si>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</si>
  <si>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</si>
  <si>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</si>
  <si>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3" type="noConversion"/>
  </si>
  <si>
    <t>英雄莫奈尔</t>
    <phoneticPr fontId="13"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</si>
  <si>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</si>
  <si>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</si>
  <si>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</si>
  <si>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</si>
  <si>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</si>
  <si>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</si>
  <si>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</si>
  <si>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</si>
  <si>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</si>
  <si>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</si>
  <si>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</si>
  <si>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</si>
  <si>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</si>
  <si>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</si>
  <si>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</si>
  <si>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</si>
  <si>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</si>
  <si>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</si>
  <si>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9" type="noConversion"/>
  </si>
  <si>
    <t>紫+3材料宝箱</t>
    <phoneticPr fontId="9" type="noConversion"/>
  </si>
  <si>
    <t>橙材料宝箱</t>
    <phoneticPr fontId="9" type="noConversion"/>
  </si>
  <si>
    <t>橙+1材料宝箱</t>
    <phoneticPr fontId="9" type="noConversion"/>
  </si>
  <si>
    <t>橙+2材料宝箱</t>
  </si>
  <si>
    <t>橙+3材料宝箱</t>
  </si>
  <si>
    <t>城堡阵营宝箱</t>
  </si>
  <si>
    <t>壁垒阵营宝箱</t>
  </si>
  <si>
    <t>墓园阵营宝箱</t>
  </si>
  <si>
    <t>据点阵营宝箱</t>
  </si>
  <si>
    <t>地狱阵营宝箱</t>
  </si>
  <si>
    <t>塔楼阵营宝箱</t>
    <phoneticPr fontId="9" type="noConversion"/>
  </si>
  <si>
    <t>元素阵营宝箱</t>
    <phoneticPr fontId="13"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</si>
  <si>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</si>
  <si>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</si>
  <si>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</si>
  <si>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</si>
  <si>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</si>
  <si>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</si>
  <si>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</si>
  <si>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</si>
  <si>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</si>
  <si>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</si>
  <si>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</si>
  <si>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</si>
  <si>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</si>
  <si>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</si>
  <si>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</si>
  <si>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</si>
  <si>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</si>
  <si>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</si>
  <si>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</si>
  <si>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</si>
  <si>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</si>
  <si>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9" type="noConversion"/>
  </si>
  <si>
    <t>至尊预约礼包</t>
    <phoneticPr fontId="9" type="noConversion"/>
  </si>
  <si>
    <t>魔力源泉宝盒</t>
    <phoneticPr fontId="9" type="noConversion"/>
  </si>
  <si>
    <t>至尊预约礼包（30级）</t>
    <phoneticPr fontId="9" type="noConversion"/>
  </si>
  <si>
    <t>至尊预约礼包（40级）</t>
    <phoneticPr fontId="9" type="noConversion"/>
  </si>
  <si>
    <t>一元购礼包</t>
    <phoneticPr fontId="9" type="noConversion"/>
  </si>
  <si>
    <t>幻影配件宝箱</t>
    <phoneticPr fontId="13" type="noConversion"/>
  </si>
  <si>
    <t>鬼王配件宝箱</t>
    <phoneticPr fontId="13" type="noConversion"/>
  </si>
  <si>
    <t>诅咒配件宝箱</t>
    <phoneticPr fontId="13" type="noConversion"/>
  </si>
  <si>
    <t>野蛮配件宝箱</t>
    <phoneticPr fontId="13" type="noConversion"/>
  </si>
  <si>
    <t>泰坦配件宝箱</t>
    <phoneticPr fontId="13" type="noConversion"/>
  </si>
  <si>
    <t>元素庆典礼包</t>
    <phoneticPr fontId="13" type="noConversion"/>
  </si>
  <si>
    <t>龙王配件宝箱</t>
  </si>
  <si>
    <t>龙王神力配件1</t>
    <phoneticPr fontId="13" type="noConversion"/>
  </si>
  <si>
    <t>龙王神力配件2</t>
    <phoneticPr fontId="13"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</si>
  <si>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</si>
  <si>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</si>
  <si>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</si>
  <si>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</si>
  <si>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</si>
  <si>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</si>
  <si>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</si>
  <si>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</si>
  <si>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</si>
  <si>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</si>
  <si>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3" type="noConversion"/>
  </si>
  <si>
    <t>红玫瑰</t>
  </si>
  <si>
    <t>蓝玫瑰</t>
  </si>
  <si>
    <t>星光玫瑰</t>
    <phoneticPr fontId="13" type="noConversion"/>
  </si>
  <si>
    <t>普通修筑材料</t>
    <phoneticPr fontId="13" type="noConversion"/>
  </si>
  <si>
    <t>高级修筑材料</t>
    <phoneticPr fontId="13" type="noConversion"/>
  </si>
  <si>
    <t>极品修筑材料</t>
    <phoneticPr fontId="13" type="noConversion"/>
  </si>
  <si>
    <t>中秋月饼</t>
    <phoneticPr fontId="13" type="noConversion"/>
  </si>
  <si>
    <t>微光水晶</t>
    <phoneticPr fontId="13" type="noConversion"/>
  </si>
  <si>
    <t>高级技巧礼包</t>
  </si>
  <si>
    <t>1元礼包</t>
  </si>
  <si>
    <t>3元礼包</t>
  </si>
  <si>
    <t>6元礼包</t>
  </si>
  <si>
    <t>烈火晶核礼包</t>
    <phoneticPr fontId="9" type="noConversion"/>
  </si>
  <si>
    <t>烈焰之心礼包</t>
    <phoneticPr fontId="9" type="noConversion"/>
  </si>
  <si>
    <t>十字战魂礼包</t>
    <phoneticPr fontId="9" type="noConversion"/>
  </si>
  <si>
    <t>幻影游侠礼包</t>
    <phoneticPr fontId="9" type="noConversion"/>
  </si>
  <si>
    <t>森林守护礼包</t>
    <phoneticPr fontId="9" type="noConversion"/>
  </si>
  <si>
    <t>烈焰领主礼包</t>
    <phoneticPr fontId="9" type="noConversion"/>
  </si>
  <si>
    <t>死亡前锋礼包</t>
    <phoneticPr fontId="9" type="noConversion"/>
  </si>
  <si>
    <t>天空领主礼包</t>
    <phoneticPr fontId="9" type="noConversion"/>
  </si>
  <si>
    <t>精灵的神秘礼盒</t>
    <phoneticPr fontId="13" type="noConversion"/>
  </si>
  <si>
    <t>天赋补给包(前排)</t>
    <phoneticPr fontId="13" type="noConversion"/>
  </si>
  <si>
    <t>天赋补给包(后排)</t>
    <phoneticPr fontId="13" type="noConversion"/>
  </si>
  <si>
    <t>死亡统领礼包</t>
    <phoneticPr fontId="13" type="noConversion"/>
  </si>
  <si>
    <t>精灵的神秘馈赠</t>
    <phoneticPr fontId="13" type="noConversion"/>
  </si>
  <si>
    <t>幽火特惠礼包</t>
    <phoneticPr fontId="13" type="noConversion"/>
  </si>
  <si>
    <t>熔火之心礼包</t>
    <phoneticPr fontId="13" type="noConversion"/>
  </si>
  <si>
    <t>2017CJ礼包</t>
    <phoneticPr fontId="13"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</si>
  <si>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</si>
  <si>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</si>
  <si>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</si>
  <si>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</si>
  <si>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</si>
  <si>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</si>
  <si>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</si>
  <si>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</si>
  <si>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</si>
  <si>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</si>
  <si>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</si>
  <si>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</si>
  <si>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</si>
  <si>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</si>
  <si>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</si>
  <si>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</si>
  <si>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</si>
  <si>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</si>
  <si>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</si>
  <si>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</si>
  <si>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</si>
  <si>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</si>
  <si>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</si>
  <si>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</si>
  <si>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</si>
  <si>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</si>
  <si>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</si>
  <si>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</si>
  <si>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</si>
  <si>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</si>
  <si>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</si>
  <si>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</si>
  <si>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</si>
  <si>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</si>
  <si>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</si>
  <si>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</si>
  <si>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</si>
  <si>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</si>
  <si>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</si>
  <si>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</si>
  <si>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</si>
  <si>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</si>
  <si>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3" type="noConversion"/>
  </si>
  <si>
    <t>亡灵盾</t>
    <phoneticPr fontId="13" type="noConversion"/>
  </si>
  <si>
    <t>骷髅冠</t>
    <phoneticPr fontId="13" type="noConversion"/>
  </si>
  <si>
    <t>骨质胸甲</t>
    <phoneticPr fontId="13" type="noConversion"/>
  </si>
  <si>
    <t>恶魔之棒</t>
    <phoneticPr fontId="13" type="noConversion"/>
  </si>
  <si>
    <t>狂魔盾</t>
    <phoneticPr fontId="13" type="noConversion"/>
  </si>
  <si>
    <t>智慧之冠</t>
    <phoneticPr fontId="13" type="noConversion"/>
  </si>
  <si>
    <t>巨人战甲</t>
    <phoneticPr fontId="13" type="noConversion"/>
  </si>
  <si>
    <t>树精灵之弓</t>
    <phoneticPr fontId="13" type="noConversion"/>
  </si>
  <si>
    <t>天羽箭</t>
    <phoneticPr fontId="13" type="noConversion"/>
  </si>
  <si>
    <t>神兽之鬃</t>
    <phoneticPr fontId="13" type="noConversion"/>
  </si>
  <si>
    <t>亡灵护身符</t>
    <phoneticPr fontId="13" type="noConversion"/>
  </si>
  <si>
    <t>吸血鬼斗篷</t>
    <phoneticPr fontId="13" type="noConversion"/>
  </si>
  <si>
    <t>死神靴</t>
    <phoneticPr fontId="13" type="noConversion"/>
  </si>
  <si>
    <t>泰坦之剑</t>
  </si>
  <si>
    <t>守护神之盾</t>
  </si>
  <si>
    <t>雷神之盔</t>
  </si>
  <si>
    <t>泰坦战甲</t>
  </si>
  <si>
    <t>神目鸟</t>
    <phoneticPr fontId="13" type="noConversion"/>
  </si>
  <si>
    <t>火眼人</t>
    <phoneticPr fontId="13" type="noConversion"/>
  </si>
  <si>
    <t>真理徽章</t>
    <phoneticPr fontId="13" type="noConversion"/>
  </si>
  <si>
    <t>鹰眼戒指</t>
    <phoneticPr fontId="13" type="noConversion"/>
  </si>
  <si>
    <t>龙盾</t>
    <phoneticPr fontId="13" type="noConversion"/>
  </si>
  <si>
    <t>龙骨护胫</t>
    <phoneticPr fontId="13" type="noConversion"/>
  </si>
  <si>
    <t>赤龙剑</t>
    <phoneticPr fontId="13" type="noConversion"/>
  </si>
  <si>
    <t>龙牙冠</t>
    <phoneticPr fontId="13" type="noConversion"/>
  </si>
  <si>
    <t>龙甲</t>
    <phoneticPr fontId="13" type="noConversion"/>
  </si>
  <si>
    <t>龙牙项链</t>
    <phoneticPr fontId="13" type="noConversion"/>
  </si>
  <si>
    <t>深海三叉戟</t>
    <phoneticPr fontId="13" type="noConversion"/>
  </si>
  <si>
    <t>牛头人战斧</t>
    <phoneticPr fontId="13" type="noConversion"/>
  </si>
  <si>
    <t>凋零法杖</t>
    <phoneticPr fontId="13" type="noConversion"/>
  </si>
  <si>
    <t>食人魔杖</t>
    <phoneticPr fontId="13" type="noConversion"/>
  </si>
  <si>
    <t>冰晶护盾</t>
    <phoneticPr fontId="13" type="noConversion"/>
  </si>
  <si>
    <t>冥界手杖</t>
    <phoneticPr fontId="13" type="noConversion"/>
  </si>
  <si>
    <t>骑士长剑</t>
  </si>
  <si>
    <t>森林硬弓</t>
  </si>
  <si>
    <t>智慧法杖</t>
  </si>
  <si>
    <t>山王战斧</t>
  </si>
  <si>
    <t>勇士战锤</t>
  </si>
  <si>
    <t>典范硬弩</t>
  </si>
  <si>
    <t>先知剑</t>
    <phoneticPr fontId="13" type="noConversion"/>
  </si>
  <si>
    <t>狮王盾</t>
    <phoneticPr fontId="13" type="noConversion"/>
  </si>
  <si>
    <t>神谕之冠</t>
    <phoneticPr fontId="13" type="noConversion"/>
  </si>
  <si>
    <t>神奇战甲</t>
    <phoneticPr fontId="13" type="noConversion"/>
  </si>
  <si>
    <t>圣靴</t>
    <phoneticPr fontId="13" type="noConversion"/>
  </si>
  <si>
    <t>天使项链</t>
    <phoneticPr fontId="13"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</si>
  <si>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</si>
  <si>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</si>
  <si>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</si>
  <si>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</si>
  <si>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</si>
  <si>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</si>
  <si>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</si>
  <si>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</si>
  <si>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</si>
  <si>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</si>
  <si>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</si>
  <si>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</si>
  <si>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</si>
  <si>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</si>
  <si>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9" type="noConversion"/>
  </si>
  <si>
    <t>防御天赋药剂</t>
    <phoneticPr fontId="9" type="noConversion"/>
  </si>
  <si>
    <t>突击天赋药剂</t>
    <phoneticPr fontId="9" type="noConversion"/>
  </si>
  <si>
    <t>射手天赋药剂</t>
    <phoneticPr fontId="9" type="noConversion"/>
  </si>
  <si>
    <t>魔法天赋药剂</t>
    <phoneticPr fontId="9" type="noConversion"/>
  </si>
  <si>
    <t>天赋药剂原料</t>
    <phoneticPr fontId="9" type="noConversion"/>
  </si>
  <si>
    <t>元素图鉴符文</t>
    <phoneticPr fontId="13" type="noConversion"/>
  </si>
  <si>
    <t>地下城图鉴符文</t>
    <phoneticPr fontId="13"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</si>
  <si>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</si>
  <si>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</si>
  <si>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</si>
  <si>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</si>
  <si>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</si>
  <si>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</si>
  <si>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</si>
  <si>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</si>
  <si>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</si>
  <si>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</si>
  <si>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</si>
  <si>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</si>
  <si>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</si>
  <si>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</si>
  <si>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</si>
  <si>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</si>
  <si>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</si>
  <si>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</si>
  <si>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</si>
  <si>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</si>
  <si>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</si>
  <si>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3" type="noConversion"/>
  </si>
  <si>
    <t>幻影射手男头像</t>
  </si>
  <si>
    <t>幻影射手女头像</t>
    <phoneticPr fontId="9" type="noConversion"/>
  </si>
  <si>
    <t>#船长 凯瑟琳皮肤头像</t>
    <phoneticPr fontId="9" type="noConversion"/>
  </si>
  <si>
    <t>#森林之子 罗伊德皮肤头像</t>
    <phoneticPr fontId="9" type="noConversion"/>
  </si>
  <si>
    <t>#灰烬暴君 瑞斯卡皮肤头像</t>
    <phoneticPr fontId="9" type="noConversion"/>
  </si>
  <si>
    <t>#冰晶 艾德雷德皮肤头像</t>
    <phoneticPr fontId="9" type="noConversion"/>
  </si>
  <si>
    <t>#侦查小队 格鲁皮肤头像</t>
    <phoneticPr fontId="9" type="noConversion"/>
  </si>
  <si>
    <t>#黄金公爵 肯洛·哈格皮肤头像</t>
    <phoneticPr fontId="9" type="noConversion"/>
  </si>
  <si>
    <t>#瑞斯卡头像</t>
    <phoneticPr fontId="9" type="noConversion"/>
  </si>
  <si>
    <t>#希娃头像</t>
    <phoneticPr fontId="9" type="noConversion"/>
  </si>
  <si>
    <t>#约克头像</t>
    <phoneticPr fontId="9" type="noConversion"/>
  </si>
  <si>
    <t>#露娜头像</t>
    <phoneticPr fontId="9" type="noConversion"/>
  </si>
  <si>
    <t>#浴火而生 露娜皮肤头像</t>
    <phoneticPr fontId="9" type="noConversion"/>
  </si>
  <si>
    <t>评论头像</t>
    <phoneticPr fontId="9" type="noConversion"/>
  </si>
  <si>
    <t>评论头像礼包</t>
    <phoneticPr fontId="9"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</si>
  <si>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</si>
  <si>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</si>
  <si>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</si>
  <si>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</si>
  <si>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</si>
  <si>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</si>
  <si>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</si>
  <si>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</si>
  <si>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</si>
  <si>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</si>
  <si>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</si>
  <si>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</si>
  <si>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</si>
  <si>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</si>
  <si>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</si>
  <si>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9" type="noConversion"/>
  </si>
  <si>
    <t>凤凰之神</t>
    <phoneticPr fontId="9" type="noConversion"/>
  </si>
  <si>
    <t>天空领主</t>
    <phoneticPr fontId="9" type="noConversion"/>
  </si>
  <si>
    <t>宝物收藏家</t>
    <phoneticPr fontId="9" type="noConversion"/>
  </si>
  <si>
    <t>战术教官</t>
    <phoneticPr fontId="13" type="noConversion"/>
  </si>
  <si>
    <t>死亡统领</t>
    <phoneticPr fontId="13" type="noConversion"/>
  </si>
  <si>
    <t>2017CJ头像框</t>
    <phoneticPr fontId="13" type="noConversion"/>
  </si>
  <si>
    <t>幽火之心</t>
    <phoneticPr fontId="13" type="noConversion"/>
  </si>
  <si>
    <t>联通大王卡专属</t>
    <phoneticPr fontId="13" type="noConversion"/>
  </si>
  <si>
    <t>斯芬克斯之谜</t>
    <phoneticPr fontId="13" type="noConversion"/>
  </si>
  <si>
    <t>刀锋之舞</t>
    <phoneticPr fontId="13" type="noConversion"/>
  </si>
  <si>
    <t>星桥鹊驾</t>
    <phoneticPr fontId="9" type="noConversion"/>
  </si>
  <si>
    <t>冰火之恋</t>
    <phoneticPr fontId="9" type="noConversion"/>
  </si>
  <si>
    <t>蛮荒之怒</t>
    <phoneticPr fontId="9" type="noConversion"/>
  </si>
  <si>
    <t>邀请达人</t>
    <phoneticPr fontId="9" type="noConversion"/>
  </si>
  <si>
    <t>华夏银行</t>
    <phoneticPr fontId="9" type="noConversion"/>
  </si>
  <si>
    <t>魔法大师</t>
    <phoneticPr fontId="9" type="noConversion"/>
  </si>
  <si>
    <t>冰霜主宰</t>
    <phoneticPr fontId="9" type="noConversion"/>
  </si>
  <si>
    <t>火焰主宰</t>
    <phoneticPr fontId="9" type="noConversion"/>
  </si>
  <si>
    <t>大地主宰</t>
    <phoneticPr fontId="9" type="noConversion"/>
  </si>
  <si>
    <t>天空主宰</t>
    <phoneticPr fontId="9" type="noConversion"/>
  </si>
  <si>
    <t>虚空主宰</t>
    <phoneticPr fontId="9" type="noConversion"/>
  </si>
  <si>
    <t>天堂使者</t>
    <phoneticPr fontId="9" type="noConversion"/>
  </si>
  <si>
    <t>船长 凯瑟琳</t>
  </si>
  <si>
    <t>王室婚礼 凯瑟琳</t>
    <phoneticPr fontId="13" type="noConversion"/>
  </si>
  <si>
    <t>社会名流 凯瑟琳</t>
    <phoneticPr fontId="13" type="noConversion"/>
  </si>
  <si>
    <t>凯旋之翼 凯瑟琳</t>
    <phoneticPr fontId="13" type="noConversion"/>
  </si>
  <si>
    <t>冰晶 艾德雷德</t>
    <phoneticPr fontId="13" type="noConversion"/>
  </si>
  <si>
    <t>落难王子 罗兰德</t>
    <phoneticPr fontId="13" type="noConversion"/>
  </si>
  <si>
    <t>末日之刃 格鲁</t>
    <phoneticPr fontId="13" type="noConversion"/>
  </si>
  <si>
    <t>侦查小队 格鲁</t>
    <phoneticPr fontId="13" type="noConversion"/>
  </si>
  <si>
    <t>致命阴谋 罗德·哈特</t>
    <phoneticPr fontId="13" type="noConversion"/>
  </si>
  <si>
    <t>致命阴谋 山德鲁</t>
    <phoneticPr fontId="13" type="noConversion"/>
  </si>
  <si>
    <t>森林之子 罗伊德</t>
  </si>
  <si>
    <t>灰烬暴君 瑞斯卡</t>
    <phoneticPr fontId="13" type="noConversion"/>
  </si>
  <si>
    <t>战神 肯洛·哈格</t>
    <phoneticPr fontId="13" type="noConversion"/>
  </si>
  <si>
    <t>黄金公爵 肯洛·哈格</t>
    <phoneticPr fontId="13" type="noConversion"/>
  </si>
  <si>
    <t>瓶中恶魔 索姆拉</t>
    <phoneticPr fontId="13" type="noConversion"/>
  </si>
  <si>
    <t>战役指挥官 孟斐拉</t>
    <phoneticPr fontId="13" type="noConversion"/>
  </si>
  <si>
    <t>浴火而生 露娜</t>
    <phoneticPr fontId="13" type="noConversion"/>
  </si>
  <si>
    <t>林中游侠 孟斐拉</t>
    <phoneticPr fontId="13" type="noConversion"/>
  </si>
  <si>
    <t>冠军斗士 孟斐拉</t>
    <phoneticPr fontId="13" type="noConversion"/>
  </si>
  <si>
    <t>异端学徒 维德尼娜</t>
    <phoneticPr fontId="9" type="noConversion"/>
  </si>
  <si>
    <t>战斗法师 约克</t>
    <phoneticPr fontId="9" type="noConversion"/>
  </si>
  <si>
    <t>#沃里大法师 艾德雷德</t>
    <phoneticPr fontId="13" type="noConversion"/>
  </si>
  <si>
    <t>#维尔宁守护者 罗伊德</t>
  </si>
  <si>
    <t>#迪雅死神 罗德·哈特</t>
    <phoneticPr fontId="13" type="noConversion"/>
  </si>
  <si>
    <t>#布拉卡达使者 索姆拉</t>
    <phoneticPr fontId="13" type="noConversion"/>
  </si>
  <si>
    <t>#埃拉西亚名将 姆拉克</t>
    <phoneticPr fontId="13" type="noConversion"/>
  </si>
  <si>
    <t>#糖果女巫 维德尼娜</t>
    <phoneticPr fontId="13" type="noConversion"/>
  </si>
  <si>
    <t>#感恩之夜 罗兰德</t>
    <phoneticPr fontId="13" type="noConversion"/>
  </si>
  <si>
    <t>联盟1级礼包</t>
    <phoneticPr fontId="9" type="noConversion"/>
  </si>
  <si>
    <t>联盟2级礼包</t>
    <phoneticPr fontId="9"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</si>
  <si>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</si>
  <si>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</si>
  <si>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</si>
  <si>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</si>
  <si>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</si>
  <si>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</si>
  <si>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</si>
  <si>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</si>
  <si>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</si>
  <si>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</si>
  <si>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</si>
  <si>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</si>
  <si>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</si>
  <si>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</si>
  <si>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9" type="noConversion"/>
  </si>
  <si>
    <t>金币</t>
    <phoneticPr fontId="9" type="noConversion"/>
  </si>
  <si>
    <t>进阶石</t>
    <phoneticPr fontId="9" type="noConversion"/>
  </si>
  <si>
    <t>英</t>
    <phoneticPr fontId="13" type="noConversion"/>
  </si>
  <si>
    <t>雄</t>
    <phoneticPr fontId="13" type="noConversion"/>
  </si>
  <si>
    <t>无</t>
    <phoneticPr fontId="13" type="noConversion"/>
  </si>
  <si>
    <t>敌</t>
    <phoneticPr fontId="13" type="noConversion"/>
  </si>
  <si>
    <t>经</t>
    <phoneticPr fontId="13" type="noConversion"/>
  </si>
  <si>
    <t>典</t>
    <phoneticPr fontId="13" type="noConversion"/>
  </si>
  <si>
    <t>归</t>
    <phoneticPr fontId="13" type="noConversion"/>
  </si>
  <si>
    <t>来</t>
    <phoneticPr fontId="13" type="noConversion"/>
  </si>
  <si>
    <t>随机英雄碎片</t>
  </si>
  <si>
    <t>伪橙礼包</t>
    <phoneticPr fontId="9" type="noConversion"/>
  </si>
  <si>
    <t>斯芬克斯联盟奖励1</t>
    <phoneticPr fontId="13" type="noConversion"/>
  </si>
  <si>
    <t>斯芬克斯联盟奖励2</t>
    <phoneticPr fontId="13" type="noConversion"/>
  </si>
  <si>
    <t>秘境完成礼盒</t>
  </si>
  <si>
    <t>#希娃 兵模头像</t>
    <phoneticPr fontId="9" type="noConversion"/>
  </si>
  <si>
    <t>骷髅战士</t>
    <phoneticPr fontId="13" type="noConversion"/>
  </si>
  <si>
    <t>吸血伯爵</t>
    <phoneticPr fontId="13" type="noConversion"/>
  </si>
  <si>
    <t>森林游侠</t>
    <phoneticPr fontId="13" type="noConversion"/>
  </si>
  <si>
    <t>银翼卫士</t>
    <phoneticPr fontId="13" type="noConversion"/>
  </si>
  <si>
    <t>比蒙</t>
    <phoneticPr fontId="13" type="noConversion"/>
  </si>
  <si>
    <t>雷鸟</t>
    <phoneticPr fontId="13" type="noConversion"/>
  </si>
  <si>
    <t>歌格</t>
    <phoneticPr fontId="13" type="noConversion"/>
  </si>
  <si>
    <t>烈火精灵</t>
    <phoneticPr fontId="13" type="noConversion"/>
  </si>
  <si>
    <t>烈火神盾</t>
  </si>
  <si>
    <t>嗜血奇术</t>
  </si>
  <si>
    <t>屠戮成性</t>
    <phoneticPr fontId="9" type="noConversion"/>
  </si>
  <si>
    <t>孤注一掷</t>
  </si>
  <si>
    <t>连珠火球</t>
  </si>
  <si>
    <t>龙息术</t>
  </si>
  <si>
    <t>地狱烈焰</t>
  </si>
  <si>
    <t>烈火魔墙</t>
  </si>
  <si>
    <t>末日审判</t>
  </si>
  <si>
    <t>双目失明</t>
  </si>
  <si>
    <t>恶咒附身</t>
  </si>
  <si>
    <t>召唤火元素</t>
  </si>
  <si>
    <t>火焰之门</t>
  </si>
  <si>
    <t>烈火神箭</t>
    <phoneticPr fontId="9" type="noConversion"/>
  </si>
  <si>
    <t>杀戮意志</t>
    <phoneticPr fontId="9" type="noConversion"/>
  </si>
  <si>
    <t>深渊回响</t>
    <phoneticPr fontId="9" type="noConversion"/>
  </si>
  <si>
    <t>烈火燎原</t>
    <phoneticPr fontId="9"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</si>
  <si>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</si>
  <si>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</si>
  <si>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</si>
  <si>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</si>
  <si>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</si>
  <si>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</si>
  <si>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</si>
  <si>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</si>
  <si>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</si>
  <si>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</si>
  <si>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</si>
  <si>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</si>
  <si>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</si>
  <si>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</si>
  <si>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9" type="noConversion"/>
  </si>
  <si>
    <t>祈祷</t>
    <phoneticPr fontId="9" type="noConversion"/>
  </si>
  <si>
    <t>能量逆转</t>
    <phoneticPr fontId="9" type="noConversion"/>
  </si>
  <si>
    <t>王者之风</t>
    <phoneticPr fontId="9" type="noConversion"/>
  </si>
  <si>
    <t>大气神盾</t>
  </si>
  <si>
    <t>飓风魔墙</t>
  </si>
  <si>
    <t>快攻战术</t>
  </si>
  <si>
    <t>幸运之神</t>
  </si>
  <si>
    <t>百发百中</t>
  </si>
  <si>
    <t>蛊惑人心</t>
  </si>
  <si>
    <t>时间凝滞</t>
  </si>
  <si>
    <t>连锁闪电</t>
  </si>
  <si>
    <t>霹雳闪电</t>
  </si>
  <si>
    <t>亡灵杀手</t>
  </si>
  <si>
    <t>风暴术</t>
    <phoneticPr fontId="9" type="noConversion"/>
  </si>
  <si>
    <t>支离破碎</t>
  </si>
  <si>
    <t>毁灭之光</t>
  </si>
  <si>
    <t>召唤气元素</t>
  </si>
  <si>
    <t>大气神箭</t>
    <phoneticPr fontId="9" type="noConversion"/>
  </si>
  <si>
    <t>大地神盾</t>
    <phoneticPr fontId="9" type="noConversion"/>
  </si>
  <si>
    <t>护体石肤</t>
  </si>
  <si>
    <t>迟缓大法</t>
    <phoneticPr fontId="9" type="noConversion"/>
  </si>
  <si>
    <t>流沙陷阱</t>
  </si>
  <si>
    <t>流星火雨</t>
    <phoneticPr fontId="9" type="noConversion"/>
  </si>
  <si>
    <t>死亡波纹</t>
  </si>
  <si>
    <t>雷鸣爆弹</t>
    <phoneticPr fontId="9" type="noConversion"/>
  </si>
  <si>
    <t>悲痛欲绝</t>
  </si>
  <si>
    <t>转世重生</t>
    <phoneticPr fontId="9" type="noConversion"/>
  </si>
  <si>
    <t>招魂术</t>
  </si>
  <si>
    <t>召唤土元素</t>
    <phoneticPr fontId="9" type="noConversion"/>
  </si>
  <si>
    <t>野性呼唤</t>
  </si>
  <si>
    <t>巨石魔墙</t>
    <phoneticPr fontId="9" type="noConversion"/>
  </si>
  <si>
    <t>大地神箭</t>
    <phoneticPr fontId="9" type="noConversion"/>
  </si>
  <si>
    <t>森林共鸣</t>
    <phoneticPr fontId="9" type="noConversion"/>
  </si>
  <si>
    <t>聚灵奇术</t>
    <phoneticPr fontId="9" type="noConversion"/>
  </si>
  <si>
    <t>圣盾术</t>
    <phoneticPr fontId="9" type="noConversion"/>
  </si>
  <si>
    <t>亡灵大军</t>
    <phoneticPr fontId="9" type="noConversion"/>
  </si>
  <si>
    <t>屠杀指令</t>
    <phoneticPr fontId="9" type="noConversion"/>
  </si>
  <si>
    <t>name$cs</t>
    <phoneticPr fontId="9" type="noConversion"/>
  </si>
  <si>
    <t>道具名</t>
    <phoneticPr fontId="9"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</si>
  <si>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</si>
  <si>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</si>
  <si>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</si>
  <si>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</si>
  <si>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</si>
  <si>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</si>
  <si>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</si>
  <si>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</si>
  <si>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</si>
  <si>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</si>
  <si>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</si>
  <si>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</si>
  <si>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</si>
  <si>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</si>
  <si>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</si>
  <si>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</si>
  <si>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</si>
  <si>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</si>
  <si>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</si>
  <si>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</si>
  <si>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</si>
  <si>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</si>
  <si>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</si>
  <si>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</si>
  <si>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</si>
  <si>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</si>
  <si>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</si>
  <si>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</si>
  <si>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</si>
  <si>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</si>
  <si>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</si>
  <si>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</si>
  <si>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</si>
  <si>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</si>
  <si>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</si>
  <si>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</si>
  <si>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</si>
  <si>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</si>
  <si>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</si>
  <si>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</si>
  <si>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</si>
  <si>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</si>
  <si>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</si>
  <si>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</si>
  <si>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</si>
  <si>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</si>
  <si>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</si>
  <si>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</si>
  <si>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</si>
  <si>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</si>
  <si>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</si>
  <si>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</si>
  <si>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</si>
  <si>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</si>
  <si>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</si>
  <si>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</si>
  <si>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</si>
  <si>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</si>
  <si>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</si>
  <si>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</si>
  <si>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</si>
  <si>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</si>
  <si>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</si>
  <si>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</si>
  <si>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</si>
  <si>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</si>
  <si>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</si>
  <si>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</si>
  <si>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</si>
  <si>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</si>
  <si>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</si>
  <si>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</si>
  <si>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</si>
  <si>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</si>
  <si>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</si>
  <si>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</si>
  <si>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</si>
  <si>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</si>
  <si>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</si>
  <si>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</si>
  <si>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</si>
  <si>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</si>
  <si>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</si>
  <si>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</si>
  <si>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</si>
  <si>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</si>
  <si>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</si>
  <si>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</si>
  <si>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</si>
  <si>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</si>
  <si>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</si>
  <si>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</si>
  <si>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</si>
  <si>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</si>
  <si>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</si>
  <si>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</si>
  <si>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</si>
  <si>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</si>
  <si>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</si>
  <si>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</si>
  <si>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</si>
  <si>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</si>
  <si>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</si>
  <si>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</si>
  <si>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</si>
  <si>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</si>
  <si>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</si>
  <si>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</si>
  <si>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</si>
  <si>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</si>
  <si>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</si>
  <si>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</si>
  <si>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</si>
  <si>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</si>
  <si>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</si>
  <si>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</si>
  <si>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</si>
  <si>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</si>
  <si>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</si>
  <si>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</si>
  <si>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</si>
  <si>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</si>
  <si>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</si>
  <si>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</si>
  <si>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</si>
  <si>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</si>
  <si>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</si>
  <si>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</si>
  <si>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</si>
  <si>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</si>
  <si>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</si>
  <si>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</si>
  <si>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</si>
  <si>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</si>
  <si>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</si>
  <si>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</si>
  <si>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</si>
  <si>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</si>
  <si>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</si>
  <si>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</si>
  <si>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</si>
  <si>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</si>
  <si>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</si>
  <si>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</si>
  <si>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</si>
  <si>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</si>
  <si>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</si>
  <si>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</si>
  <si>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</si>
  <si>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</si>
  <si>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</si>
  <si>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</si>
  <si>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</si>
  <si>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</si>
  <si>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</si>
  <si>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</si>
  <si>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</si>
  <si>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</si>
  <si>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</si>
  <si>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</si>
  <si>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</si>
  <si>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</si>
  <si>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</si>
  <si>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</si>
  <si>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</si>
  <si>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</si>
  <si>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</si>
  <si>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</si>
  <si>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</si>
  <si>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</si>
  <si>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</si>
  <si>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</si>
  <si>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</si>
  <si>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</si>
  <si>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</si>
  <si>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</si>
  <si>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</si>
  <si>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</si>
  <si>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</si>
  <si>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</si>
  <si>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</si>
  <si>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</si>
  <si>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</si>
  <si>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</si>
  <si>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</si>
  <si>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</si>
  <si>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</si>
  <si>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</si>
  <si>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</si>
  <si>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</si>
  <si>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</si>
  <si>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</si>
  <si>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</si>
  <si>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</si>
  <si>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</si>
  <si>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</si>
  <si>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</si>
  <si>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</si>
  <si>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</si>
  <si>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</si>
  <si>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</si>
  <si>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</si>
  <si>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</si>
  <si>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</si>
  <si>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</si>
  <si>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</si>
  <si>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</si>
  <si>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</si>
  <si>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</si>
  <si>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</si>
  <si>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</si>
  <si>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</si>
  <si>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</si>
  <si>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</si>
  <si>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</si>
  <si>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</si>
  <si>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</si>
  <si>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</si>
  <si>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</si>
  <si>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</si>
  <si>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</si>
  <si>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</si>
  <si>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</si>
  <si>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</si>
  <si>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</si>
  <si>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</si>
  <si>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</si>
  <si>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</si>
  <si>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</si>
  <si>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</si>
  <si>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</si>
  <si>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</si>
  <si>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</si>
  <si>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</si>
  <si>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</si>
  <si>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</si>
  <si>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</si>
  <si>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</si>
  <si>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</si>
  <si>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</si>
  <si>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</si>
  <si>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9" type="noConversion"/>
  </si>
  <si>
    <t>TOOL_903001</t>
  </si>
  <si>
    <t>TOOL_903002</t>
  </si>
  <si>
    <t>TOOL_903003</t>
  </si>
  <si>
    <t>TOOL_903004</t>
  </si>
  <si>
    <t>TOOL_903005</t>
  </si>
  <si>
    <t>TOOL_903006</t>
  </si>
  <si>
    <t>TOOL_903007</t>
  </si>
  <si>
    <t>TOOL_903008</t>
  </si>
  <si>
    <t>TOOL_903009</t>
  </si>
  <si>
    <t>TOOL_903010</t>
    <phoneticPr fontId="9"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</si>
  <si>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</si>
  <si>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</si>
  <si>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</si>
  <si>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</si>
  <si>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</si>
  <si>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</si>
  <si>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</si>
  <si>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</si>
  <si>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</si>
  <si>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</si>
  <si>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</si>
  <si>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</si>
  <si>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</si>
  <si>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</si>
  <si>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</si>
  <si>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</si>
  <si>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</si>
  <si>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</si>
  <si>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</si>
  <si>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</si>
  <si>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</si>
  <si>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</si>
  <si>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</si>
  <si>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</si>
  <si>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</si>
  <si>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</si>
  <si>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</si>
  <si>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</si>
  <si>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</si>
  <si>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</si>
  <si>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</si>
  <si>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</si>
  <si>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</si>
  <si>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</si>
  <si>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</si>
  <si>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</si>
  <si>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</si>
  <si>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</si>
  <si>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</si>
  <si>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</si>
  <si>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</si>
  <si>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</si>
  <si>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</si>
  <si>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</si>
  <si>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</si>
  <si>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</si>
  <si>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</si>
  <si>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</si>
  <si>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</si>
  <si>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</si>
  <si>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</si>
  <si>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</si>
  <si>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</si>
  <si>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</si>
  <si>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</si>
  <si>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</si>
  <si>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</si>
  <si>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</si>
  <si>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</si>
  <si>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</si>
  <si>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</si>
  <si>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</si>
  <si>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</si>
  <si>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</si>
  <si>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</si>
  <si>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</si>
  <si>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</si>
  <si>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</si>
  <si>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</si>
  <si>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</si>
  <si>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</si>
  <si>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</si>
  <si>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</si>
  <si>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</si>
  <si>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</si>
  <si>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</si>
  <si>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</si>
  <si>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</si>
  <si>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</si>
  <si>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</si>
  <si>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</si>
  <si>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</si>
  <si>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</si>
  <si>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</si>
  <si>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</si>
  <si>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</si>
  <si>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</si>
  <si>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</si>
  <si>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</si>
  <si>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</si>
  <si>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</si>
  <si>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</si>
  <si>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</si>
  <si>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</si>
  <si>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</si>
  <si>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</si>
  <si>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</si>
  <si>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</si>
  <si>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</si>
  <si>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</si>
  <si>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</si>
  <si>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</si>
  <si>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</si>
  <si>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</si>
  <si>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</si>
  <si>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</si>
  <si>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</si>
  <si>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</si>
  <si>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</si>
  <si>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</si>
  <si>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</si>
  <si>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</si>
  <si>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</si>
  <si>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</si>
  <si>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</si>
  <si>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</si>
  <si>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</si>
  <si>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</si>
  <si>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</si>
  <si>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</si>
  <si>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</si>
  <si>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</si>
  <si>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</si>
  <si>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</si>
  <si>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</si>
  <si>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</si>
  <si>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</si>
  <si>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</si>
  <si>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</si>
  <si>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</si>
  <si>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</si>
  <si>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</si>
  <si>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</si>
  <si>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</si>
  <si>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</si>
  <si>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</si>
  <si>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</si>
  <si>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</si>
  <si>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</si>
  <si>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</si>
  <si>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</si>
  <si>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</si>
  <si>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</si>
  <si>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</si>
  <si>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</si>
  <si>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</si>
  <si>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</si>
  <si>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</si>
  <si>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</si>
  <si>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</si>
  <si>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</si>
  <si>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</si>
  <si>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</si>
  <si>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</si>
  <si>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</si>
  <si>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</si>
  <si>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</si>
  <si>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</si>
  <si>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</si>
  <si>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</si>
  <si>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</si>
  <si>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</si>
  <si>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</si>
  <si>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</si>
  <si>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</si>
  <si>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</si>
  <si>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</si>
  <si>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</si>
  <si>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</si>
  <si>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</si>
  <si>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</si>
  <si>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</si>
  <si>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</si>
  <si>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</si>
  <si>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</si>
  <si>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</si>
  <si>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</si>
  <si>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</si>
  <si>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</si>
  <si>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</si>
  <si>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</si>
  <si>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</si>
  <si>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</si>
  <si>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</si>
  <si>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</si>
  <si>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</si>
  <si>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</si>
  <si>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</si>
  <si>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</si>
  <si>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</si>
  <si>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</si>
  <si>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</si>
  <si>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</si>
  <si>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</si>
  <si>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</si>
  <si>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</si>
  <si>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9" type="noConversion"/>
  </si>
  <si>
    <t>TOOL_3049</t>
  </si>
  <si>
    <t>TOOL_3050</t>
  </si>
  <si>
    <t>TOOL_304003</t>
  </si>
  <si>
    <t>TOOL_304004</t>
  </si>
  <si>
    <t>TOOL_304005</t>
  </si>
  <si>
    <t>TOOL_304006</t>
  </si>
  <si>
    <t>TOOL_400001</t>
  </si>
  <si>
    <t>TOOL_7001</t>
    <phoneticPr fontId="9" type="noConversion"/>
  </si>
  <si>
    <t>TOOL_7002</t>
    <phoneticPr fontId="9" type="noConversion"/>
  </si>
  <si>
    <t>TOOL_7003</t>
  </si>
  <si>
    <t>TOOL_7004</t>
  </si>
  <si>
    <t>TOOL_7005</t>
  </si>
  <si>
    <t>TOOL_7006</t>
  </si>
  <si>
    <t>TOOL_7007</t>
  </si>
  <si>
    <t>TOOL_7008</t>
  </si>
  <si>
    <t>TOOL_7009</t>
  </si>
  <si>
    <t>TOOL_7102</t>
    <phoneticPr fontId="9" type="noConversion"/>
  </si>
  <si>
    <t>TOOL_7103</t>
  </si>
  <si>
    <t>TOOL_10000</t>
    <phoneticPr fontId="9" type="noConversion"/>
  </si>
  <si>
    <t>TOOL_50002</t>
    <phoneticPr fontId="9" type="noConversion"/>
  </si>
  <si>
    <t>TOOL_10100</t>
  </si>
  <si>
    <t>TOOL_10101</t>
    <phoneticPr fontId="9" type="noConversion"/>
  </si>
  <si>
    <t>ROLEAVATAR_23102</t>
  </si>
  <si>
    <t>ROLEAVATAR_23301</t>
  </si>
  <si>
    <t>ROLEAVATAR_21102</t>
    <phoneticPr fontId="13" type="noConversion"/>
  </si>
  <si>
    <t>ROLEAVATAR_21203</t>
  </si>
  <si>
    <t>ROLEAVATAR_21502</t>
    <phoneticPr fontId="13"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</si>
  <si>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</si>
  <si>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</si>
  <si>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</si>
  <si>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</si>
  <si>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</si>
  <si>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</si>
  <si>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</si>
  <si>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</si>
  <si>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</si>
  <si>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</si>
  <si>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</si>
  <si>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9"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</si>
  <si>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</si>
  <si>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</si>
  <si>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</si>
  <si>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</si>
  <si>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</si>
  <si>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</si>
  <si>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</si>
  <si>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</si>
  <si>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</si>
  <si>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</si>
  <si>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</si>
  <si>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</si>
  <si>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</si>
  <si>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</si>
  <si>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</si>
  <si>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</si>
  <si>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</si>
  <si>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</si>
  <si>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3" type="noConversion"/>
  </si>
  <si>
    <t>TOOL_21021</t>
    <phoneticPr fontId="13" type="noConversion"/>
  </si>
  <si>
    <t>TOOL_21022</t>
    <phoneticPr fontId="13" type="noConversion"/>
  </si>
  <si>
    <t>TOOL_21023</t>
  </si>
  <si>
    <t>TOOL_21024</t>
  </si>
  <si>
    <t>TOOL_21025</t>
    <phoneticPr fontId="13" type="noConversion"/>
  </si>
  <si>
    <t>TOOL_21026</t>
  </si>
  <si>
    <t>TOOL_21027</t>
    <phoneticPr fontId="13" type="noConversion"/>
  </si>
  <si>
    <t>TOOL_21028</t>
  </si>
  <si>
    <t>TOOL_21029</t>
    <phoneticPr fontId="13" type="noConversion"/>
  </si>
  <si>
    <t>TOOL_21031</t>
    <phoneticPr fontId="13" type="noConversion"/>
  </si>
  <si>
    <t>TOOL_21035</t>
    <phoneticPr fontId="13" type="noConversion"/>
  </si>
  <si>
    <t>TOOL_21037</t>
    <phoneticPr fontId="13" type="noConversion"/>
  </si>
  <si>
    <t>TOOL_21038</t>
  </si>
  <si>
    <t>TOOL_21039</t>
  </si>
  <si>
    <t>TOOL_21040</t>
  </si>
  <si>
    <t>TOOL_21041</t>
  </si>
  <si>
    <t>TOOL_21042</t>
  </si>
  <si>
    <t>TOOL_21043</t>
  </si>
  <si>
    <t>HEORSKINNAME_60102_02</t>
    <phoneticPr fontId="9" type="noConversion"/>
  </si>
  <si>
    <t>HEORSKINNAME_60102_03</t>
    <phoneticPr fontId="9" type="noConversion"/>
  </si>
  <si>
    <t>HEORSKINNAME_60102_04</t>
    <phoneticPr fontId="9" type="noConversion"/>
  </si>
  <si>
    <t>HEORSKINNAME_60102_05</t>
    <phoneticPr fontId="13" type="noConversion"/>
  </si>
  <si>
    <t>HEORSKINNAME_60001_02</t>
    <phoneticPr fontId="9" type="noConversion"/>
  </si>
  <si>
    <t>HEORSKINNAME_60103_02</t>
    <phoneticPr fontId="9" type="noConversion"/>
  </si>
  <si>
    <t>HEORSKINNAME_60301_02</t>
    <phoneticPr fontId="9" type="noConversion"/>
  </si>
  <si>
    <t>HEORSKINNAME_60301_03</t>
    <phoneticPr fontId="9" type="noConversion"/>
  </si>
  <si>
    <t>HEORSKINNAME_60401_02</t>
    <phoneticPr fontId="9" type="noConversion"/>
  </si>
  <si>
    <t>HEORSKINNAME_60501_02</t>
    <phoneticPr fontId="13" type="noConversion"/>
  </si>
  <si>
    <t>HEORSKINNAME_60303_02</t>
    <phoneticPr fontId="9" type="noConversion"/>
  </si>
  <si>
    <t>HEORSKINNAME_60802_02</t>
    <phoneticPr fontId="9" type="noConversion"/>
  </si>
  <si>
    <t>HEORSKINNAME_60602_02</t>
    <phoneticPr fontId="9" type="noConversion"/>
  </si>
  <si>
    <t>HEORSKINNAME_60602_03</t>
    <phoneticPr fontId="9" type="noConversion"/>
  </si>
  <si>
    <t>HEORSKINNAME_61201_02</t>
    <phoneticPr fontId="9" type="noConversion"/>
  </si>
  <si>
    <t>HEORSKINNAME_60302_02</t>
    <phoneticPr fontId="9" type="noConversion"/>
  </si>
  <si>
    <t>HEORSKINNAME_60701_02</t>
    <phoneticPr fontId="9" type="noConversion"/>
  </si>
  <si>
    <t>HEORSKINNAME_60302_03</t>
    <phoneticPr fontId="9" type="noConversion"/>
  </si>
  <si>
    <t>HEORSKINNAME_60302_04</t>
  </si>
  <si>
    <t>HEORSKINNAME_60502_02</t>
    <phoneticPr fontId="13" type="noConversion"/>
  </si>
  <si>
    <t>HEORSKINNAME_60604_02</t>
    <phoneticPr fontId="13" type="noConversion"/>
  </si>
  <si>
    <t>HEORSKINNAME_60001_03</t>
    <phoneticPr fontId="9" type="noConversion"/>
  </si>
  <si>
    <t>HEORSKINNAME_60303_03</t>
    <phoneticPr fontId="9" type="noConversion"/>
  </si>
  <si>
    <t>HEORSKINNAME_60401_03</t>
    <phoneticPr fontId="9" type="noConversion"/>
  </si>
  <si>
    <t>HEORSKINNAME_61201_03</t>
    <phoneticPr fontId="9" type="noConversion"/>
  </si>
  <si>
    <t>HEORSKINNAME_60101_02</t>
    <phoneticPr fontId="9" type="noConversion"/>
  </si>
  <si>
    <t>HEORSKINNAME_60502_03</t>
    <phoneticPr fontId="13" type="noConversion"/>
  </si>
  <si>
    <t>HEORSKINNAME_60103_03</t>
    <phoneticPr fontId="13" type="noConversion"/>
  </si>
  <si>
    <t>TOOL_30001</t>
    <phoneticPr fontId="9"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</si>
  <si>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</si>
  <si>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</si>
  <si>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</si>
  <si>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</si>
  <si>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</si>
  <si>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</si>
  <si>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</si>
  <si>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</si>
  <si>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</si>
  <si>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</si>
  <si>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</si>
  <si>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</si>
  <si>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</si>
  <si>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</si>
  <si>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</si>
  <si>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</si>
  <si>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</si>
  <si>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</si>
  <si>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</si>
  <si>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</si>
  <si>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</si>
  <si>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</si>
  <si>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</si>
  <si>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</si>
  <si>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</si>
  <si>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</si>
  <si>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</si>
  <si>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</si>
  <si>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</si>
  <si>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</si>
  <si>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</si>
  <si>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</si>
  <si>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</si>
  <si>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</si>
  <si>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</si>
  <si>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</si>
  <si>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</si>
  <si>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</si>
  <si>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</si>
  <si>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</si>
  <si>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</si>
  <si>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</si>
  <si>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</si>
  <si>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</si>
  <si>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</si>
  <si>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</si>
  <si>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</si>
  <si>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</si>
  <si>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</si>
  <si>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</si>
  <si>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</si>
  <si>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</si>
  <si>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</si>
  <si>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</si>
  <si>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</si>
  <si>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</si>
  <si>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</si>
  <si>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</si>
  <si>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</si>
  <si>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</si>
  <si>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</si>
  <si>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3" type="noConversion"/>
  </si>
  <si>
    <t>TOOL_810002</t>
    <phoneticPr fontId="13"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</si>
  <si>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</si>
  <si>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</si>
  <si>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</si>
  <si>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</si>
  <si>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</si>
  <si>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</si>
  <si>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</si>
  <si>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</si>
  <si>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</si>
  <si>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</si>
  <si>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</si>
  <si>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</si>
  <si>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</si>
  <si>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</si>
  <si>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</si>
  <si>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</si>
  <si>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</si>
  <si>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</si>
  <si>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</si>
  <si>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</si>
  <si>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</si>
  <si>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</si>
  <si>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</si>
  <si>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</si>
  <si>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</si>
  <si>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</si>
  <si>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</si>
  <si>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</si>
  <si>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</si>
  <si>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</si>
  <si>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</si>
  <si>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</si>
  <si>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</si>
  <si>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</si>
  <si>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</si>
  <si>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</si>
  <si>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</si>
  <si>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</si>
  <si>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</si>
  <si>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</si>
  <si>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</si>
  <si>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</si>
  <si>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</si>
  <si>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</si>
  <si>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</si>
  <si>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</si>
  <si>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</si>
  <si>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</si>
  <si>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</si>
  <si>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</si>
  <si>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</si>
  <si>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</si>
  <si>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</si>
  <si>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</si>
  <si>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</si>
  <si>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</si>
  <si>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</si>
  <si>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</si>
  <si>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</si>
  <si>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</si>
  <si>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</si>
  <si>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</si>
  <si>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</si>
  <si>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</si>
  <si>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</si>
  <si>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</si>
  <si>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</si>
  <si>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</si>
  <si>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</si>
  <si>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</si>
  <si>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</si>
  <si>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</si>
  <si>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</si>
  <si>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</si>
  <si>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</si>
  <si>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</si>
  <si>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</si>
  <si>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</si>
  <si>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</si>
  <si>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</si>
  <si>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</si>
  <si>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</si>
  <si>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</si>
  <si>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</si>
  <si>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</si>
  <si>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</si>
  <si>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</si>
  <si>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</si>
  <si>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</si>
  <si>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</si>
  <si>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</si>
  <si>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</si>
  <si>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</si>
  <si>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</si>
  <si>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</si>
  <si>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9" type="noConversion"/>
  </si>
  <si>
    <t>gem</t>
    <phoneticPr fontId="9"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</si>
  <si>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</si>
  <si>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</si>
  <si>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</si>
  <si>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</si>
  <si>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</si>
  <si>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</si>
  <si>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</si>
  <si>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</si>
  <si>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</si>
  <si>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</si>
  <si>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</si>
  <si>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</si>
  <si>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</si>
  <si>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</si>
  <si>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</si>
  <si>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9" type="noConversion"/>
  </si>
  <si>
    <t>联赛币</t>
    <phoneticPr fontId="9" type="noConversion"/>
  </si>
  <si>
    <t>guildCoin</t>
  </si>
  <si>
    <t>vexp</t>
  </si>
  <si>
    <t>hero</t>
  </si>
  <si>
    <t>英雄</t>
  </si>
  <si>
    <t>team</t>
  </si>
  <si>
    <t>兵团</t>
  </si>
  <si>
    <t>dice</t>
    <phoneticPr fontId="9" type="noConversion"/>
  </si>
  <si>
    <t>骰子</t>
    <phoneticPr fontId="9" type="noConversion"/>
  </si>
  <si>
    <t>arrowNum</t>
    <phoneticPr fontId="9" type="noConversion"/>
  </si>
  <si>
    <t>箭</t>
    <phoneticPr fontId="9" type="noConversion"/>
  </si>
  <si>
    <t>nests1</t>
    <phoneticPr fontId="9" type="noConversion"/>
  </si>
  <si>
    <t>星银</t>
    <phoneticPr fontId="9" type="noConversion"/>
  </si>
  <si>
    <t>nests2</t>
    <phoneticPr fontId="9" type="noConversion"/>
  </si>
  <si>
    <t>影钢</t>
    <phoneticPr fontId="9" type="noConversion"/>
  </si>
  <si>
    <t>nests3</t>
    <phoneticPr fontId="9" type="noConversion"/>
  </si>
  <si>
    <t>龙钢</t>
    <phoneticPr fontId="9" type="noConversion"/>
  </si>
  <si>
    <t>nests4</t>
  </si>
  <si>
    <t>龙血晶</t>
    <phoneticPr fontId="9" type="noConversion"/>
  </si>
  <si>
    <t>hDuelCoin</t>
    <phoneticPr fontId="9" type="noConversion"/>
  </si>
  <si>
    <t>交锋币</t>
    <phoneticPr fontId="9" type="noConversion"/>
  </si>
  <si>
    <t>guildPower</t>
  </si>
  <si>
    <t>行动力</t>
    <phoneticPr fontId="9" type="noConversion"/>
  </si>
  <si>
    <t>fans</t>
    <phoneticPr fontId="9" type="noConversion"/>
  </si>
  <si>
    <t>souvenir</t>
    <phoneticPr fontId="9" type="noConversion"/>
  </si>
  <si>
    <t>starfrag</t>
    <phoneticPr fontId="9" type="noConversion"/>
  </si>
  <si>
    <t>cbCoin</t>
    <phoneticPr fontId="9" type="noConversion"/>
  </si>
  <si>
    <t>征战徽章</t>
    <phoneticPr fontId="9" type="noConversion"/>
  </si>
  <si>
    <t>avatarFrame</t>
    <phoneticPr fontId="9" type="noConversion"/>
  </si>
  <si>
    <t>头像框</t>
    <phoneticPr fontId="9" type="noConversion"/>
  </si>
  <si>
    <t>expCoin</t>
    <phoneticPr fontId="9" type="noConversion"/>
  </si>
  <si>
    <t>经验货币</t>
    <phoneticPr fontId="9" type="noConversion"/>
  </si>
  <si>
    <t>luckyCoin</t>
    <phoneticPr fontId="9" type="noConversion"/>
  </si>
  <si>
    <t>幸运币</t>
    <phoneticPr fontId="9" type="noConversion"/>
  </si>
  <si>
    <t>planeCoin</t>
    <phoneticPr fontId="9" type="noConversion"/>
  </si>
  <si>
    <t>位面碎片</t>
    <phoneticPr fontId="9" type="noConversion"/>
  </si>
  <si>
    <t>skillBookCoin</t>
    <phoneticPr fontId="9" type="noConversion"/>
  </si>
  <si>
    <t>法术结晶</t>
    <phoneticPr fontId="9" type="noConversion"/>
  </si>
  <si>
    <t>siegeWeaponExp</t>
    <phoneticPr fontId="9" type="noConversion"/>
  </si>
  <si>
    <t>战争物资</t>
    <phoneticPr fontId="9" type="noConversion"/>
  </si>
  <si>
    <t>siegeProp</t>
    <phoneticPr fontId="9" type="noConversion"/>
  </si>
  <si>
    <t>攻城配件</t>
    <phoneticPr fontId="9" type="noConversion"/>
  </si>
  <si>
    <t>siegePropExp</t>
    <phoneticPr fontId="9" type="noConversion"/>
  </si>
  <si>
    <t>精密零件</t>
    <phoneticPr fontId="9" type="noConversion"/>
  </si>
  <si>
    <t>siegePropCoin</t>
    <phoneticPr fontId="9" type="noConversion"/>
  </si>
  <si>
    <t>军需币</t>
    <phoneticPr fontId="9" type="noConversion"/>
  </si>
  <si>
    <t>cpCoin</t>
    <phoneticPr fontId="9" type="noConversion"/>
  </si>
  <si>
    <t>跨服竞技币</t>
    <phoneticPr fontId="9" type="noConversion"/>
  </si>
  <si>
    <t>tool</t>
    <phoneticPr fontId="9" type="noConversion"/>
  </si>
  <si>
    <t>[</t>
    <phoneticPr fontId="9" type="noConversion"/>
  </si>
  <si>
    <t>]</t>
    <phoneticPr fontId="9" type="noConversion"/>
  </si>
  <si>
    <t>,</t>
    <phoneticPr fontId="9" type="noConversion"/>
  </si>
  <si>
    <t>"</t>
    <phoneticPr fontId="9" type="noConversion"/>
  </si>
  <si>
    <t>ID</t>
    <phoneticPr fontId="9" type="noConversion"/>
  </si>
  <si>
    <t>Name</t>
    <phoneticPr fontId="9" type="noConversion"/>
  </si>
  <si>
    <t>Name_1</t>
    <phoneticPr fontId="9" type="noConversion"/>
  </si>
  <si>
    <t>单发</t>
    <phoneticPr fontId="9" type="noConversion"/>
  </si>
  <si>
    <t>批量</t>
    <phoneticPr fontId="9"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</si>
  <si>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</si>
  <si>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</si>
  <si>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</si>
  <si>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</si>
  <si>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</si>
  <si>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</si>
  <si>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</si>
  <si>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</si>
  <si>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</si>
  <si>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</si>
  <si>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</si>
  <si>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</si>
  <si>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</si>
  <si>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</si>
  <si>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</si>
  <si>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</si>
  <si>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</si>
  <si>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</si>
  <si>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</si>
  <si>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</si>
  <si>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</si>
  <si>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</si>
  <si>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</si>
  <si>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</si>
  <si>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</si>
  <si>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</si>
  <si>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</si>
  <si>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</si>
  <si>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</si>
  <si>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</si>
  <si>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</si>
  <si>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</si>
  <si>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</si>
  <si>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</si>
  <si>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</si>
  <si>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</si>
  <si>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</si>
  <si>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</si>
  <si>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</si>
  <si>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</si>
  <si>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</si>
  <si>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</si>
  <si>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</si>
  <si>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</si>
  <si>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</si>
  <si>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</si>
  <si>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</si>
  <si>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</si>
  <si>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</si>
  <si>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</si>
  <si>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</si>
  <si>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</si>
  <si>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</si>
  <si>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</si>
  <si>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</si>
  <si>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</si>
  <si>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</si>
  <si>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</si>
  <si>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</si>
  <si>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</si>
  <si>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</si>
  <si>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</si>
  <si>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</si>
  <si>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</si>
  <si>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</si>
  <si>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</si>
  <si>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</si>
  <si>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</si>
  <si>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</si>
  <si>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</si>
  <si>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</si>
  <si>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</si>
  <si>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</si>
  <si>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</si>
  <si>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</si>
  <si>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</si>
  <si>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</si>
  <si>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</si>
  <si>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</si>
  <si>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</si>
  <si>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</si>
  <si>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</si>
  <si>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</si>
  <si>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</si>
  <si>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</si>
  <si>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</si>
  <si>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</si>
  <si>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</si>
  <si>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</si>
  <si>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</si>
  <si>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</si>
  <si>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</si>
  <si>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</si>
  <si>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</si>
  <si>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</si>
  <si>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</si>
  <si>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</si>
  <si>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</si>
  <si>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</si>
  <si>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</si>
  <si>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</si>
  <si>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</si>
  <si>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</si>
  <si>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</si>
  <si>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</si>
  <si>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</si>
  <si>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</si>
  <si>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</si>
  <si>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</si>
  <si>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</si>
  <si>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</si>
  <si>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</si>
  <si>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</si>
  <si>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</si>
  <si>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</si>
  <si>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</si>
  <si>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</si>
  <si>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</si>
  <si>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</si>
  <si>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</si>
  <si>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</si>
  <si>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</si>
  <si>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</si>
  <si>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</si>
  <si>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</si>
  <si>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</si>
  <si>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</si>
  <si>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</si>
  <si>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</si>
  <si>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</si>
  <si>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</si>
  <si>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</si>
  <si>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</si>
  <si>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</si>
  <si>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</si>
  <si>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</si>
  <si>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</si>
  <si>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</si>
  <si>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</si>
  <si>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</si>
  <si>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</si>
  <si>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</si>
  <si>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</si>
  <si>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</si>
  <si>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</si>
  <si>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</si>
  <si>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</si>
  <si>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</si>
  <si>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</si>
  <si>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</si>
  <si>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</si>
  <si>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</si>
  <si>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</si>
  <si>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</si>
  <si>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</si>
  <si>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</si>
  <si>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</si>
  <si>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</si>
  <si>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</si>
  <si>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</si>
  <si>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</si>
  <si>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</si>
  <si>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</si>
  <si>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</si>
  <si>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</si>
  <si>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</si>
  <si>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</si>
  <si>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</si>
  <si>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</si>
  <si>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</si>
  <si>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</si>
  <si>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</si>
  <si>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</si>
  <si>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</si>
  <si>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</si>
  <si>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</si>
  <si>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</si>
  <si>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</si>
  <si>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</si>
  <si>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</si>
  <si>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</si>
  <si>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</si>
  <si>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</si>
  <si>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</si>
  <si>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</si>
  <si>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</si>
  <si>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</si>
  <si>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</si>
  <si>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</si>
  <si>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</si>
  <si>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</si>
  <si>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</si>
  <si>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</si>
  <si>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</si>
  <si>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</si>
  <si>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</si>
  <si>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</si>
  <si>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</si>
  <si>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</si>
  <si>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</si>
  <si>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</si>
  <si>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</si>
  <si>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</si>
  <si>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</si>
  <si>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</si>
  <si>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</si>
  <si>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</si>
  <si>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</si>
  <si>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</si>
  <si>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</si>
  <si>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</si>
  <si>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</si>
  <si>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</si>
  <si>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</si>
  <si>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</si>
  <si>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</si>
  <si>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</si>
  <si>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</si>
  <si>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</si>
  <si>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</si>
  <si>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</si>
  <si>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</si>
  <si>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</si>
  <si>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</si>
  <si>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</si>
  <si>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</si>
  <si>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</si>
  <si>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</si>
  <si>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</si>
  <si>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</si>
  <si>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</si>
  <si>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</si>
  <si>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</si>
  <si>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</si>
  <si>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</si>
  <si>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</si>
  <si>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</si>
  <si>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</si>
  <si>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</si>
  <si>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</si>
  <si>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</si>
  <si>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</si>
  <si>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</si>
  <si>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</si>
  <si>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</si>
  <si>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</si>
  <si>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</si>
  <si>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</si>
  <si>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</si>
  <si>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</si>
  <si>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</si>
  <si>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</si>
  <si>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</si>
  <si>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</si>
  <si>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</si>
  <si>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</si>
  <si>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</si>
  <si>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</si>
  <si>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</si>
  <si>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</si>
  <si>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</si>
  <si>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</si>
  <si>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</si>
  <si>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</si>
  <si>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</si>
  <si>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</si>
  <si>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</si>
  <si>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</si>
  <si>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</si>
  <si>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</si>
  <si>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</si>
  <si>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</si>
  <si>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</si>
  <si>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</si>
  <si>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</si>
  <si>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</si>
  <si>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</si>
  <si>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</si>
  <si>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</si>
  <si>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</si>
  <si>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</si>
  <si>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</si>
  <si>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</si>
  <si>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</si>
  <si>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</si>
  <si>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</si>
  <si>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</si>
  <si>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</si>
  <si>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</si>
  <si>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</si>
  <si>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</si>
  <si>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</si>
  <si>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</si>
  <si>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</si>
  <si>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</si>
  <si>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</si>
  <si>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</si>
  <si>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</si>
  <si>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</si>
  <si>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</si>
  <si>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</si>
  <si>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</si>
  <si>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</si>
  <si>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</si>
  <si>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</si>
  <si>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</si>
  <si>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</si>
  <si>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</si>
  <si>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</si>
  <si>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</si>
  <si>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</si>
  <si>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9" type="noConversion"/>
  </si>
  <si>
    <t>注释</t>
    <phoneticPr fontId="9" type="noConversion"/>
  </si>
  <si>
    <t>结构查询</t>
    <phoneticPr fontId="9" type="noConversion"/>
  </si>
  <si>
    <t>结构注释</t>
    <phoneticPr fontId="9" type="noConversion"/>
  </si>
  <si>
    <t>_id</t>
    <phoneticPr fontId="9" type="noConversion"/>
  </si>
  <si>
    <t>角色ID</t>
    <phoneticPr fontId="9"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</si>
  <si>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</si>
  <si>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</si>
  <si>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</si>
  <si>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</si>
  <si>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</si>
  <si>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</si>
  <si>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</si>
  <si>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</si>
  <si>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</si>
  <si>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</si>
  <si>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</si>
  <si>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</si>
  <si>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</si>
  <si>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</si>
  <si>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</si>
  <si>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</si>
  <si>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</si>
  <si>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</si>
  <si>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</si>
  <si>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</si>
  <si>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</si>
  <si>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</si>
  <si>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</si>
  <si>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</si>
  <si>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</si>
  <si>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</si>
  <si>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</si>
  <si>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</si>
  <si>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</si>
  <si>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</si>
  <si>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</si>
  <si>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</si>
  <si>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</si>
  <si>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</si>
  <si>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</si>
  <si>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</si>
  <si>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9" type="noConversion"/>
  </si>
  <si>
    <t>阵营</t>
    <phoneticPr fontId="9" type="noConversion"/>
  </si>
  <si>
    <t>种族</t>
    <phoneticPr fontId="9" type="noConversion"/>
  </si>
  <si>
    <t>攻</t>
  </si>
  <si>
    <t>突</t>
  </si>
  <si>
    <t>防</t>
  </si>
  <si>
    <t>魔</t>
  </si>
  <si>
    <t>射</t>
  </si>
  <si>
    <t>兵种</t>
    <phoneticPr fontId="9" type="noConversion"/>
  </si>
  <si>
    <t>人数</t>
    <phoneticPr fontId="9" type="noConversion"/>
  </si>
  <si>
    <t>资质
1:13
2:14
3:15</t>
    <phoneticPr fontId="9" type="noConversion"/>
  </si>
  <si>
    <t>觉醒任务</t>
    <phoneticPr fontId="9" type="noConversion"/>
  </si>
  <si>
    <t>[1011,1012,1013,1014]</t>
    <phoneticPr fontId="9" type="noConversion"/>
  </si>
  <si>
    <t>[1061,1062,1063,1064]</t>
    <phoneticPr fontId="9" type="noConversion"/>
  </si>
  <si>
    <t>[2031,2032,2033,2034]</t>
    <phoneticPr fontId="9" type="noConversion"/>
  </si>
  <si>
    <t>[2041,2042,2043,2044]</t>
    <phoneticPr fontId="9" type="noConversion"/>
  </si>
  <si>
    <t>[3011,3012,3013,3014]</t>
    <phoneticPr fontId="9" type="noConversion"/>
  </si>
  <si>
    <t>[3041,3042,3043,3044]</t>
    <phoneticPr fontId="9" type="noConversion"/>
  </si>
  <si>
    <t>[4051,4052,4053,4054]</t>
    <phoneticPr fontId="9" type="noConversion"/>
  </si>
  <si>
    <t>[4071,4072,4073,4074]</t>
    <phoneticPr fontId="9" type="noConversion"/>
  </si>
  <si>
    <t>[5021,5022,5023,5024]</t>
    <phoneticPr fontId="9" type="noConversion"/>
  </si>
  <si>
    <t>[5061,5062,5063,5064]</t>
    <phoneticPr fontId="9" type="noConversion"/>
  </si>
  <si>
    <t>名称</t>
    <phoneticPr fontId="9"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</si>
  <si>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</si>
  <si>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</si>
  <si>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</si>
  <si>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</si>
  <si>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</si>
  <si>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</si>
  <si>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</si>
  <si>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</si>
  <si>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</si>
  <si>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</si>
  <si>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</si>
  <si>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</si>
  <si>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</si>
  <si>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</si>
  <si>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</si>
  <si>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</si>
  <si>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</si>
  <si>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</si>
  <si>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</si>
  <si>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</si>
  <si>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</si>
  <si>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</si>
  <si>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</si>
  <si>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</si>
  <si>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</si>
  <si>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</si>
  <si>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</si>
  <si>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</si>
  <si>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</si>
  <si>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</si>
  <si>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</si>
  <si>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</si>
  <si>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</si>
  <si>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</si>
  <si>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</si>
  <si>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</si>
  <si>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9" type="noConversion"/>
  </si>
  <si>
    <t>天赋技能</t>
    <phoneticPr fontId="9" type="noConversion"/>
  </si>
  <si>
    <t>是否开启觉醒</t>
    <phoneticPr fontId="9"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</si>
  <si>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</si>
  <si>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</si>
  <si>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</si>
  <si>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</si>
  <si>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</si>
  <si>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</si>
  <si>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</si>
  <si>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</si>
  <si>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</si>
  <si>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</si>
  <si>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</si>
  <si>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</si>
  <si>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</si>
  <si>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</si>
  <si>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</si>
  <si>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</si>
  <si>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</si>
  <si>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</si>
  <si>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</si>
  <si>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</si>
  <si>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</si>
  <si>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</si>
  <si>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</si>
  <si>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</si>
  <si>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</si>
  <si>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</si>
  <si>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</si>
  <si>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</si>
  <si>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</si>
  <si>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</si>
  <si>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</si>
  <si>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</si>
  <si>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</si>
  <si>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</si>
  <si>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</si>
  <si>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</si>
  <si>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</si>
  <si>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</si>
  <si>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</si>
  <si>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</si>
  <si>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</si>
  <si>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</si>
  <si>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</si>
  <si>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</si>
  <si>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</si>
  <si>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</si>
  <si>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</si>
  <si>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9"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</si>
  <si>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</si>
  <si>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</si>
  <si>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</si>
  <si>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</si>
  <si>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</si>
  <si>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</si>
  <si>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</si>
  <si>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</si>
  <si>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</si>
  <si>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</si>
  <si>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</si>
  <si>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</si>
  <si>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</si>
  <si>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</si>
  <si>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</si>
  <si>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</si>
  <si>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</si>
  <si>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</si>
  <si>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</si>
  <si>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</si>
  <si>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</si>
  <si>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</si>
  <si>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</si>
  <si>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</si>
  <si>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</si>
  <si>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</si>
  <si>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</si>
  <si>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</si>
  <si>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</si>
  <si>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</si>
  <si>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</si>
  <si>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</si>
  <si>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</si>
  <si>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</si>
  <si>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</si>
  <si>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</si>
  <si>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</si>
  <si>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</si>
  <si>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</si>
  <si>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</si>
  <si>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</si>
  <si>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</si>
  <si>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</si>
  <si>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</si>
  <si>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</si>
  <si>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</si>
  <si>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</si>
  <si>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</si>
  <si>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</si>
  <si>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</si>
  <si>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</si>
  <si>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</si>
  <si>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</si>
  <si>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</si>
  <si>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</si>
  <si>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</si>
  <si>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</si>
  <si>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</si>
  <si>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</si>
  <si>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</si>
  <si>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</si>
  <si>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</si>
  <si>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</si>
  <si>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</si>
  <si>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</si>
  <si>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</si>
  <si>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9" type="noConversion"/>
  </si>
  <si>
    <t>顶尖输出，瞬间破路，威胁敌方后排生存</t>
    <phoneticPr fontId="9"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</si>
  <si>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</si>
  <si>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</si>
  <si>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</si>
  <si>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</si>
  <si>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</si>
  <si>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</si>
  <si>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</si>
  <si>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</si>
  <si>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</si>
  <si>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</si>
  <si>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</si>
  <si>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</si>
  <si>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</si>
  <si>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</si>
  <si>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</si>
  <si>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</si>
  <si>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</si>
  <si>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</si>
  <si>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</si>
  <si>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</si>
  <si>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</si>
  <si>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</si>
  <si>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</si>
  <si>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</si>
  <si>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</si>
  <si>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</si>
  <si>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</si>
  <si>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</si>
  <si>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</si>
  <si>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</si>
  <si>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</si>
  <si>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</si>
  <si>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</si>
  <si>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</si>
  <si>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</si>
  <si>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</si>
  <si>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</si>
  <si>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</si>
  <si>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</si>
  <si>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</si>
  <si>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</si>
  <si>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</si>
  <si>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</si>
  <si>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</si>
  <si>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</si>
  <si>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</si>
  <si>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</si>
  <si>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</si>
  <si>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</si>
  <si>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</si>
  <si>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</si>
  <si>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</si>
  <si>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</si>
  <si>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</si>
  <si>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</si>
  <si>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</si>
  <si>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</si>
  <si>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</si>
  <si>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</si>
  <si>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</si>
  <si>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</si>
  <si>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</si>
  <si>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</si>
  <si>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</si>
  <si>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</si>
  <si>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</si>
  <si>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</si>
  <si>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</si>
  <si>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</si>
  <si>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</si>
  <si>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</si>
  <si>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</si>
  <si>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</si>
  <si>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</si>
  <si>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</si>
  <si>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</si>
  <si>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</si>
  <si>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</si>
  <si>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</si>
  <si>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</si>
  <si>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</si>
  <si>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</si>
  <si>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</si>
  <si>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</si>
  <si>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</si>
  <si>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</si>
  <si>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</si>
  <si>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</si>
  <si>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</si>
  <si>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</si>
  <si>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</si>
  <si>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</si>
  <si>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</si>
  <si>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</si>
  <si>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</si>
  <si>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</si>
  <si>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</si>
  <si>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</si>
  <si>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</si>
  <si>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</si>
  <si>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</si>
  <si>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</si>
  <si>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</si>
  <si>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</si>
  <si>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</si>
  <si>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</si>
  <si>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</si>
  <si>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</si>
  <si>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</si>
  <si>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</si>
  <si>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</si>
  <si>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</si>
  <si>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</si>
  <si>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3"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</si>
  <si>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</si>
  <si>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</si>
  <si>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</si>
  <si>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</si>
  <si>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</si>
  <si>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</si>
  <si>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</si>
  <si>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</si>
  <si>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</si>
  <si>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</si>
  <si>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</si>
  <si>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</si>
  <si>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</si>
  <si>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</si>
  <si>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</si>
  <si>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</si>
  <si>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</si>
  <si>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</si>
  <si>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</si>
  <si>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</si>
  <si>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</si>
  <si>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</si>
  <si>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</si>
  <si>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</si>
  <si>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</si>
  <si>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</si>
  <si>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</si>
  <si>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</si>
  <si>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</si>
  <si>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</si>
  <si>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</si>
  <si>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</si>
  <si>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</si>
  <si>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</si>
  <si>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</si>
  <si>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</si>
  <si>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</si>
  <si>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</si>
  <si>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</si>
  <si>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</si>
  <si>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</si>
  <si>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</si>
  <si>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3"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</si>
  <si>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</si>
  <si>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</si>
  <si>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</si>
  <si>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</si>
  <si>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</si>
  <si>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</si>
  <si>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</si>
  <si>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</si>
  <si>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</si>
  <si>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</si>
  <si>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</si>
  <si>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</si>
  <si>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</si>
  <si>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</si>
  <si>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</si>
  <si>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</si>
  <si>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</si>
  <si>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</si>
  <si>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</si>
  <si>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</si>
  <si>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</si>
  <si>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</si>
  <si>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</si>
  <si>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</si>
  <si>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</si>
  <si>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</si>
  <si>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</si>
  <si>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</si>
  <si>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</si>
  <si>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</si>
  <si>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</si>
  <si>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</si>
  <si>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</si>
  <si>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</si>
  <si>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</si>
  <si>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</si>
  <si>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</si>
  <si>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</si>
  <si>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</si>
  <si>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</si>
  <si>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</si>
  <si>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</si>
  <si>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</si>
  <si>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</si>
  <si>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</si>
  <si>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</si>
  <si>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</si>
  <si>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</si>
  <si>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</si>
  <si>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</si>
  <si>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</si>
  <si>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</si>
  <si>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</si>
  <si>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</si>
  <si>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</si>
  <si>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</si>
  <si>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</si>
  <si>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</si>
  <si>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</si>
  <si>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</si>
  <si>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</si>
  <si>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</si>
  <si>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</si>
  <si>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</si>
  <si>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</si>
  <si>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</si>
  <si>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</si>
  <si>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</si>
  <si>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</si>
  <si>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</si>
  <si>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</si>
  <si>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</si>
  <si>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</si>
  <si>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</si>
  <si>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</si>
  <si>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</si>
  <si>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</si>
  <si>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</si>
  <si>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</si>
  <si>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</si>
  <si>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</si>
  <si>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</si>
  <si>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</si>
  <si>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</si>
  <si>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</si>
  <si>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</si>
  <si>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</si>
  <si>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</si>
  <si>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</si>
  <si>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</si>
  <si>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</si>
  <si>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</si>
  <si>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</si>
  <si>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</si>
  <si>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</si>
  <si>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</si>
  <si>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</si>
  <si>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</si>
  <si>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</si>
  <si>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</si>
  <si>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</si>
  <si>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</si>
  <si>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</si>
  <si>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</si>
  <si>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</si>
  <si>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</si>
  <si>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</si>
  <si>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</si>
  <si>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</si>
  <si>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</si>
  <si>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</si>
  <si>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</si>
  <si>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</si>
  <si>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</si>
  <si>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</si>
  <si>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</si>
  <si>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</si>
  <si>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</si>
  <si>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</si>
  <si>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</si>
  <si>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</si>
  <si>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</si>
  <si>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</si>
  <si>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</si>
  <si>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</si>
  <si>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</si>
  <si>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</si>
  <si>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</si>
  <si>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9" type="noConversion"/>
  </si>
  <si>
    <t>天赋语言2表</t>
    <phoneticPr fontId="9" type="noConversion"/>
  </si>
  <si>
    <t>破甲</t>
  </si>
  <si>
    <t>狙击</t>
  </si>
  <si>
    <t>迂回</t>
  </si>
  <si>
    <t>重盾</t>
  </si>
  <si>
    <t>聚能</t>
  </si>
  <si>
    <t>兵团查询</t>
    <phoneticPr fontId="9" type="noConversion"/>
  </si>
  <si>
    <t>兵团介绍</t>
    <phoneticPr fontId="9" type="noConversion"/>
  </si>
  <si>
    <t>兵团描述</t>
    <phoneticPr fontId="9" type="noConversion"/>
  </si>
  <si>
    <t>阵营</t>
    <phoneticPr fontId="9" type="noConversion"/>
  </si>
  <si>
    <t>种族</t>
    <phoneticPr fontId="9" type="noConversion"/>
  </si>
  <si>
    <t>人数</t>
    <phoneticPr fontId="9" type="noConversion"/>
  </si>
  <si>
    <t>是否飞行</t>
    <phoneticPr fontId="9" type="noConversion"/>
  </si>
  <si>
    <t>兵种</t>
    <phoneticPr fontId="9" type="noConversion"/>
  </si>
  <si>
    <t>初始星级</t>
    <phoneticPr fontId="9" type="noConversion"/>
  </si>
  <si>
    <t>兵团资质</t>
    <phoneticPr fontId="9" type="noConversion"/>
  </si>
  <si>
    <t>大招</t>
    <phoneticPr fontId="9" type="noConversion"/>
  </si>
  <si>
    <t>SKILL_50074</t>
    <phoneticPr fontId="9"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</si>
  <si>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</si>
  <si>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</si>
  <si>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</si>
  <si>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</si>
  <si>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</si>
  <si>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</si>
  <si>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</si>
  <si>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</si>
  <si>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</si>
  <si>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</si>
  <si>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</si>
  <si>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</si>
  <si>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</si>
  <si>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</si>
  <si>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</si>
  <si>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</si>
  <si>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</si>
  <si>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</si>
  <si>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</si>
  <si>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</si>
  <si>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</si>
  <si>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</si>
  <si>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</si>
  <si>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</si>
  <si>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</si>
  <si>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</si>
  <si>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</si>
  <si>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</si>
  <si>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</si>
  <si>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</si>
  <si>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</si>
  <si>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</si>
  <si>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</si>
  <si>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</si>
  <si>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</si>
  <si>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</si>
  <si>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</si>
  <si>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</si>
  <si>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</si>
  <si>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</si>
  <si>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</si>
  <si>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</si>
  <si>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</si>
  <si>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</si>
  <si>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</si>
  <si>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</si>
  <si>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</si>
  <si>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</si>
  <si>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</si>
  <si>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</si>
  <si>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</si>
  <si>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</si>
  <si>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</si>
  <si>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</si>
  <si>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</si>
  <si>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</si>
  <si>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</si>
  <si>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</si>
  <si>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</si>
  <si>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</si>
  <si>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</si>
  <si>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</si>
  <si>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</si>
  <si>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</si>
  <si>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</si>
  <si>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</si>
  <si>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</si>
  <si>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</si>
  <si>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</si>
  <si>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</si>
  <si>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</si>
  <si>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</si>
  <si>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</si>
  <si>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</si>
  <si>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</si>
  <si>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</si>
  <si>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</si>
  <si>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</si>
  <si>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</si>
  <si>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</si>
  <si>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</si>
  <si>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</si>
  <si>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</si>
  <si>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</si>
  <si>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</si>
  <si>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</si>
  <si>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</si>
  <si>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</si>
  <si>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</si>
  <si>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</si>
  <si>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</si>
  <si>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</si>
  <si>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</si>
  <si>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</si>
  <si>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</si>
  <si>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</si>
  <si>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</si>
  <si>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</si>
  <si>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</si>
  <si>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</si>
  <si>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</si>
  <si>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</si>
  <si>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</si>
  <si>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</si>
  <si>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</si>
  <si>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</si>
  <si>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</si>
  <si>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</si>
  <si>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</si>
  <si>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</si>
  <si>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</si>
  <si>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</si>
  <si>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</si>
  <si>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</si>
  <si>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</si>
  <si>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</si>
  <si>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</si>
  <si>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</si>
  <si>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</si>
  <si>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</si>
  <si>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</si>
  <si>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</si>
  <si>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</si>
  <si>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</si>
  <si>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</si>
  <si>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</si>
  <si>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</si>
  <si>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</si>
  <si>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</si>
  <si>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</si>
  <si>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</si>
  <si>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</si>
  <si>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</si>
  <si>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</si>
  <si>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</si>
  <si>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</si>
  <si>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</si>
  <si>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</si>
  <si>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</si>
  <si>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</si>
  <si>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</si>
  <si>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</si>
  <si>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</si>
  <si>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</si>
  <si>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</si>
  <si>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</si>
  <si>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</si>
  <si>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</si>
  <si>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</si>
  <si>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</si>
  <si>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</si>
  <si>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</si>
  <si>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</si>
  <si>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</si>
  <si>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</si>
  <si>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</si>
  <si>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</si>
  <si>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</si>
  <si>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</si>
  <si>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</si>
  <si>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</si>
  <si>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</si>
  <si>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</si>
  <si>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</si>
  <si>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</si>
  <si>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</si>
  <si>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</si>
  <si>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</si>
  <si>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</si>
  <si>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</si>
  <si>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</si>
  <si>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3" type="noConversion"/>
  </si>
  <si>
    <r>
      <t>SKILL_5924</t>
    </r>
    <r>
      <rPr>
        <sz val="11"/>
        <color theme="1"/>
        <rFont val="等线"/>
        <family val="3"/>
        <charset val="134"/>
        <scheme val="minor"/>
      </rPr>
      <t>6</t>
    </r>
    <phoneticPr fontId="13"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</si>
  <si>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</si>
  <si>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</si>
  <si>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</si>
  <si>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</si>
  <si>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</si>
  <si>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</si>
  <si>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</si>
  <si>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</si>
  <si>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</si>
  <si>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</si>
  <si>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</si>
  <si>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</si>
  <si>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</si>
  <si>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</si>
  <si>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</si>
  <si>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</si>
  <si>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</si>
  <si>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</si>
  <si>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</si>
  <si>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</si>
  <si>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</si>
  <si>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</si>
  <si>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3" type="noConversion"/>
  </si>
  <si>
    <t>SKILL_50526</t>
    <phoneticPr fontId="13"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</si>
  <si>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</si>
  <si>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</si>
  <si>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</si>
  <si>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</si>
  <si>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</si>
  <si>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</si>
  <si>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</si>
  <si>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</si>
  <si>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</si>
  <si>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</si>
  <si>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</si>
  <si>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</si>
  <si>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</si>
  <si>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</si>
  <si>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</si>
  <si>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</si>
  <si>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</si>
  <si>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</si>
  <si>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</si>
  <si>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</si>
  <si>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</si>
  <si>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</si>
  <si>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</si>
  <si>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</si>
  <si>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</si>
  <si>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</si>
  <si>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</si>
  <si>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</si>
  <si>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</si>
  <si>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</si>
  <si>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</si>
  <si>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</si>
  <si>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</si>
  <si>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</si>
  <si>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</si>
  <si>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</si>
  <si>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</si>
  <si>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</si>
  <si>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</si>
  <si>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</si>
  <si>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</si>
  <si>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</si>
  <si>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</si>
  <si>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</si>
  <si>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</si>
  <si>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</si>
  <si>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</si>
  <si>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</si>
  <si>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</si>
  <si>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</si>
  <si>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</si>
  <si>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</si>
  <si>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</si>
  <si>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</si>
  <si>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</si>
  <si>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</si>
  <si>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</si>
  <si>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</si>
  <si>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</si>
  <si>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</si>
  <si>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</si>
  <si>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9" type="noConversion"/>
  </si>
  <si>
    <t>[1,50213]</t>
    <phoneticPr fontId="9" type="noConversion"/>
  </si>
  <si>
    <t>[[1,50139],[2,51014],[3,52002],[3,52112]]</t>
    <phoneticPr fontId="9" type="noConversion"/>
  </si>
  <si>
    <t>兵团技能
怪物方阵配置表-AW列</t>
    <phoneticPr fontId="9" type="noConversion"/>
  </si>
  <si>
    <t>兵团天赋技
怪物方阵配置表-DR列</t>
    <phoneticPr fontId="9" type="noConversion"/>
  </si>
  <si>
    <t>[[1,50008],[3,52003],[3,52002],[2,51014]]</t>
    <phoneticPr fontId="9"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</si>
  <si>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</si>
  <si>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</si>
  <si>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</si>
  <si>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</si>
  <si>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</si>
  <si>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</si>
  <si>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</si>
  <si>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</si>
  <si>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</si>
  <si>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</si>
  <si>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</si>
  <si>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</si>
  <si>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</si>
  <si>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</si>
  <si>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</si>
  <si>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</si>
  <si>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</si>
  <si>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</si>
  <si>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</si>
  <si>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</si>
  <si>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</si>
  <si>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</si>
  <si>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</si>
  <si>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</si>
  <si>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</si>
  <si>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</si>
  <si>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</si>
  <si>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</si>
  <si>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</si>
  <si>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</si>
  <si>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</si>
  <si>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</si>
  <si>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</si>
  <si>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</si>
  <si>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</si>
  <si>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</si>
  <si>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</si>
  <si>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</si>
  <si>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</si>
  <si>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</si>
  <si>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</si>
  <si>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</si>
  <si>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</si>
  <si>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</si>
  <si>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</si>
  <si>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</si>
  <si>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</si>
  <si>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</si>
  <si>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</si>
  <si>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</si>
  <si>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</si>
  <si>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</si>
  <si>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</si>
  <si>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</si>
  <si>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</si>
  <si>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</si>
  <si>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</si>
  <si>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</si>
  <si>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</si>
  <si>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</si>
  <si>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</si>
  <si>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</si>
  <si>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</si>
  <si>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</si>
  <si>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</si>
  <si>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</si>
  <si>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</si>
  <si>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</si>
  <si>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</si>
  <si>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</si>
  <si>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</si>
  <si>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</si>
  <si>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</si>
  <si>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</si>
  <si>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</si>
  <si>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</si>
  <si>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</si>
  <si>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</si>
  <si>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</si>
  <si>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</si>
  <si>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</si>
  <si>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</si>
  <si>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</si>
  <si>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</si>
  <si>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</si>
  <si>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</si>
  <si>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</si>
  <si>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</si>
  <si>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</si>
  <si>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</si>
  <si>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</si>
  <si>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</si>
  <si>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</si>
  <si>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</si>
  <si>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</si>
  <si>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</si>
  <si>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</si>
  <si>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</si>
  <si>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</si>
  <si>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</si>
  <si>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</si>
  <si>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</si>
  <si>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</si>
  <si>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</si>
  <si>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</si>
  <si>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</si>
  <si>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</si>
  <si>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</si>
  <si>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</si>
  <si>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</si>
  <si>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</si>
  <si>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</si>
  <si>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</si>
  <si>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</si>
  <si>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</si>
  <si>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</si>
  <si>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</si>
  <si>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</si>
  <si>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</si>
  <si>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</si>
  <si>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</si>
  <si>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</si>
  <si>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</si>
  <si>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</si>
  <si>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</si>
  <si>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</si>
  <si>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</si>
  <si>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</si>
  <si>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</si>
  <si>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</si>
  <si>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</si>
  <si>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</si>
  <si>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</si>
  <si>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</si>
  <si>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</si>
  <si>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</si>
  <si>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</si>
  <si>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</si>
  <si>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</si>
  <si>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</si>
  <si>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</si>
  <si>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</si>
  <si>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</si>
  <si>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</si>
  <si>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</si>
  <si>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</si>
  <si>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</si>
  <si>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</si>
  <si>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</si>
  <si>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</si>
  <si>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</si>
  <si>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</si>
  <si>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</si>
  <si>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</si>
  <si>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</si>
  <si>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</si>
  <si>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</si>
  <si>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</si>
  <si>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</si>
  <si>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</si>
  <si>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</si>
  <si>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</si>
  <si>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</si>
  <si>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</si>
  <si>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</si>
  <si>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</si>
  <si>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</si>
  <si>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</si>
  <si>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</si>
  <si>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</si>
  <si>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</si>
  <si>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</si>
  <si>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</si>
  <si>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</si>
  <si>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</si>
  <si>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</si>
  <si>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</si>
  <si>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</si>
  <si>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</si>
  <si>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</si>
  <si>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</si>
  <si>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</si>
  <si>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</si>
  <si>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</si>
  <si>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</si>
  <si>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</si>
  <si>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</si>
  <si>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</si>
  <si>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</si>
  <si>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</si>
  <si>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</si>
  <si>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</si>
  <si>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</si>
  <si>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</si>
  <si>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</si>
  <si>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</si>
  <si>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</si>
  <si>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3"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</si>
  <si>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</si>
  <si>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</si>
  <si>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</si>
  <si>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</si>
  <si>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</si>
  <si>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</si>
  <si>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</si>
  <si>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</si>
  <si>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</si>
  <si>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</si>
  <si>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</si>
  <si>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</si>
  <si>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</si>
  <si>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</si>
  <si>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</si>
  <si>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</si>
  <si>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</si>
  <si>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</si>
  <si>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</si>
  <si>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</si>
  <si>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</si>
  <si>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</si>
  <si>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</si>
  <si>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</si>
  <si>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</si>
  <si>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</si>
  <si>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</si>
  <si>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</si>
  <si>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</si>
  <si>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</si>
  <si>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</si>
  <si>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</si>
  <si>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</si>
  <si>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</si>
  <si>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</si>
  <si>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</si>
  <si>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</si>
  <si>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</si>
  <si>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</si>
  <si>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</si>
  <si>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</si>
  <si>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</si>
  <si>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</si>
  <si>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</si>
  <si>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</si>
  <si>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</si>
  <si>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</si>
  <si>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</si>
  <si>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</si>
  <si>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</si>
  <si>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</si>
  <si>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</si>
  <si>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</si>
  <si>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</si>
  <si>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</si>
  <si>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</si>
  <si>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</si>
  <si>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</si>
  <si>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</si>
  <si>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</si>
  <si>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</si>
  <si>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</si>
  <si>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</si>
  <si>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</si>
  <si>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</si>
  <si>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</si>
  <si>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</si>
  <si>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</si>
  <si>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</si>
  <si>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</si>
  <si>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</si>
  <si>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</si>
  <si>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</si>
  <si>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</si>
  <si>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</si>
  <si>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</si>
  <si>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</si>
  <si>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</si>
  <si>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</si>
  <si>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</si>
  <si>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</si>
  <si>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</si>
  <si>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</si>
  <si>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</si>
  <si>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</si>
  <si>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</si>
  <si>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</si>
  <si>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</si>
  <si>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</si>
  <si>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</si>
  <si>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</si>
  <si>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</si>
  <si>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</si>
  <si>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</si>
  <si>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</si>
  <si>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</si>
  <si>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</si>
  <si>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</si>
  <si>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</si>
  <si>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</si>
  <si>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</si>
  <si>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</si>
  <si>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</si>
  <si>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</si>
  <si>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</si>
  <si>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</si>
  <si>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</si>
  <si>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</si>
  <si>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</si>
  <si>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</si>
  <si>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</si>
  <si>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</si>
  <si>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</si>
  <si>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</si>
  <si>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</si>
  <si>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</si>
  <si>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</si>
  <si>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</si>
  <si>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</si>
  <si>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</si>
  <si>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</si>
  <si>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</si>
  <si>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</si>
  <si>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</si>
  <si>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</si>
  <si>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</si>
  <si>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</si>
  <si>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</si>
  <si>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</si>
  <si>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</si>
  <si>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</si>
  <si>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</si>
  <si>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</si>
  <si>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</si>
  <si>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</si>
  <si>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</si>
  <si>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</si>
  <si>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</si>
  <si>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</si>
  <si>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</si>
  <si>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</si>
  <si>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</si>
  <si>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</si>
  <si>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</si>
  <si>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</si>
  <si>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</si>
  <si>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</si>
  <si>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</si>
  <si>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</si>
  <si>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</si>
  <si>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</si>
  <si>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</si>
  <si>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</si>
  <si>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</si>
  <si>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</si>
  <si>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</si>
  <si>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</si>
  <si>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</si>
  <si>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</si>
  <si>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</si>
  <si>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</si>
  <si>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</si>
  <si>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</si>
  <si>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</si>
  <si>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</si>
  <si>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</si>
  <si>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</si>
  <si>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</si>
  <si>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</si>
  <si>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</si>
  <si>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</si>
  <si>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</si>
  <si>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</si>
  <si>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</si>
  <si>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</si>
  <si>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</si>
  <si>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</si>
  <si>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</si>
  <si>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</si>
  <si>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</si>
  <si>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</si>
  <si>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</si>
  <si>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</si>
  <si>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</si>
  <si>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</si>
  <si>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</si>
  <si>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</si>
  <si>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</si>
  <si>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</si>
  <si>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</si>
  <si>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</si>
  <si>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</si>
  <si>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</si>
  <si>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</si>
  <si>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</si>
  <si>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</si>
  <si>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</si>
  <si>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</si>
  <si>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</si>
  <si>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</si>
  <si>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</si>
  <si>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</si>
  <si>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</si>
  <si>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</si>
  <si>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</si>
  <si>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</si>
  <si>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</si>
  <si>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</si>
  <si>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</si>
  <si>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</si>
  <si>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</si>
  <si>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</si>
  <si>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</si>
  <si>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</si>
  <si>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</si>
  <si>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</si>
  <si>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</si>
  <si>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</si>
  <si>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</si>
  <si>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</si>
  <si>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</si>
  <si>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</si>
  <si>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</si>
  <si>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</si>
  <si>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</si>
  <si>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</si>
  <si>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</si>
  <si>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</si>
  <si>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</si>
  <si>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</si>
  <si>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</si>
  <si>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</si>
  <si>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</si>
  <si>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</si>
  <si>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</si>
  <si>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</si>
  <si>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</si>
  <si>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</si>
  <si>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</si>
  <si>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</si>
  <si>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</si>
  <si>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</si>
  <si>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</si>
  <si>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</si>
  <si>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</si>
  <si>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</si>
  <si>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</si>
  <si>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</si>
  <si>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</si>
  <si>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</si>
  <si>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</si>
  <si>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</si>
  <si>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</si>
  <si>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</si>
  <si>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</si>
  <si>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</si>
  <si>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</si>
  <si>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</si>
  <si>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</si>
  <si>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</si>
  <si>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</si>
  <si>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</si>
  <si>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</si>
  <si>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</si>
  <si>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</si>
  <si>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</si>
  <si>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</si>
  <si>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</si>
  <si>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</si>
  <si>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</si>
  <si>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</si>
  <si>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</si>
  <si>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</si>
  <si>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</si>
  <si>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</si>
  <si>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</si>
  <si>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</si>
  <si>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</si>
  <si>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</si>
  <si>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</si>
  <si>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</si>
  <si>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</si>
  <si>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</si>
  <si>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</si>
  <si>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</si>
  <si>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</si>
  <si>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</si>
  <si>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</si>
  <si>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</si>
  <si>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</si>
  <si>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</si>
  <si>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</si>
  <si>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</si>
  <si>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</si>
  <si>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</si>
  <si>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</si>
  <si>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</si>
  <si>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</si>
  <si>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</si>
  <si>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</si>
  <si>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</si>
  <si>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</si>
  <si>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</si>
  <si>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</si>
  <si>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</si>
  <si>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</si>
  <si>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</si>
  <si>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</si>
  <si>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</si>
  <si>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</si>
  <si>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</si>
  <si>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</si>
  <si>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</si>
  <si>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</si>
  <si>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</si>
  <si>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</si>
  <si>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</si>
  <si>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</si>
  <si>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</si>
  <si>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</si>
  <si>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</si>
  <si>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</si>
  <si>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</si>
  <si>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</si>
  <si>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</si>
  <si>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</si>
  <si>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</si>
  <si>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</si>
  <si>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</si>
  <si>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</si>
  <si>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</si>
  <si>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</si>
  <si>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</si>
  <si>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</si>
  <si>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</si>
  <si>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</si>
  <si>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</si>
  <si>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</si>
  <si>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</si>
  <si>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</si>
  <si>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</si>
  <si>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</si>
  <si>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</si>
  <si>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</si>
  <si>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</si>
  <si>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</si>
  <si>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</si>
  <si>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</si>
  <si>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</si>
  <si>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</si>
  <si>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</si>
  <si>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</si>
  <si>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</si>
  <si>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</si>
  <si>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</si>
  <si>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</si>
  <si>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</si>
  <si>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</si>
  <si>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</si>
  <si>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</si>
  <si>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</si>
  <si>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</si>
  <si>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</si>
  <si>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</si>
  <si>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</si>
  <si>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</si>
  <si>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</si>
  <si>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</si>
  <si>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</si>
  <si>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</si>
  <si>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</si>
  <si>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</si>
  <si>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</si>
  <si>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</si>
  <si>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</si>
  <si>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</si>
  <si>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</si>
  <si>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</si>
  <si>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</si>
  <si>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</si>
  <si>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</si>
  <si>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</si>
  <si>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</si>
  <si>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</si>
  <si>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</si>
  <si>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</si>
  <si>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</si>
  <si>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</si>
  <si>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</si>
  <si>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</si>
  <si>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</si>
  <si>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</si>
  <si>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</si>
  <si>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</si>
  <si>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</si>
  <si>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</si>
  <si>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</si>
  <si>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</si>
  <si>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</si>
  <si>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</si>
  <si>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</si>
  <si>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</si>
  <si>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</si>
  <si>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</si>
  <si>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</si>
  <si>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</si>
  <si>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</si>
  <si>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</si>
  <si>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</si>
  <si>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</si>
  <si>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</si>
  <si>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</si>
  <si>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</si>
  <si>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</si>
  <si>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</si>
  <si>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</si>
  <si>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</si>
  <si>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</si>
  <si>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</si>
  <si>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</si>
  <si>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</si>
  <si>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</si>
  <si>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</si>
  <si>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</si>
  <si>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</si>
  <si>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</si>
  <si>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</si>
  <si>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</si>
  <si>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</si>
  <si>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</si>
  <si>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</si>
  <si>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</si>
  <si>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</si>
  <si>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</si>
  <si>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</si>
  <si>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</si>
  <si>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</si>
  <si>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</si>
  <si>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</si>
  <si>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</si>
  <si>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</si>
  <si>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</si>
  <si>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</si>
  <si>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</si>
  <si>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</si>
  <si>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</si>
  <si>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</si>
  <si>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</si>
  <si>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</si>
  <si>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</si>
  <si>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</si>
  <si>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</si>
  <si>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</si>
  <si>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</si>
  <si>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</si>
  <si>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</si>
  <si>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</si>
  <si>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</si>
  <si>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</si>
  <si>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</si>
  <si>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</si>
  <si>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</si>
  <si>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</si>
  <si>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</si>
  <si>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</si>
  <si>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</si>
  <si>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</si>
  <si>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</si>
  <si>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</si>
  <si>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</si>
  <si>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</si>
  <si>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</si>
  <si>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</si>
  <si>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</si>
  <si>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</si>
  <si>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</si>
  <si>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</si>
  <si>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</si>
  <si>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</si>
  <si>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</si>
  <si>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</si>
  <si>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</si>
  <si>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</si>
  <si>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</si>
  <si>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</si>
  <si>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</si>
  <si>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</si>
  <si>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</si>
  <si>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</si>
  <si>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</si>
  <si>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</si>
  <si>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</si>
  <si>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</si>
  <si>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</si>
  <si>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</si>
  <si>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</si>
  <si>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</si>
  <si>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</si>
  <si>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</si>
  <si>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</si>
  <si>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</si>
  <si>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</si>
  <si>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</si>
  <si>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</si>
  <si>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</si>
  <si>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</si>
  <si>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</si>
  <si>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</si>
  <si>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</si>
  <si>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</si>
  <si>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</si>
  <si>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</si>
  <si>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</si>
  <si>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</si>
  <si>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</si>
  <si>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</si>
  <si>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</si>
  <si>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</si>
  <si>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</si>
  <si>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</si>
  <si>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</si>
  <si>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</si>
  <si>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</si>
  <si>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</si>
  <si>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</si>
  <si>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</si>
  <si>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</si>
  <si>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</si>
  <si>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</si>
  <si>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</si>
  <si>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</si>
  <si>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</si>
  <si>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</si>
  <si>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</si>
  <si>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</si>
  <si>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</si>
  <si>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</si>
  <si>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</si>
  <si>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</si>
  <si>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</si>
  <si>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</si>
  <si>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</si>
  <si>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</si>
  <si>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</si>
  <si>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</si>
  <si>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</si>
  <si>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</si>
  <si>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</si>
  <si>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</si>
  <si>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</si>
  <si>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</si>
  <si>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</si>
  <si>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</si>
  <si>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</si>
  <si>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</si>
  <si>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</si>
  <si>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</si>
  <si>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</si>
  <si>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</si>
  <si>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</si>
  <si>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</si>
  <si>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</si>
  <si>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</si>
  <si>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</si>
  <si>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</si>
  <si>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</si>
  <si>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</si>
  <si>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</si>
  <si>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</si>
  <si>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</si>
  <si>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</si>
  <si>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</si>
  <si>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</si>
  <si>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</si>
  <si>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</si>
  <si>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</si>
  <si>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</si>
  <si>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</si>
  <si>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</si>
  <si>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</si>
  <si>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</si>
  <si>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</si>
  <si>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</si>
  <si>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</si>
  <si>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</si>
  <si>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</si>
  <si>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</si>
  <si>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</si>
  <si>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</si>
  <si>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</si>
  <si>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</si>
  <si>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</si>
  <si>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</si>
  <si>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</si>
  <si>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</si>
  <si>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</si>
  <si>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</si>
  <si>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</si>
  <si>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</si>
  <si>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</si>
  <si>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</si>
  <si>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</si>
  <si>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</si>
  <si>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</si>
  <si>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</si>
  <si>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</si>
  <si>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</si>
  <si>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</si>
  <si>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</si>
  <si>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</si>
  <si>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</si>
  <si>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</si>
  <si>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</si>
  <si>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</si>
  <si>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</si>
  <si>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</si>
  <si>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</si>
  <si>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</si>
  <si>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</si>
  <si>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</si>
  <si>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</si>
  <si>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</si>
  <si>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</si>
  <si>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</si>
  <si>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</si>
  <si>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</si>
  <si>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</si>
  <si>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</si>
  <si>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</si>
  <si>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</si>
  <si>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</si>
  <si>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</si>
  <si>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</si>
  <si>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</si>
  <si>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</si>
  <si>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</si>
  <si>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</si>
  <si>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</si>
  <si>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</si>
  <si>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</si>
  <si>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</si>
  <si>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</si>
  <si>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</si>
  <si>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</si>
  <si>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</si>
  <si>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</si>
  <si>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</si>
  <si>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</si>
  <si>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</si>
  <si>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</si>
  <si>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</si>
  <si>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</si>
  <si>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</si>
  <si>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</si>
  <si>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</si>
  <si>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</si>
  <si>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</si>
  <si>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</si>
  <si>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</si>
  <si>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</si>
  <si>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</si>
  <si>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</si>
  <si>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</si>
  <si>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</si>
  <si>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</si>
  <si>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</si>
  <si>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</si>
  <si>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</si>
  <si>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</si>
  <si>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</si>
  <si>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</si>
  <si>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</si>
  <si>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</si>
  <si>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</si>
  <si>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</si>
  <si>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</si>
  <si>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</si>
  <si>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</si>
  <si>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</si>
  <si>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</si>
  <si>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</si>
  <si>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</si>
  <si>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</si>
  <si>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</si>
  <si>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</si>
  <si>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</si>
  <si>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</si>
  <si>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</si>
  <si>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</si>
  <si>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</si>
  <si>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</si>
  <si>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</si>
  <si>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</si>
  <si>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</si>
  <si>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</si>
  <si>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</si>
  <si>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</si>
  <si>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</si>
  <si>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</si>
  <si>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</si>
  <si>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</si>
  <si>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</si>
  <si>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</si>
  <si>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</si>
  <si>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</si>
  <si>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</si>
  <si>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</si>
  <si>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</si>
  <si>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</si>
  <si>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</si>
  <si>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</si>
  <si>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</si>
  <si>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</si>
  <si>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</si>
  <si>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</si>
  <si>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</si>
  <si>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</si>
  <si>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</si>
  <si>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</si>
  <si>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</si>
  <si>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</si>
  <si>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</si>
  <si>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</si>
  <si>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</si>
  <si>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</si>
  <si>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</si>
  <si>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</si>
  <si>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</si>
  <si>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</si>
  <si>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</si>
  <si>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</si>
  <si>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</si>
  <si>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</si>
  <si>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</si>
  <si>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</si>
  <si>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</si>
  <si>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</si>
  <si>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</si>
  <si>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</si>
  <si>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</si>
  <si>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</si>
  <si>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</si>
  <si>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</si>
  <si>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</si>
  <si>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</si>
  <si>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</si>
  <si>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</si>
  <si>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</si>
  <si>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</si>
  <si>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</si>
  <si>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</si>
  <si>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</si>
  <si>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</si>
  <si>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</si>
  <si>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</si>
  <si>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</si>
  <si>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</si>
  <si>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</si>
  <si>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</si>
  <si>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</si>
  <si>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</si>
  <si>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</si>
  <si>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</si>
  <si>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</si>
  <si>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</si>
  <si>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</si>
  <si>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</si>
  <si>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</si>
  <si>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</si>
  <si>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</si>
  <si>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</si>
  <si>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</si>
  <si>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</si>
  <si>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</si>
  <si>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</si>
  <si>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</si>
  <si>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</si>
  <si>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</si>
  <si>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</si>
  <si>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</si>
  <si>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</si>
  <si>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</si>
  <si>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</si>
  <si>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</si>
  <si>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</si>
  <si>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</si>
  <si>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</si>
  <si>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</si>
  <si>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</si>
  <si>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</si>
  <si>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</si>
  <si>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</si>
  <si>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</si>
  <si>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</si>
  <si>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</si>
  <si>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</si>
  <si>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</si>
  <si>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</si>
  <si>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</si>
  <si>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</si>
  <si>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</si>
  <si>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</si>
  <si>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</si>
  <si>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</si>
  <si>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</si>
  <si>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</si>
  <si>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</si>
  <si>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</si>
  <si>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</si>
  <si>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</si>
  <si>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</si>
  <si>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</si>
  <si>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</si>
  <si>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</si>
  <si>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</si>
  <si>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</si>
  <si>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</si>
  <si>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</si>
  <si>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</si>
  <si>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</si>
  <si>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</si>
  <si>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</si>
  <si>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</si>
  <si>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</si>
  <si>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</si>
  <si>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</si>
  <si>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</si>
  <si>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</si>
  <si>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</si>
  <si>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</si>
  <si>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</si>
  <si>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</si>
  <si>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</si>
  <si>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</si>
  <si>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</si>
  <si>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</si>
  <si>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</si>
  <si>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</si>
  <si>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</si>
  <si>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</si>
  <si>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</si>
  <si>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</si>
  <si>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</si>
  <si>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</si>
  <si>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</si>
  <si>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</si>
  <si>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</si>
  <si>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</si>
  <si>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</si>
  <si>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</si>
  <si>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</si>
  <si>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</si>
  <si>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</si>
  <si>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</si>
  <si>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</si>
  <si>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</si>
  <si>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</si>
  <si>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</si>
  <si>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</si>
  <si>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</si>
  <si>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</si>
  <si>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</si>
  <si>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</si>
  <si>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</si>
  <si>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</si>
  <si>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</si>
  <si>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</si>
  <si>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</si>
  <si>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</si>
  <si>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</si>
  <si>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</si>
  <si>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</si>
  <si>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</si>
  <si>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</si>
  <si>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</si>
  <si>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</si>
  <si>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</si>
  <si>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</si>
  <si>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</si>
  <si>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</si>
  <si>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</si>
  <si>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</si>
  <si>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</si>
  <si>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</si>
  <si>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</si>
  <si>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</si>
  <si>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</si>
  <si>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</si>
  <si>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</si>
  <si>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</si>
  <si>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</si>
  <si>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</si>
  <si>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</si>
  <si>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</si>
  <si>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</si>
  <si>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</si>
  <si>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</si>
  <si>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</si>
  <si>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</si>
  <si>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</si>
  <si>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</si>
  <si>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</si>
  <si>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</si>
  <si>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</si>
  <si>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</si>
  <si>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</si>
  <si>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</si>
  <si>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</si>
  <si>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</si>
  <si>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</si>
  <si>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</si>
  <si>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</si>
  <si>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</si>
  <si>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</si>
  <si>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</si>
  <si>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</si>
  <si>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</si>
  <si>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</si>
  <si>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</si>
  <si>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</si>
  <si>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</si>
  <si>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</si>
  <si>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</si>
  <si>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</si>
  <si>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</si>
  <si>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</si>
  <si>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</si>
  <si>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</si>
  <si>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</si>
  <si>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</si>
  <si>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</si>
  <si>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</si>
  <si>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</si>
  <si>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</si>
  <si>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</si>
  <si>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</si>
  <si>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</si>
  <si>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</si>
  <si>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</si>
  <si>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</si>
  <si>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</si>
  <si>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</si>
  <si>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</si>
  <si>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</si>
  <si>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</si>
  <si>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</si>
  <si>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</si>
  <si>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</si>
  <si>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</si>
  <si>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</si>
  <si>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</si>
  <si>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</si>
  <si>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</si>
  <si>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</si>
  <si>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</si>
  <si>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</si>
  <si>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</si>
  <si>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</si>
  <si>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</si>
  <si>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</si>
  <si>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</si>
  <si>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</si>
  <si>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</si>
  <si>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</si>
  <si>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</si>
  <si>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</si>
  <si>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</si>
  <si>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</si>
  <si>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</si>
  <si>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</si>
  <si>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</si>
  <si>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</si>
  <si>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</si>
  <si>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</si>
  <si>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</si>
  <si>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</si>
  <si>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</si>
  <si>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</si>
  <si>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</si>
  <si>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</si>
  <si>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</si>
  <si>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</si>
  <si>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</si>
  <si>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</si>
  <si>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</si>
  <si>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</si>
  <si>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3" type="noConversion"/>
  </si>
  <si>
    <t>XINSHOU_101</t>
    <phoneticPr fontId="13" type="noConversion"/>
  </si>
  <si>
    <t>XINSHOU_102</t>
  </si>
  <si>
    <t>XINSHOU_103</t>
  </si>
  <si>
    <t>XINSHOU_104</t>
  </si>
  <si>
    <t>XINSHOU_105</t>
    <phoneticPr fontId="13" type="noConversion"/>
  </si>
  <si>
    <t>XINSHOU_106</t>
  </si>
  <si>
    <t>XINSHOU_107</t>
  </si>
  <si>
    <t>XINSHOU_108</t>
  </si>
  <si>
    <t>XINSHOU_109</t>
  </si>
  <si>
    <t>XINSHOU_110</t>
    <phoneticPr fontId="13"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</si>
  <si>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</si>
  <si>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</si>
  <si>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</si>
  <si>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</si>
  <si>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</si>
  <si>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</si>
  <si>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</si>
  <si>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</si>
  <si>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</si>
  <si>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</si>
  <si>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</si>
  <si>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</si>
  <si>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</si>
  <si>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</si>
  <si>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</si>
  <si>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</si>
  <si>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</si>
  <si>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</si>
  <si>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</si>
  <si>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</si>
  <si>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</si>
  <si>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</si>
  <si>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</si>
  <si>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</si>
  <si>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</si>
  <si>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</si>
  <si>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</si>
  <si>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</si>
  <si>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</si>
  <si>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</si>
  <si>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</si>
  <si>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</si>
  <si>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</si>
  <si>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</si>
  <si>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</si>
  <si>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</si>
  <si>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</si>
  <si>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</si>
  <si>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</si>
  <si>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</si>
  <si>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</si>
  <si>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</si>
  <si>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</si>
  <si>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</si>
  <si>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</si>
  <si>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</si>
  <si>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</si>
  <si>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</si>
  <si>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</si>
  <si>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</si>
  <si>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</si>
  <si>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</si>
  <si>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</si>
  <si>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</si>
  <si>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</si>
  <si>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</si>
  <si>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</si>
  <si>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</si>
  <si>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</si>
  <si>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</si>
  <si>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</si>
  <si>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</si>
  <si>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</si>
  <si>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</si>
  <si>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</si>
  <si>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</si>
  <si>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</si>
  <si>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</si>
  <si>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</si>
  <si>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</si>
  <si>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</si>
  <si>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</si>
  <si>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</si>
  <si>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</si>
  <si>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</si>
  <si>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</si>
  <si>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</si>
  <si>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</si>
  <si>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</si>
  <si>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</si>
  <si>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</si>
  <si>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</si>
  <si>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</si>
  <si>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</si>
  <si>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</si>
  <si>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</si>
  <si>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</si>
  <si>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</si>
  <si>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</si>
  <si>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</si>
  <si>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</si>
  <si>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</si>
  <si>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</si>
  <si>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</si>
  <si>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</si>
  <si>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</si>
  <si>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</si>
  <si>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</si>
  <si>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</si>
  <si>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</si>
  <si>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</si>
  <si>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</si>
  <si>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</si>
  <si>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</si>
  <si>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</si>
  <si>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</si>
  <si>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</si>
  <si>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</si>
  <si>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</si>
  <si>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</si>
  <si>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</si>
  <si>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</si>
  <si>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</si>
  <si>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</si>
  <si>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</si>
  <si>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</si>
  <si>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</si>
  <si>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</si>
  <si>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</si>
  <si>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</si>
  <si>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</si>
  <si>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</si>
  <si>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</si>
  <si>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</si>
  <si>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</si>
  <si>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</si>
  <si>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</si>
  <si>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</si>
  <si>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</si>
  <si>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</si>
  <si>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</si>
  <si>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</si>
  <si>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</si>
  <si>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</si>
  <si>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</si>
  <si>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</si>
  <si>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</si>
  <si>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</si>
  <si>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</si>
  <si>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</si>
  <si>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</si>
  <si>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</si>
  <si>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</si>
  <si>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</si>
  <si>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</si>
  <si>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</si>
  <si>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</si>
  <si>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</si>
  <si>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</si>
  <si>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</si>
  <si>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</si>
  <si>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</si>
  <si>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</si>
  <si>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</si>
  <si>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</si>
  <si>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</si>
  <si>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</si>
  <si>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</si>
  <si>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</si>
  <si>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</si>
  <si>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</si>
  <si>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</si>
  <si>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</si>
  <si>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</si>
  <si>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</si>
  <si>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</si>
  <si>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</si>
  <si>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</si>
  <si>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</si>
  <si>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</si>
  <si>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</si>
  <si>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</si>
  <si>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</si>
  <si>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</si>
  <si>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</si>
  <si>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</si>
  <si>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</si>
  <si>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</si>
  <si>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</si>
  <si>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</si>
  <si>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</si>
  <si>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</si>
  <si>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</si>
  <si>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</si>
  <si>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</si>
  <si>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</si>
  <si>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</si>
  <si>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</si>
  <si>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</si>
  <si>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</si>
  <si>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</si>
  <si>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</si>
  <si>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</si>
  <si>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</si>
  <si>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</si>
  <si>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</si>
  <si>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</si>
  <si>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</si>
  <si>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</si>
  <si>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</si>
  <si>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</si>
  <si>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</si>
  <si>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</si>
  <si>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</si>
  <si>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</si>
  <si>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</si>
  <si>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</si>
  <si>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</si>
  <si>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</si>
  <si>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</si>
  <si>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</si>
  <si>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</si>
  <si>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</si>
  <si>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</si>
  <si>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</si>
  <si>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</si>
  <si>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</si>
  <si>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</si>
  <si>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</si>
  <si>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</si>
  <si>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</si>
  <si>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</si>
  <si>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</si>
  <si>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</si>
  <si>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</si>
  <si>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</si>
  <si>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</si>
  <si>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</si>
  <si>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</si>
  <si>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</si>
  <si>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</si>
  <si>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</si>
  <si>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</si>
  <si>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</si>
  <si>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</si>
  <si>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</si>
  <si>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</si>
  <si>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</si>
  <si>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</si>
  <si>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</si>
  <si>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</si>
  <si>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</si>
  <si>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</si>
  <si>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</si>
  <si>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</si>
  <si>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</si>
  <si>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</si>
  <si>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</si>
  <si>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</si>
  <si>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</si>
  <si>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</si>
  <si>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</si>
  <si>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</si>
  <si>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</si>
  <si>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</si>
  <si>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</si>
  <si>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</si>
  <si>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</si>
  <si>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</si>
  <si>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</si>
  <si>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</si>
  <si>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</si>
  <si>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</si>
  <si>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</si>
  <si>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</si>
  <si>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</si>
  <si>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</si>
  <si>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</si>
  <si>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</si>
  <si>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</si>
  <si>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</si>
  <si>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</si>
  <si>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</si>
  <si>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</si>
  <si>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</si>
  <si>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</si>
  <si>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</si>
  <si>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</si>
  <si>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</si>
  <si>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</si>
  <si>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</si>
  <si>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</si>
  <si>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</si>
  <si>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</si>
  <si>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</si>
  <si>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</si>
  <si>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</si>
  <si>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</si>
  <si>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</si>
  <si>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</si>
  <si>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</si>
  <si>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</si>
  <si>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</si>
  <si>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</si>
  <si>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</si>
  <si>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</si>
  <si>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</si>
  <si>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</si>
  <si>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</si>
  <si>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</si>
  <si>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</si>
  <si>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</si>
  <si>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</si>
  <si>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</si>
  <si>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</si>
  <si>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</si>
  <si>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</si>
  <si>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</si>
  <si>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</si>
  <si>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</si>
  <si>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</si>
  <si>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</si>
  <si>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</si>
  <si>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</si>
  <si>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</si>
  <si>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</si>
  <si>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</si>
  <si>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</si>
  <si>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</si>
  <si>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</si>
  <si>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</si>
  <si>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</si>
  <si>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</si>
  <si>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</si>
  <si>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</si>
  <si>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</si>
  <si>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</si>
  <si>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</si>
  <si>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</si>
  <si>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</si>
  <si>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</si>
  <si>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</si>
  <si>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</si>
  <si>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</si>
  <si>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</si>
  <si>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</si>
  <si>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</si>
  <si>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</si>
  <si>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</si>
  <si>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</si>
  <si>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</si>
  <si>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</si>
  <si>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</si>
  <si>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</si>
  <si>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</si>
  <si>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</si>
  <si>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</si>
  <si>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</si>
  <si>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</si>
  <si>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</si>
  <si>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</si>
  <si>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</si>
  <si>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</si>
  <si>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</si>
  <si>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</si>
  <si>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</si>
  <si>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</si>
  <si>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</si>
  <si>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</si>
  <si>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</si>
  <si>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</si>
  <si>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</si>
  <si>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</si>
  <si>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</si>
  <si>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</si>
  <si>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</si>
  <si>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</si>
  <si>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</si>
  <si>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</si>
  <si>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</si>
  <si>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</si>
  <si>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</si>
  <si>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</si>
  <si>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</si>
  <si>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</si>
  <si>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</si>
  <si>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</si>
  <si>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</si>
  <si>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</si>
  <si>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</si>
  <si>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</si>
  <si>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</si>
  <si>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</si>
  <si>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</si>
  <si>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</si>
  <si>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</si>
  <si>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</si>
  <si>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</si>
  <si>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</si>
  <si>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</si>
  <si>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</si>
  <si>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</si>
  <si>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</si>
  <si>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</si>
  <si>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</si>
  <si>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</si>
  <si>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</si>
  <si>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</si>
  <si>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</si>
  <si>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</si>
  <si>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</si>
  <si>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</si>
  <si>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</si>
  <si>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</si>
  <si>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</si>
  <si>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</si>
  <si>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</si>
  <si>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</si>
  <si>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</si>
  <si>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</si>
  <si>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</si>
  <si>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</si>
  <si>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</si>
  <si>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</si>
  <si>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</si>
  <si>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</si>
  <si>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</si>
  <si>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</si>
  <si>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</si>
  <si>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</si>
  <si>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</si>
  <si>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</si>
  <si>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</si>
  <si>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</si>
  <si>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</si>
  <si>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</si>
  <si>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</si>
  <si>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</si>
  <si>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</si>
  <si>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</si>
  <si>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</si>
  <si>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</si>
  <si>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</si>
  <si>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</si>
  <si>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</si>
  <si>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</si>
  <si>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</si>
  <si>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</si>
  <si>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</si>
  <si>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</si>
  <si>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</si>
  <si>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</si>
  <si>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</si>
  <si>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</si>
  <si>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</si>
  <si>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</si>
  <si>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</si>
  <si>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</si>
  <si>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</si>
  <si>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</si>
  <si>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</si>
  <si>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</si>
  <si>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</si>
  <si>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</si>
  <si>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</si>
  <si>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</si>
  <si>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</si>
  <si>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</si>
  <si>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</si>
  <si>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</si>
  <si>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</si>
  <si>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</si>
  <si>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</si>
  <si>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</si>
  <si>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</si>
  <si>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</si>
  <si>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</si>
  <si>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</si>
  <si>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</si>
  <si>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</si>
  <si>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</si>
  <si>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</si>
  <si>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</si>
  <si>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</si>
  <si>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</si>
  <si>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</si>
  <si>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</si>
  <si>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</si>
  <si>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</si>
  <si>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</si>
  <si>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</si>
  <si>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</si>
  <si>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</si>
  <si>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</si>
  <si>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</si>
  <si>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</si>
  <si>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</si>
  <si>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</si>
  <si>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</si>
  <si>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3" type="noConversion"/>
  </si>
  <si>
    <t>SUITDES_12</t>
    <phoneticPr fontId="13" type="noConversion"/>
  </si>
  <si>
    <t>SUITDES1_1</t>
  </si>
  <si>
    <t>SUITDES1_2</t>
  </si>
  <si>
    <t>SUITDES1_3</t>
  </si>
  <si>
    <t>SUITDES1_4</t>
  </si>
  <si>
    <t>SUITDES1_5</t>
  </si>
  <si>
    <t>SUITDES1_6</t>
  </si>
  <si>
    <t>SUITDES1_7</t>
    <phoneticPr fontId="13" type="noConversion"/>
  </si>
  <si>
    <t>SUITDES1_9</t>
  </si>
  <si>
    <t>SUITDES1_10</t>
  </si>
  <si>
    <t>SUITDES1_11</t>
    <phoneticPr fontId="13" type="noConversion"/>
  </si>
  <si>
    <t>SUITDES1_12</t>
    <phoneticPr fontId="13"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</si>
  <si>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</si>
  <si>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</si>
  <si>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</si>
  <si>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</si>
  <si>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</si>
  <si>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</si>
  <si>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</si>
  <si>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</si>
  <si>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</si>
  <si>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</si>
  <si>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</si>
  <si>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</si>
  <si>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</si>
  <si>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</si>
  <si>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</si>
  <si>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</si>
  <si>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</si>
  <si>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</si>
  <si>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</si>
  <si>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</si>
  <si>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</si>
  <si>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</si>
  <si>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</si>
  <si>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</si>
  <si>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</si>
  <si>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</si>
  <si>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</si>
  <si>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</si>
  <si>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</si>
  <si>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</si>
  <si>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</si>
  <si>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</si>
  <si>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</si>
  <si>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</si>
  <si>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</si>
  <si>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</si>
  <si>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</si>
  <si>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</si>
  <si>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</si>
  <si>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</si>
  <si>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</si>
  <si>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</si>
  <si>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</si>
  <si>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</si>
  <si>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</si>
  <si>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</si>
  <si>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</si>
  <si>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</si>
  <si>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</si>
  <si>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</si>
  <si>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</si>
  <si>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</si>
  <si>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</si>
  <si>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</si>
  <si>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</si>
  <si>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</si>
  <si>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</si>
  <si>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</si>
  <si>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</si>
  <si>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</si>
  <si>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</si>
  <si>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</si>
  <si>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</si>
  <si>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</si>
  <si>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</si>
  <si>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</si>
  <si>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</si>
  <si>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</si>
  <si>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</si>
  <si>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</si>
  <si>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</si>
  <si>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</si>
  <si>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</si>
  <si>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</si>
  <si>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</si>
  <si>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</si>
  <si>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</si>
  <si>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</si>
  <si>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</si>
  <si>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</si>
  <si>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</si>
  <si>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</si>
  <si>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</si>
  <si>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</si>
  <si>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</si>
  <si>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</si>
  <si>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</si>
  <si>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</si>
  <si>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</si>
  <si>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</si>
  <si>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</si>
  <si>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</si>
  <si>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</si>
  <si>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</si>
  <si>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</si>
  <si>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</si>
  <si>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</si>
  <si>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</si>
  <si>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</si>
  <si>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</si>
  <si>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</si>
  <si>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</si>
  <si>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</si>
  <si>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</si>
  <si>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</si>
  <si>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</si>
  <si>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</si>
  <si>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</si>
  <si>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</si>
  <si>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</si>
  <si>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</si>
  <si>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</si>
  <si>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</si>
  <si>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</si>
  <si>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</si>
  <si>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</si>
  <si>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</si>
  <si>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</si>
  <si>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</si>
  <si>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</si>
  <si>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</si>
  <si>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</si>
  <si>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</si>
  <si>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</si>
  <si>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</si>
  <si>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</si>
  <si>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</si>
  <si>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</si>
  <si>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</si>
  <si>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</si>
  <si>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</si>
  <si>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</si>
  <si>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</si>
  <si>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</si>
  <si>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</si>
  <si>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</si>
  <si>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</si>
  <si>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</si>
  <si>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</si>
  <si>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</si>
  <si>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</si>
  <si>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</si>
  <si>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</si>
  <si>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</si>
  <si>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</si>
  <si>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</si>
  <si>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</si>
  <si>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</si>
  <si>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</si>
  <si>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</si>
  <si>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</si>
  <si>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</si>
  <si>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</si>
  <si>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</si>
  <si>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</si>
  <si>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</si>
  <si>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</si>
  <si>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</si>
  <si>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</si>
  <si>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</si>
  <si>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</si>
  <si>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</si>
  <si>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</si>
  <si>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</si>
  <si>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</si>
  <si>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</si>
  <si>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</si>
  <si>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</si>
  <si>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</si>
  <si>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</si>
  <si>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</si>
  <si>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</si>
  <si>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</si>
  <si>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</si>
  <si>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</si>
  <si>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</si>
  <si>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</si>
  <si>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</si>
  <si>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</si>
  <si>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</si>
  <si>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</si>
  <si>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</si>
  <si>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</si>
  <si>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</si>
  <si>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</si>
  <si>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</si>
  <si>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</si>
  <si>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</si>
  <si>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</si>
  <si>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</si>
  <si>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</si>
  <si>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</si>
  <si>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</si>
  <si>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</si>
  <si>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</si>
  <si>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</si>
  <si>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</si>
  <si>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</si>
  <si>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</si>
  <si>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</si>
  <si>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</si>
  <si>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</si>
  <si>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</si>
  <si>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</si>
  <si>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</si>
  <si>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</si>
  <si>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</si>
  <si>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</si>
  <si>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</si>
  <si>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</si>
  <si>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</si>
  <si>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</si>
  <si>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</si>
  <si>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</si>
  <si>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</si>
  <si>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</si>
  <si>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</si>
  <si>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</si>
  <si>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</si>
  <si>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</si>
  <si>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</si>
  <si>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</si>
  <si>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</si>
  <si>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</si>
  <si>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</si>
  <si>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</si>
  <si>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</si>
  <si>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</si>
  <si>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</si>
  <si>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</si>
  <si>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</si>
  <si>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</si>
  <si>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</si>
  <si>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</si>
  <si>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</si>
  <si>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</si>
  <si>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</si>
  <si>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</si>
  <si>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</si>
  <si>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</si>
  <si>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</si>
  <si>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</si>
  <si>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</si>
  <si>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</si>
  <si>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</si>
  <si>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</si>
  <si>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</si>
  <si>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</si>
  <si>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</si>
  <si>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</si>
  <si>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</si>
  <si>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</si>
  <si>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</si>
  <si>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</si>
  <si>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</si>
  <si>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</si>
  <si>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</si>
  <si>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</si>
  <si>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</si>
  <si>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</si>
  <si>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</si>
  <si>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</si>
  <si>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</si>
  <si>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</si>
  <si>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</si>
  <si>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</si>
  <si>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</si>
  <si>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</si>
  <si>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</si>
  <si>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</si>
  <si>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</si>
  <si>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</si>
  <si>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</si>
  <si>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</si>
  <si>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</si>
  <si>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</si>
  <si>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</si>
  <si>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</si>
  <si>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</si>
  <si>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</si>
  <si>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</si>
  <si>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</si>
  <si>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</si>
  <si>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</si>
  <si>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</si>
  <si>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</si>
  <si>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</si>
  <si>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</si>
  <si>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</si>
  <si>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</si>
  <si>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</si>
  <si>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</si>
  <si>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</si>
  <si>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</si>
  <si>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</si>
  <si>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</si>
  <si>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</si>
  <si>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</si>
  <si>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</si>
  <si>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</si>
  <si>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</si>
  <si>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</si>
  <si>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</si>
  <si>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</si>
  <si>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</si>
  <si>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</si>
  <si>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</si>
  <si>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</si>
  <si>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</si>
  <si>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</si>
  <si>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</si>
  <si>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</si>
  <si>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</si>
  <si>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</si>
  <si>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</si>
  <si>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</si>
  <si>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</si>
  <si>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</si>
  <si>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</si>
  <si>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</si>
  <si>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</si>
  <si>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</si>
  <si>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</si>
  <si>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</si>
  <si>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</si>
  <si>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</si>
  <si>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</si>
  <si>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</si>
  <si>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</si>
  <si>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</si>
  <si>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</si>
  <si>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</si>
  <si>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</si>
  <si>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</si>
  <si>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</si>
  <si>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</si>
  <si>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</si>
  <si>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</si>
  <si>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</si>
  <si>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</si>
  <si>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</si>
  <si>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</si>
  <si>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</si>
  <si>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</si>
  <si>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</si>
  <si>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</si>
  <si>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</si>
  <si>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</si>
  <si>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</si>
  <si>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</si>
  <si>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</si>
  <si>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</si>
  <si>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</si>
  <si>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</si>
  <si>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</si>
  <si>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</si>
  <si>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</si>
  <si>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</si>
  <si>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</si>
  <si>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</si>
  <si>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</si>
  <si>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</si>
  <si>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</si>
  <si>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</si>
  <si>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</si>
  <si>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</si>
  <si>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</si>
  <si>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</si>
  <si>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</si>
  <si>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</si>
  <si>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</si>
  <si>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</si>
  <si>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</si>
  <si>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</si>
  <si>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</si>
  <si>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</si>
  <si>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</si>
  <si>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</si>
  <si>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</si>
  <si>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</si>
  <si>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</si>
  <si>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</si>
  <si>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</si>
  <si>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</si>
  <si>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</si>
  <si>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</si>
  <si>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</si>
  <si>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</si>
  <si>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</si>
  <si>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</si>
  <si>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</si>
  <si>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</si>
  <si>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</si>
  <si>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</si>
  <si>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</si>
  <si>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</si>
  <si>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</si>
  <si>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</si>
  <si>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</si>
  <si>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</si>
  <si>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</si>
  <si>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</si>
  <si>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</si>
  <si>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</si>
  <si>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</si>
  <si>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</si>
  <si>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</si>
  <si>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</si>
  <si>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</si>
  <si>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</si>
  <si>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</si>
  <si>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</si>
  <si>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</si>
  <si>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</si>
  <si>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</si>
  <si>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</si>
  <si>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</si>
  <si>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</si>
  <si>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</si>
  <si>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</si>
  <si>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</si>
  <si>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</si>
  <si>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</si>
  <si>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</si>
  <si>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</si>
  <si>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</si>
  <si>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</si>
  <si>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</si>
  <si>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</si>
  <si>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</si>
  <si>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</si>
  <si>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</si>
  <si>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</si>
  <si>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</si>
  <si>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</si>
  <si>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</si>
  <si>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</si>
  <si>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</si>
  <si>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</si>
  <si>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</si>
  <si>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</si>
  <si>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</si>
  <si>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</si>
  <si>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</si>
  <si>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</si>
  <si>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</si>
  <si>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</si>
  <si>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</si>
  <si>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</si>
  <si>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</si>
  <si>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</si>
  <si>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</si>
  <si>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</si>
  <si>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</si>
  <si>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</si>
  <si>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</si>
  <si>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</si>
  <si>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</si>
  <si>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</si>
  <si>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</si>
  <si>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</si>
  <si>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</si>
  <si>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</si>
  <si>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</si>
  <si>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</si>
  <si>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</si>
  <si>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</si>
  <si>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</si>
  <si>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</si>
  <si>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</si>
  <si>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</si>
  <si>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</si>
  <si>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</si>
  <si>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</si>
  <si>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</si>
  <si>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</si>
  <si>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</si>
  <si>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</si>
  <si>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</si>
  <si>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</si>
  <si>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</si>
  <si>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</si>
  <si>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</si>
  <si>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</si>
  <si>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</si>
  <si>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</si>
  <si>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</si>
  <si>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</si>
  <si>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</si>
  <si>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</si>
  <si>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</si>
  <si>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</si>
  <si>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</si>
  <si>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</si>
  <si>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</si>
  <si>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</si>
  <si>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</si>
  <si>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</si>
  <si>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</si>
  <si>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</si>
  <si>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</si>
  <si>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</si>
  <si>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</si>
  <si>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</si>
  <si>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</si>
  <si>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</si>
  <si>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</si>
  <si>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</si>
  <si>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</si>
  <si>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</si>
  <si>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</si>
  <si>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</si>
  <si>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</si>
  <si>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</si>
  <si>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</si>
  <si>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</si>
  <si>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</si>
  <si>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</si>
  <si>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</si>
  <si>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</si>
  <si>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</si>
  <si>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</si>
  <si>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</si>
  <si>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</si>
  <si>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</si>
  <si>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</si>
  <si>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</si>
  <si>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</si>
  <si>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</si>
  <si>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</si>
  <si>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</si>
  <si>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</si>
  <si>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</si>
  <si>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</si>
  <si>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</si>
  <si>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</si>
  <si>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</si>
  <si>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</si>
  <si>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</si>
  <si>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</si>
  <si>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</si>
  <si>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</si>
  <si>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</si>
  <si>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</si>
  <si>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</si>
  <si>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</si>
  <si>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</si>
  <si>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</si>
  <si>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</si>
  <si>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</si>
  <si>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</si>
  <si>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</si>
  <si>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</si>
  <si>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</si>
  <si>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</si>
  <si>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</si>
  <si>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</si>
  <si>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</si>
  <si>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</si>
  <si>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</si>
  <si>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</si>
  <si>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</si>
  <si>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</si>
  <si>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</si>
  <si>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</si>
  <si>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</si>
  <si>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</si>
  <si>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</si>
  <si>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</si>
  <si>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</si>
  <si>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</si>
  <si>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</si>
  <si>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</si>
  <si>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</si>
  <si>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</si>
  <si>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</si>
  <si>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</si>
  <si>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</si>
  <si>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</si>
  <si>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</si>
  <si>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</si>
  <si>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</si>
  <si>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</si>
  <si>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</si>
  <si>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</si>
  <si>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</si>
  <si>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</si>
  <si>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</si>
  <si>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</si>
  <si>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</si>
  <si>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</si>
  <si>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</si>
  <si>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</si>
  <si>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</si>
  <si>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</si>
  <si>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</si>
  <si>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</si>
  <si>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</si>
  <si>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</si>
  <si>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</si>
  <si>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</si>
  <si>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</si>
  <si>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</si>
  <si>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</si>
  <si>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</si>
  <si>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</si>
  <si>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</si>
  <si>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</si>
  <si>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</si>
  <si>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</si>
  <si>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</si>
  <si>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</si>
  <si>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</si>
  <si>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</si>
  <si>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</si>
  <si>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</si>
  <si>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</si>
  <si>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</si>
  <si>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</si>
  <si>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</si>
  <si>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</si>
  <si>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</si>
  <si>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</si>
  <si>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</si>
  <si>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</si>
  <si>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</si>
  <si>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</si>
  <si>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</si>
  <si>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</si>
  <si>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</si>
  <si>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</si>
  <si>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</si>
  <si>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</si>
  <si>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</si>
  <si>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</si>
  <si>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</si>
  <si>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</si>
  <si>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</si>
  <si>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</si>
  <si>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</si>
  <si>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</si>
  <si>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</si>
  <si>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</si>
  <si>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</si>
  <si>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</si>
  <si>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</si>
  <si>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</si>
  <si>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</si>
  <si>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</si>
  <si>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</si>
  <si>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</si>
  <si>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</si>
  <si>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</si>
  <si>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</si>
  <si>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</si>
  <si>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</si>
  <si>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</si>
  <si>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</si>
  <si>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</si>
  <si>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</si>
  <si>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</si>
  <si>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</si>
  <si>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</si>
  <si>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</si>
  <si>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</si>
  <si>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</si>
  <si>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</si>
  <si>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</si>
  <si>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</si>
  <si>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</si>
  <si>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</si>
  <si>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</si>
  <si>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</si>
  <si>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</si>
  <si>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</si>
  <si>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</si>
  <si>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</si>
  <si>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</si>
  <si>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</si>
  <si>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</si>
  <si>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</si>
  <si>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</si>
  <si>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</si>
  <si>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</si>
  <si>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</si>
  <si>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</si>
  <si>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</si>
  <si>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</si>
  <si>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</si>
  <si>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</si>
  <si>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</si>
  <si>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</si>
  <si>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</si>
  <si>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</si>
  <si>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</si>
  <si>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</si>
  <si>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</si>
  <si>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</si>
  <si>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</si>
  <si>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</si>
  <si>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</si>
  <si>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</si>
  <si>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</si>
  <si>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</si>
  <si>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</si>
  <si>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</si>
  <si>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</si>
  <si>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</si>
  <si>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</si>
  <si>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</si>
  <si>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</si>
  <si>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</si>
  <si>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</si>
  <si>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</si>
  <si>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</si>
  <si>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</si>
  <si>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</si>
  <si>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</si>
  <si>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</si>
  <si>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</si>
  <si>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</si>
  <si>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</si>
  <si>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</si>
  <si>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</si>
  <si>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</si>
  <si>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</si>
  <si>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</si>
  <si>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</si>
  <si>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</si>
  <si>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</si>
  <si>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</si>
  <si>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</si>
  <si>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</si>
  <si>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</si>
  <si>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</si>
  <si>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</si>
  <si>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</si>
  <si>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</si>
  <si>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</si>
  <si>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</si>
  <si>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</si>
  <si>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</si>
  <si>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</si>
  <si>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</si>
  <si>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</si>
  <si>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</si>
  <si>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</si>
  <si>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</si>
  <si>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</si>
  <si>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</si>
  <si>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</si>
  <si>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</si>
  <si>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</si>
  <si>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</si>
  <si>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</si>
  <si>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</si>
  <si>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</si>
  <si>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3" type="noConversion"/>
  </si>
  <si>
    <t>SKILLDES_50115</t>
  </si>
  <si>
    <t>SKILLDES1_50115</t>
  </si>
  <si>
    <t>SKILLDES_59082</t>
  </si>
  <si>
    <t>SKILLDES1_59082</t>
  </si>
  <si>
    <t>SKILLDES1_59245</t>
    <phoneticPr fontId="13" type="noConversion"/>
  </si>
  <si>
    <t>SKILLDES_59246</t>
    <phoneticPr fontId="13" type="noConversion"/>
  </si>
  <si>
    <t>SKILLDES1_59246</t>
    <phoneticPr fontId="13"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</si>
  <si>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</si>
  <si>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</si>
  <si>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</si>
  <si>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</si>
  <si>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</si>
  <si>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</si>
  <si>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</si>
  <si>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</si>
  <si>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</si>
  <si>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</si>
  <si>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</si>
  <si>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</si>
  <si>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</si>
  <si>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</si>
  <si>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</si>
  <si>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</si>
  <si>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</si>
  <si>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</si>
  <si>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</si>
  <si>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</si>
  <si>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</si>
  <si>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</si>
  <si>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</si>
  <si>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</si>
  <si>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</si>
  <si>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</si>
  <si>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</si>
  <si>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</si>
  <si>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</si>
  <si>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</si>
  <si>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</si>
  <si>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</si>
  <si>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</si>
  <si>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</si>
  <si>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</si>
  <si>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</si>
  <si>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</si>
  <si>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</si>
  <si>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</si>
  <si>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</si>
  <si>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</si>
  <si>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</si>
  <si>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</si>
  <si>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</si>
  <si>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</si>
  <si>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</si>
  <si>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</si>
  <si>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</si>
  <si>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</si>
  <si>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</si>
  <si>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</si>
  <si>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</si>
  <si>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</si>
  <si>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</si>
  <si>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</si>
  <si>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</si>
  <si>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</si>
  <si>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</si>
  <si>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</si>
  <si>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</si>
  <si>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</si>
  <si>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</si>
  <si>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</si>
  <si>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</si>
  <si>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</si>
  <si>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</si>
  <si>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</si>
  <si>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</si>
  <si>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</si>
  <si>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</si>
  <si>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</si>
  <si>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</si>
  <si>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</si>
  <si>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</si>
  <si>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</si>
  <si>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</si>
  <si>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</si>
  <si>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</si>
  <si>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</si>
  <si>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</si>
  <si>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</si>
  <si>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</si>
  <si>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3" type="noConversion"/>
  </si>
  <si>
    <t>SKILLDES1_50500</t>
    <phoneticPr fontId="13" type="noConversion"/>
  </si>
  <si>
    <t>SKILL_59241</t>
    <phoneticPr fontId="13" type="noConversion"/>
  </si>
  <si>
    <t>SKILLDES_59241</t>
    <phoneticPr fontId="13" type="noConversion"/>
  </si>
  <si>
    <t>SKILLDES1_59241</t>
    <phoneticPr fontId="13" type="noConversion"/>
  </si>
  <si>
    <t>SKILLDES1_59229</t>
    <phoneticPr fontId="13" type="noConversion"/>
  </si>
  <si>
    <t>SKILL_50505</t>
    <phoneticPr fontId="13" type="noConversion"/>
  </si>
  <si>
    <t>SKILL_59239</t>
    <phoneticPr fontId="13" type="noConversion"/>
  </si>
  <si>
    <t>SKILLDES_59239</t>
    <phoneticPr fontId="13" type="noConversion"/>
  </si>
  <si>
    <t>SKILLDES1_59239</t>
    <phoneticPr fontId="13" type="noConversion"/>
  </si>
  <si>
    <t>SKILL_50506</t>
    <phoneticPr fontId="13" type="noConversion"/>
  </si>
  <si>
    <t>SKILLDES_50506</t>
    <phoneticPr fontId="13" type="noConversion"/>
  </si>
  <si>
    <t>SKILLDES1_50506</t>
    <phoneticPr fontId="13" type="noConversion"/>
  </si>
  <si>
    <t>SKILLDES1_50507</t>
    <phoneticPr fontId="13" type="noConversion"/>
  </si>
  <si>
    <t>SKILL_50509</t>
    <phoneticPr fontId="13" type="noConversion"/>
  </si>
  <si>
    <t>SKILLDES1_59231</t>
    <phoneticPr fontId="13" type="noConversion"/>
  </si>
  <si>
    <t>SKILLDES1_59234</t>
    <phoneticPr fontId="13" type="noConversion"/>
  </si>
  <si>
    <t>SKILL_59240</t>
    <phoneticPr fontId="13" type="noConversion"/>
  </si>
  <si>
    <t>SKILLDES_59240</t>
    <phoneticPr fontId="13" type="noConversion"/>
  </si>
  <si>
    <t>SKILLDES1_59240</t>
    <phoneticPr fontId="13" type="noConversion"/>
  </si>
  <si>
    <t>SKILLDES1_59237</t>
    <phoneticPr fontId="13"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</si>
  <si>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</si>
  <si>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</si>
  <si>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</si>
  <si>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</si>
  <si>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</si>
  <si>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</si>
  <si>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</si>
  <si>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</si>
  <si>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</si>
  <si>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</si>
  <si>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</si>
  <si>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</si>
  <si>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</si>
  <si>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</si>
  <si>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</si>
  <si>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</si>
  <si>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</si>
  <si>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</si>
  <si>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</si>
  <si>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</si>
  <si>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</si>
  <si>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</si>
  <si>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</si>
  <si>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</si>
  <si>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</si>
  <si>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</si>
  <si>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</si>
  <si>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</si>
  <si>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</si>
  <si>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</si>
  <si>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</si>
  <si>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</si>
  <si>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</si>
  <si>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</si>
  <si>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</si>
  <si>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</si>
  <si>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</si>
  <si>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</si>
  <si>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</si>
  <si>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</si>
  <si>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</si>
  <si>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</si>
  <si>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</si>
  <si>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</si>
  <si>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</si>
  <si>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</si>
  <si>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</si>
  <si>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</si>
  <si>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</si>
  <si>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</si>
  <si>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</si>
  <si>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</si>
  <si>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</si>
  <si>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</si>
  <si>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</si>
  <si>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</si>
  <si>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</si>
  <si>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</si>
  <si>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</si>
  <si>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</si>
  <si>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</si>
  <si>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</si>
  <si>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</si>
  <si>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</si>
  <si>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</si>
  <si>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</si>
  <si>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</si>
  <si>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</si>
  <si>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</si>
  <si>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</si>
  <si>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</si>
  <si>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</si>
  <si>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</si>
  <si>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</si>
  <si>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</si>
  <si>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</si>
  <si>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</si>
  <si>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</si>
  <si>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</si>
  <si>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</si>
  <si>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</si>
  <si>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</si>
  <si>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</si>
  <si>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</si>
  <si>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</si>
  <si>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</si>
  <si>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</si>
  <si>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</si>
  <si>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</si>
  <si>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</si>
  <si>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</si>
  <si>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</si>
  <si>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</si>
  <si>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</si>
  <si>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</si>
  <si>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</si>
  <si>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</si>
  <si>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</si>
  <si>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</si>
  <si>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</si>
  <si>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</si>
  <si>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</si>
  <si>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</si>
  <si>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</si>
  <si>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</si>
  <si>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</si>
  <si>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</si>
  <si>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</si>
  <si>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</si>
  <si>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</si>
  <si>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</si>
  <si>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</si>
  <si>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</si>
  <si>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</si>
  <si>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</si>
  <si>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</si>
  <si>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</si>
  <si>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</si>
  <si>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</si>
  <si>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</si>
  <si>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</si>
  <si>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</si>
  <si>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</si>
  <si>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</si>
  <si>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</si>
  <si>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</si>
  <si>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</si>
  <si>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</si>
  <si>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</si>
  <si>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</si>
  <si>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</si>
  <si>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</si>
  <si>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</si>
  <si>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</si>
  <si>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</si>
  <si>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</si>
  <si>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</si>
  <si>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</si>
  <si>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</si>
  <si>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</si>
  <si>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</si>
  <si>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</si>
  <si>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</si>
  <si>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</si>
  <si>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</si>
  <si>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</si>
  <si>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</si>
  <si>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</si>
  <si>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</si>
  <si>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</si>
  <si>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</si>
  <si>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</si>
  <si>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</si>
  <si>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</si>
  <si>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</si>
  <si>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</si>
  <si>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</si>
  <si>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</si>
  <si>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</si>
  <si>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</si>
  <si>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</si>
  <si>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</si>
  <si>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</si>
  <si>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</si>
  <si>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</si>
  <si>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</si>
  <si>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</si>
  <si>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</si>
  <si>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</si>
  <si>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</si>
  <si>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</si>
  <si>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</si>
  <si>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</si>
  <si>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</si>
  <si>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</si>
  <si>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</si>
  <si>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</si>
  <si>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</si>
  <si>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</si>
  <si>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</si>
  <si>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</si>
  <si>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</si>
  <si>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</si>
  <si>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</si>
  <si>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</si>
  <si>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</si>
  <si>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</si>
  <si>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</si>
  <si>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</si>
  <si>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</si>
  <si>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</si>
  <si>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</si>
  <si>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</si>
  <si>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</si>
  <si>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</si>
  <si>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</si>
  <si>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</si>
  <si>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</si>
  <si>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</si>
  <si>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</si>
  <si>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</si>
  <si>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</si>
  <si>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</si>
  <si>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</si>
  <si>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</si>
  <si>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</si>
  <si>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</si>
  <si>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</si>
  <si>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</si>
  <si>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</si>
  <si>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</si>
  <si>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</si>
  <si>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</si>
  <si>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</si>
  <si>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</si>
  <si>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</si>
  <si>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</si>
  <si>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</si>
  <si>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</si>
  <si>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</si>
  <si>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</si>
  <si>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</si>
  <si>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</si>
  <si>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</si>
  <si>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</si>
  <si>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</si>
  <si>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</si>
  <si>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</si>
  <si>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</si>
  <si>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</si>
  <si>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</si>
  <si>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</si>
  <si>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</si>
  <si>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</si>
  <si>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</si>
  <si>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</si>
  <si>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</si>
  <si>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</si>
  <si>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</si>
  <si>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</si>
  <si>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</si>
  <si>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</si>
  <si>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</si>
  <si>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</si>
  <si>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</si>
  <si>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</si>
  <si>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</si>
  <si>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</si>
  <si>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</si>
  <si>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</si>
  <si>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</si>
  <si>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</si>
  <si>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</si>
  <si>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</si>
  <si>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</si>
  <si>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</si>
  <si>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</si>
  <si>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</si>
  <si>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</si>
  <si>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</si>
  <si>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</si>
  <si>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</si>
  <si>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</si>
  <si>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</si>
  <si>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</si>
  <si>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</si>
  <si>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</si>
  <si>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</si>
  <si>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</si>
  <si>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</si>
  <si>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</si>
  <si>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</si>
  <si>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</si>
  <si>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</si>
  <si>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</si>
  <si>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</si>
  <si>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</si>
  <si>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</si>
  <si>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</si>
  <si>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</si>
  <si>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</si>
  <si>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</si>
  <si>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</si>
  <si>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</si>
  <si>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</si>
  <si>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</si>
  <si>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</si>
  <si>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</si>
  <si>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</si>
  <si>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</si>
  <si>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</si>
  <si>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</si>
  <si>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</si>
  <si>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</si>
  <si>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</si>
  <si>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</si>
  <si>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</si>
  <si>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</si>
  <si>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</si>
  <si>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</si>
  <si>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</si>
  <si>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</si>
  <si>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</si>
  <si>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</si>
  <si>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</si>
  <si>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</si>
  <si>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</si>
  <si>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</si>
  <si>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</si>
  <si>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</si>
  <si>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</si>
  <si>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</si>
  <si>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</si>
  <si>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</si>
  <si>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</si>
  <si>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</si>
  <si>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</si>
  <si>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</si>
  <si>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</si>
  <si>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</si>
  <si>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</si>
  <si>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</si>
  <si>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</si>
  <si>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</si>
  <si>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</si>
  <si>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</si>
  <si>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</si>
  <si>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</si>
  <si>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</si>
  <si>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</si>
  <si>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</si>
  <si>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</si>
  <si>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</si>
  <si>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</si>
  <si>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</si>
  <si>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</si>
  <si>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</si>
  <si>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</si>
  <si>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</si>
  <si>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</si>
  <si>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</si>
  <si>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</si>
  <si>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</si>
  <si>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</si>
  <si>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</si>
  <si>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</si>
  <si>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</si>
  <si>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</si>
  <si>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</si>
  <si>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</si>
  <si>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</si>
  <si>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</si>
  <si>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</si>
  <si>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</si>
  <si>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</si>
  <si>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</si>
  <si>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</si>
  <si>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</si>
  <si>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</si>
  <si>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</si>
  <si>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</si>
  <si>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</si>
  <si>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</si>
  <si>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</si>
  <si>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</si>
  <si>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</si>
  <si>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</si>
  <si>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</si>
  <si>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</si>
  <si>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</si>
  <si>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</si>
  <si>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</si>
  <si>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</si>
  <si>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</si>
  <si>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</si>
  <si>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</si>
  <si>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</si>
  <si>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</si>
  <si>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</si>
  <si>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</si>
  <si>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</si>
  <si>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</si>
  <si>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</si>
  <si>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</si>
  <si>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</si>
  <si>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</si>
  <si>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</si>
  <si>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</si>
  <si>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</si>
  <si>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</si>
  <si>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</si>
  <si>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</si>
  <si>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</si>
  <si>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</si>
  <si>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</si>
  <si>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</si>
  <si>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</si>
  <si>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</si>
  <si>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</si>
  <si>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</si>
  <si>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</si>
  <si>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</si>
  <si>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</si>
  <si>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</si>
  <si>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</si>
  <si>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</si>
  <si>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</si>
  <si>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</si>
  <si>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</si>
  <si>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</si>
  <si>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</si>
  <si>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</si>
  <si>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</si>
  <si>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</si>
  <si>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</si>
  <si>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</si>
  <si>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</si>
  <si>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</si>
  <si>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</si>
  <si>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</si>
  <si>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</si>
  <si>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</si>
  <si>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</si>
  <si>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</si>
  <si>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</si>
  <si>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</si>
  <si>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</si>
  <si>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</si>
  <si>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</si>
  <si>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</si>
  <si>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</si>
  <si>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</si>
  <si>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</si>
  <si>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</si>
  <si>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</si>
  <si>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</si>
  <si>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</si>
  <si>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</si>
  <si>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</si>
  <si>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</si>
  <si>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</si>
  <si>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</si>
  <si>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</si>
  <si>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</si>
  <si>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</si>
  <si>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</si>
  <si>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</si>
  <si>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</si>
  <si>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</si>
  <si>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</si>
  <si>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</si>
  <si>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</si>
  <si>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</si>
  <si>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</si>
  <si>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</si>
  <si>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</si>
  <si>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</si>
  <si>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</si>
  <si>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</si>
  <si>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</si>
  <si>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</si>
  <si>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</si>
  <si>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</si>
  <si>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</si>
  <si>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</si>
  <si>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</si>
  <si>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</si>
  <si>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</si>
  <si>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</si>
  <si>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</si>
  <si>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</si>
  <si>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</si>
  <si>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</si>
  <si>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</si>
  <si>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</si>
  <si>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</si>
  <si>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</si>
  <si>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</si>
  <si>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</si>
  <si>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</si>
  <si>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</si>
  <si>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</si>
  <si>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</si>
  <si>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</si>
  <si>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</si>
  <si>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</si>
  <si>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</si>
  <si>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</si>
  <si>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</si>
  <si>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</si>
  <si>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</si>
  <si>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</si>
  <si>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</si>
  <si>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</si>
  <si>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</si>
  <si>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</si>
  <si>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</si>
  <si>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</si>
  <si>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</si>
  <si>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</si>
  <si>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</si>
  <si>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</si>
  <si>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</si>
  <si>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</si>
  <si>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</si>
  <si>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</si>
  <si>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</si>
  <si>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</si>
  <si>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</si>
  <si>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</si>
  <si>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</si>
  <si>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</si>
  <si>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</si>
  <si>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</si>
  <si>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</si>
  <si>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</si>
  <si>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</si>
  <si>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</si>
  <si>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</si>
  <si>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</si>
  <si>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</si>
  <si>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</si>
  <si>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</si>
  <si>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</si>
  <si>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</si>
  <si>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</si>
  <si>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</si>
  <si>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</si>
  <si>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</si>
  <si>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</si>
  <si>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</si>
  <si>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</si>
  <si>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</si>
  <si>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</si>
  <si>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</si>
  <si>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</si>
  <si>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</si>
  <si>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</si>
  <si>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</si>
  <si>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</si>
  <si>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</si>
  <si>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</si>
  <si>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</si>
  <si>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</si>
  <si>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</si>
  <si>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</si>
  <si>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</si>
  <si>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</si>
  <si>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</si>
  <si>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</si>
  <si>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</si>
  <si>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</si>
  <si>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</si>
  <si>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</si>
  <si>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</si>
  <si>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</si>
  <si>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</si>
  <si>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</si>
  <si>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</si>
  <si>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</si>
  <si>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</si>
  <si>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</si>
  <si>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</si>
  <si>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</si>
  <si>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</si>
  <si>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</si>
  <si>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</si>
  <si>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</si>
  <si>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</si>
  <si>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</si>
  <si>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</si>
  <si>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</si>
  <si>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</si>
  <si>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</si>
  <si>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</si>
  <si>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</si>
  <si>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</si>
  <si>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</si>
  <si>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</si>
  <si>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</si>
  <si>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</si>
  <si>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</si>
  <si>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</si>
  <si>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</si>
  <si>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</si>
  <si>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</si>
  <si>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</si>
  <si>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</si>
  <si>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</si>
  <si>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</si>
  <si>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</si>
  <si>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</si>
  <si>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</si>
  <si>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</si>
  <si>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</si>
  <si>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</si>
  <si>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</si>
  <si>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</si>
  <si>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</si>
  <si>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</si>
  <si>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</si>
  <si>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</si>
  <si>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</si>
  <si>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</si>
  <si>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</si>
  <si>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</si>
  <si>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</si>
  <si>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</si>
  <si>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</si>
  <si>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</si>
  <si>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</si>
  <si>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</si>
  <si>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</si>
  <si>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</si>
  <si>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</si>
  <si>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</si>
  <si>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</si>
  <si>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</si>
  <si>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</si>
  <si>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</si>
  <si>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</si>
  <si>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</si>
  <si>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</si>
  <si>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</si>
  <si>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</si>
  <si>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</si>
  <si>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</si>
  <si>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</si>
  <si>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</si>
  <si>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</si>
  <si>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</si>
  <si>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</si>
  <si>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</si>
  <si>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</si>
  <si>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</si>
  <si>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</si>
  <si>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</si>
  <si>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</si>
  <si>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</si>
  <si>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</si>
  <si>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</si>
  <si>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</si>
  <si>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</si>
  <si>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</si>
  <si>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</si>
  <si>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</si>
  <si>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</si>
  <si>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</si>
  <si>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</si>
  <si>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</si>
  <si>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</si>
  <si>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</si>
  <si>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</si>
  <si>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</si>
  <si>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</si>
  <si>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</si>
  <si>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</si>
  <si>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</si>
  <si>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</si>
  <si>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9"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</si>
  <si>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</si>
  <si>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</si>
  <si>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</si>
  <si>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</si>
  <si>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</si>
  <si>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</si>
  <si>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</si>
  <si>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</si>
  <si>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</si>
  <si>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</si>
  <si>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</si>
  <si>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</si>
  <si>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</si>
  <si>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</si>
  <si>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</si>
  <si>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</si>
  <si>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</si>
  <si>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</si>
  <si>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</si>
  <si>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</si>
  <si>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</si>
  <si>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</si>
  <si>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</si>
  <si>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</si>
  <si>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</si>
  <si>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</si>
  <si>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</si>
  <si>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</si>
  <si>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</si>
  <si>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</si>
  <si>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</si>
  <si>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</si>
  <si>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</si>
  <si>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</si>
  <si>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</si>
  <si>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</si>
  <si>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</si>
  <si>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</si>
  <si>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</si>
  <si>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</si>
  <si>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</si>
  <si>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</si>
  <si>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</si>
  <si>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</si>
  <si>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</si>
  <si>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</si>
  <si>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</si>
  <si>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</si>
  <si>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</si>
  <si>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</si>
  <si>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</si>
  <si>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</si>
  <si>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</si>
  <si>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</si>
  <si>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</si>
  <si>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</si>
  <si>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</si>
  <si>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</si>
  <si>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</si>
  <si>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</si>
  <si>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</si>
  <si>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</si>
  <si>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</si>
  <si>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</si>
  <si>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</si>
  <si>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</si>
  <si>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</si>
  <si>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</si>
  <si>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</si>
  <si>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</si>
  <si>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</si>
  <si>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</si>
  <si>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</si>
  <si>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</si>
  <si>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</si>
  <si>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</si>
  <si>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</si>
  <si>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</si>
  <si>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</si>
  <si>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</si>
  <si>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</si>
  <si>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</si>
  <si>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</si>
  <si>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</si>
  <si>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</si>
  <si>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</si>
  <si>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</si>
  <si>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</si>
  <si>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</si>
  <si>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</si>
  <si>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</si>
  <si>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</si>
  <si>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</si>
  <si>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</si>
  <si>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</si>
  <si>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</si>
  <si>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</si>
  <si>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</si>
  <si>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</si>
  <si>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</si>
  <si>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</si>
  <si>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</si>
  <si>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</si>
  <si>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</si>
  <si>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</si>
  <si>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</si>
  <si>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</si>
  <si>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</si>
  <si>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</si>
  <si>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</si>
  <si>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</si>
  <si>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</si>
  <si>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</si>
  <si>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</si>
  <si>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</si>
  <si>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</si>
  <si>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</si>
  <si>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</si>
  <si>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</si>
  <si>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</si>
  <si>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</si>
  <si>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</si>
  <si>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</si>
  <si>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</si>
  <si>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</si>
  <si>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</si>
  <si>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</si>
  <si>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</si>
  <si>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</si>
  <si>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</si>
  <si>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</si>
  <si>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</si>
  <si>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</si>
  <si>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</si>
  <si>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</si>
  <si>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</si>
  <si>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</si>
  <si>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</si>
  <si>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</si>
  <si>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</si>
  <si>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</si>
  <si>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</si>
  <si>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</si>
  <si>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</si>
  <si>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</si>
  <si>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</si>
  <si>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</si>
  <si>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</si>
  <si>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</si>
  <si>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</si>
  <si>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</si>
  <si>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</si>
  <si>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</si>
  <si>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</si>
  <si>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</si>
  <si>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</si>
  <si>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</si>
  <si>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</si>
  <si>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</si>
  <si>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</si>
  <si>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</si>
  <si>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</si>
  <si>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</si>
  <si>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</si>
  <si>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</si>
  <si>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</si>
  <si>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</si>
  <si>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</si>
  <si>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</si>
  <si>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</si>
  <si>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</si>
  <si>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</si>
  <si>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</si>
  <si>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</si>
  <si>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</si>
  <si>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</si>
  <si>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</si>
  <si>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</si>
  <si>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</si>
  <si>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</si>
  <si>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</si>
  <si>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</si>
  <si>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</si>
  <si>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</si>
  <si>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</si>
  <si>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</si>
  <si>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</si>
  <si>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</si>
  <si>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</si>
  <si>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</si>
  <si>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</si>
  <si>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</si>
  <si>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</si>
  <si>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</si>
  <si>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</si>
  <si>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</si>
  <si>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</si>
  <si>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</si>
  <si>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</si>
  <si>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</si>
  <si>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9" type="noConversion"/>
  </si>
  <si>
    <t>famWitchDes_2</t>
    <phoneticPr fontId="9" type="noConversion"/>
  </si>
  <si>
    <t>famWitchDes_3</t>
  </si>
  <si>
    <t>famWitchDes_4</t>
  </si>
  <si>
    <t>famWitchDes_5</t>
  </si>
  <si>
    <t>famFightDes_1</t>
    <phoneticPr fontId="9"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</si>
  <si>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</si>
  <si>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</si>
  <si>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</si>
  <si>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</si>
  <si>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</si>
  <si>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</si>
  <si>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</si>
  <si>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</si>
  <si>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</si>
  <si>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</si>
  <si>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</si>
  <si>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</si>
  <si>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</si>
  <si>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</si>
  <si>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</si>
  <si>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</si>
  <si>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</si>
  <si>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</si>
  <si>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</si>
  <si>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</si>
  <si>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</si>
  <si>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</si>
  <si>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</si>
  <si>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</si>
  <si>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</si>
  <si>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</si>
  <si>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</si>
  <si>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</si>
  <si>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</si>
  <si>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</si>
  <si>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</si>
  <si>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</si>
  <si>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</si>
  <si>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</si>
  <si>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</si>
  <si>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</si>
  <si>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</si>
  <si>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</si>
  <si>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</si>
  <si>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</si>
  <si>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</si>
  <si>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</si>
  <si>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</si>
  <si>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</si>
  <si>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</si>
  <si>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</si>
  <si>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</si>
  <si>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</si>
  <si>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</si>
  <si>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</si>
  <si>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</si>
  <si>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</si>
  <si>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</si>
  <si>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</si>
  <si>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</si>
  <si>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</si>
  <si>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</si>
  <si>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</si>
  <si>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</si>
  <si>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</si>
  <si>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</si>
  <si>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</si>
  <si>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</si>
  <si>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</si>
  <si>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</si>
  <si>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</si>
  <si>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</si>
  <si>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</si>
  <si>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</si>
  <si>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</si>
  <si>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</si>
  <si>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</si>
  <si>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</si>
  <si>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</si>
  <si>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</si>
  <si>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</si>
  <si>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</si>
  <si>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</si>
  <si>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</si>
  <si>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</si>
  <si>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</si>
  <si>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</si>
  <si>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</si>
  <si>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</si>
  <si>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</si>
  <si>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</si>
  <si>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</si>
  <si>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</si>
  <si>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</si>
  <si>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</si>
  <si>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</si>
  <si>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</si>
  <si>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</si>
  <si>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</si>
  <si>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</si>
  <si>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</si>
  <si>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</si>
  <si>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</si>
  <si>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</si>
  <si>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</si>
  <si>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</si>
  <si>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</si>
  <si>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</si>
  <si>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</si>
  <si>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</si>
  <si>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</si>
  <si>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</si>
  <si>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</si>
  <si>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</si>
  <si>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</si>
  <si>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</si>
  <si>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</si>
  <si>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</si>
  <si>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</si>
  <si>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</si>
  <si>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</si>
  <si>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</si>
  <si>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</si>
  <si>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</si>
  <si>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</si>
  <si>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</si>
  <si>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</si>
  <si>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</si>
  <si>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</si>
  <si>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</si>
  <si>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</si>
  <si>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</si>
  <si>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</si>
  <si>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</si>
  <si>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</si>
  <si>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</si>
  <si>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</si>
  <si>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</si>
  <si>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</si>
  <si>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</si>
  <si>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</si>
  <si>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</si>
  <si>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</si>
  <si>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</si>
  <si>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</si>
  <si>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</si>
  <si>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</si>
  <si>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</si>
  <si>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</si>
  <si>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</si>
  <si>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</si>
  <si>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</si>
  <si>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</si>
  <si>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</si>
  <si>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</si>
  <si>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</si>
  <si>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</si>
  <si>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</si>
  <si>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</si>
  <si>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</si>
  <si>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</si>
  <si>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</si>
  <si>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</si>
  <si>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</si>
  <si>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</si>
  <si>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</si>
  <si>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</si>
  <si>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</si>
  <si>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</si>
  <si>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</si>
  <si>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</si>
  <si>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</si>
  <si>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</si>
  <si>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</si>
  <si>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</si>
  <si>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</si>
  <si>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</si>
  <si>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</si>
  <si>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</si>
  <si>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</si>
  <si>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</si>
  <si>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</si>
  <si>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</si>
  <si>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</si>
  <si>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</si>
  <si>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</si>
  <si>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</si>
  <si>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</si>
  <si>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</si>
  <si>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</si>
  <si>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</si>
  <si>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</si>
  <si>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</si>
  <si>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</si>
  <si>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</si>
  <si>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</si>
  <si>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</si>
  <si>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</si>
  <si>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</si>
  <si>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</si>
  <si>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</si>
  <si>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</si>
  <si>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</si>
  <si>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</si>
  <si>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</si>
  <si>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</si>
  <si>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</si>
  <si>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</si>
  <si>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</si>
  <si>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</si>
  <si>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</si>
  <si>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</si>
  <si>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</si>
  <si>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</si>
  <si>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</si>
  <si>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</si>
  <si>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</si>
  <si>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</si>
  <si>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</si>
  <si>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</si>
  <si>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</si>
  <si>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</si>
  <si>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</si>
  <si>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</si>
  <si>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</si>
  <si>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</si>
  <si>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</si>
  <si>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</si>
  <si>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</si>
  <si>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</si>
  <si>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</si>
  <si>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</si>
  <si>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</si>
  <si>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</si>
  <si>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</si>
  <si>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</si>
  <si>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</si>
  <si>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</si>
  <si>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</si>
  <si>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</si>
  <si>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</si>
  <si>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</si>
  <si>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</si>
  <si>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</si>
  <si>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</si>
  <si>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</si>
  <si>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</si>
  <si>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</si>
  <si>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</si>
  <si>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</si>
  <si>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</si>
  <si>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</si>
  <si>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</si>
  <si>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</si>
  <si>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</si>
  <si>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</si>
  <si>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</si>
  <si>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</si>
  <si>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</si>
  <si>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</si>
  <si>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</si>
  <si>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</si>
  <si>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</si>
  <si>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</si>
  <si>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</si>
  <si>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</si>
  <si>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</si>
  <si>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</si>
  <si>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</si>
  <si>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</si>
  <si>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</si>
  <si>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</si>
  <si>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</si>
  <si>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</si>
  <si>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</si>
  <si>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</si>
  <si>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</si>
  <si>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</si>
  <si>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</si>
  <si>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</si>
  <si>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</si>
  <si>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</si>
  <si>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</si>
  <si>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</si>
  <si>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</si>
  <si>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</si>
  <si>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</si>
  <si>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</si>
  <si>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</si>
  <si>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</si>
  <si>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</si>
  <si>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</si>
  <si>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</si>
  <si>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</si>
  <si>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</si>
  <si>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</si>
  <si>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</si>
  <si>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</si>
  <si>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</si>
  <si>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</si>
  <si>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</si>
  <si>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</si>
  <si>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</si>
  <si>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</si>
  <si>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</si>
  <si>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</si>
  <si>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</si>
  <si>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</si>
  <si>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</si>
  <si>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</si>
  <si>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</si>
  <si>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</si>
  <si>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</si>
  <si>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</si>
  <si>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</si>
  <si>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</si>
  <si>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</si>
  <si>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</si>
  <si>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</si>
  <si>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</si>
  <si>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</si>
  <si>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</si>
  <si>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</si>
  <si>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</si>
  <si>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</si>
  <si>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</si>
  <si>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</si>
  <si>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</si>
  <si>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</si>
  <si>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</si>
  <si>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</si>
  <si>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</si>
  <si>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</si>
  <si>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</si>
  <si>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</si>
  <si>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</si>
  <si>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</si>
  <si>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</si>
  <si>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</si>
  <si>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</si>
  <si>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</si>
  <si>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</si>
  <si>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</si>
  <si>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</si>
  <si>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</si>
  <si>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</si>
  <si>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</si>
  <si>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</si>
  <si>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</si>
  <si>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</si>
  <si>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</si>
  <si>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</si>
  <si>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</si>
  <si>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</si>
  <si>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</si>
  <si>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</si>
  <si>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</si>
  <si>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</si>
  <si>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</si>
  <si>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</si>
  <si>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</si>
  <si>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</si>
  <si>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</si>
  <si>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</si>
  <si>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</si>
  <si>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</si>
  <si>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</si>
  <si>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</si>
  <si>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</si>
  <si>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</si>
  <si>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</si>
  <si>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</si>
  <si>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</si>
  <si>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</si>
  <si>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</si>
  <si>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</si>
  <si>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</si>
  <si>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</si>
  <si>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</si>
  <si>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</si>
  <si>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</si>
  <si>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</si>
  <si>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</si>
  <si>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</si>
  <si>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</si>
  <si>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</si>
  <si>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</si>
  <si>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</si>
  <si>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</si>
  <si>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</si>
  <si>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</si>
  <si>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</si>
  <si>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</si>
  <si>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</si>
  <si>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</si>
  <si>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</si>
  <si>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</si>
  <si>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</si>
  <si>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</si>
  <si>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</si>
  <si>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</si>
  <si>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</si>
  <si>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</si>
  <si>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</si>
  <si>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</si>
  <si>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</si>
  <si>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</si>
  <si>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</si>
  <si>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</si>
  <si>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</si>
  <si>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</si>
  <si>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</si>
  <si>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</si>
  <si>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</si>
  <si>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</si>
  <si>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</si>
  <si>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</si>
  <si>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</si>
  <si>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</si>
  <si>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</si>
  <si>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</si>
  <si>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</si>
  <si>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</si>
  <si>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</si>
  <si>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</si>
  <si>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</si>
  <si>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</si>
  <si>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</si>
  <si>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</si>
  <si>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</si>
  <si>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</si>
  <si>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</si>
  <si>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</si>
  <si>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</si>
  <si>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</si>
  <si>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</si>
  <si>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</si>
  <si>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</si>
  <si>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</si>
  <si>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</si>
  <si>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</si>
  <si>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</si>
  <si>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</si>
  <si>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</si>
  <si>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</si>
  <si>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</si>
  <si>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</si>
  <si>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</si>
  <si>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</si>
  <si>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</si>
  <si>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</si>
  <si>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</si>
  <si>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</si>
  <si>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</si>
  <si>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</si>
  <si>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</si>
  <si>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</si>
  <si>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</si>
  <si>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</si>
  <si>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</si>
  <si>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</si>
  <si>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</si>
  <si>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</si>
  <si>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</si>
  <si>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</si>
  <si>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</si>
  <si>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</si>
  <si>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</si>
  <si>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</si>
  <si>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</si>
  <si>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</si>
  <si>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</si>
  <si>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</si>
  <si>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</si>
  <si>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</si>
  <si>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</si>
  <si>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</si>
  <si>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</si>
  <si>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</si>
  <si>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</si>
  <si>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</si>
  <si>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</si>
  <si>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</si>
  <si>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</si>
  <si>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</si>
  <si>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</si>
  <si>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</si>
  <si>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</si>
  <si>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3"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</si>
  <si>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</si>
  <si>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</si>
  <si>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</si>
  <si>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</si>
  <si>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</si>
  <si>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</si>
  <si>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</si>
  <si>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</si>
  <si>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</si>
  <si>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</si>
  <si>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</si>
  <si>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</si>
  <si>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</si>
  <si>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</si>
  <si>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</si>
  <si>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</si>
  <si>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</si>
  <si>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</si>
  <si>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</si>
  <si>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</si>
  <si>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</si>
  <si>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3" type="noConversion"/>
  </si>
  <si>
    <r>
      <t>TEAM_DINGWEI_</t>
    </r>
    <r>
      <rPr>
        <sz val="11"/>
        <color theme="1"/>
        <rFont val="等线"/>
        <family val="3"/>
        <charset val="134"/>
        <scheme val="minor"/>
      </rPr>
      <t>702</t>
    </r>
    <phoneticPr fontId="13" type="noConversion"/>
  </si>
  <si>
    <r>
      <t>TEAM_DINGWEI_</t>
    </r>
    <r>
      <rPr>
        <sz val="11"/>
        <color theme="1"/>
        <rFont val="等线"/>
        <family val="3"/>
        <charset val="134"/>
        <scheme val="minor"/>
      </rPr>
      <t>703</t>
    </r>
    <phoneticPr fontId="13" type="noConversion"/>
  </si>
  <si>
    <r>
      <t>TEAM_DINGWEI_</t>
    </r>
    <r>
      <rPr>
        <sz val="11"/>
        <color theme="1"/>
        <rFont val="等线"/>
        <family val="3"/>
        <charset val="134"/>
        <scheme val="minor"/>
      </rPr>
      <t>704</t>
    </r>
    <phoneticPr fontId="13" type="noConversion"/>
  </si>
  <si>
    <r>
      <t>TEAM_DINGWEI_</t>
    </r>
    <r>
      <rPr>
        <sz val="11"/>
        <color theme="1"/>
        <rFont val="等线"/>
        <family val="3"/>
        <charset val="134"/>
        <scheme val="minor"/>
      </rPr>
      <t>705</t>
    </r>
    <phoneticPr fontId="13" type="noConversion"/>
  </si>
  <si>
    <r>
      <t>TEAM_DINGWEI_</t>
    </r>
    <r>
      <rPr>
        <sz val="11"/>
        <color theme="1"/>
        <rFont val="等线"/>
        <family val="3"/>
        <charset val="134"/>
        <scheme val="minor"/>
      </rPr>
      <t>706</t>
    </r>
    <phoneticPr fontId="13" type="noConversion"/>
  </si>
  <si>
    <r>
      <t>TEAM_DINGWEI_</t>
    </r>
    <r>
      <rPr>
        <sz val="11"/>
        <color theme="1"/>
        <rFont val="等线"/>
        <family val="3"/>
        <charset val="134"/>
        <scheme val="minor"/>
      </rPr>
      <t>707</t>
    </r>
    <phoneticPr fontId="13"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</si>
  <si>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</si>
  <si>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</si>
  <si>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</si>
  <si>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</si>
  <si>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</si>
  <si>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</si>
  <si>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</si>
  <si>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</si>
  <si>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</si>
  <si>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</si>
  <si>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</si>
  <si>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</si>
  <si>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</si>
  <si>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</si>
  <si>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</si>
  <si>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</si>
  <si>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</si>
  <si>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</si>
  <si>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</si>
  <si>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</si>
  <si>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</si>
  <si>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</si>
  <si>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</si>
  <si>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</si>
  <si>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</si>
  <si>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</si>
  <si>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</si>
  <si>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</si>
  <si>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</si>
  <si>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</si>
  <si>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</si>
  <si>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</si>
  <si>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</si>
  <si>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</si>
  <si>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</si>
  <si>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</si>
  <si>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</si>
  <si>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</si>
  <si>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</si>
  <si>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</si>
  <si>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</si>
  <si>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</si>
  <si>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</si>
  <si>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</si>
  <si>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</si>
  <si>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</si>
  <si>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</si>
  <si>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</si>
  <si>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</si>
  <si>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</si>
  <si>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</si>
  <si>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</si>
  <si>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</si>
  <si>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</si>
  <si>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</si>
  <si>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</si>
  <si>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</si>
  <si>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</si>
  <si>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</si>
  <si>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</si>
  <si>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</si>
  <si>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</si>
  <si>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</si>
  <si>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</si>
  <si>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</si>
  <si>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</si>
  <si>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</si>
  <si>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</si>
  <si>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</si>
  <si>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</si>
  <si>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</si>
  <si>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</si>
  <si>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</si>
  <si>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</si>
  <si>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</si>
  <si>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</si>
  <si>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</si>
  <si>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</si>
  <si>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</si>
  <si>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</si>
  <si>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</si>
  <si>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</si>
  <si>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</si>
  <si>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</si>
  <si>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</si>
  <si>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</si>
  <si>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</si>
  <si>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</si>
  <si>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</si>
  <si>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</si>
  <si>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</si>
  <si>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</si>
  <si>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</si>
  <si>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</si>
  <si>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</si>
  <si>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</si>
  <si>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</si>
  <si>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</si>
  <si>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</si>
  <si>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</si>
  <si>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</si>
  <si>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</si>
  <si>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</si>
  <si>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</si>
  <si>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</si>
  <si>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</si>
  <si>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</si>
  <si>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</si>
  <si>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</si>
  <si>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</si>
  <si>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</si>
  <si>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</si>
  <si>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</si>
  <si>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</si>
  <si>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</si>
  <si>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</si>
  <si>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</si>
  <si>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</si>
  <si>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</si>
  <si>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</si>
  <si>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</si>
  <si>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</si>
  <si>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</si>
  <si>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</si>
  <si>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</si>
  <si>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</si>
  <si>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</si>
  <si>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</si>
  <si>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</si>
  <si>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</si>
  <si>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</si>
  <si>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</si>
  <si>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</si>
  <si>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</si>
  <si>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</si>
  <si>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</si>
  <si>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</si>
  <si>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</si>
  <si>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</si>
  <si>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</si>
  <si>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</si>
  <si>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</si>
  <si>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</si>
  <si>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</si>
  <si>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</si>
  <si>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</si>
  <si>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</si>
  <si>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</si>
  <si>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</si>
  <si>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</si>
  <si>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</si>
  <si>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</si>
  <si>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</si>
  <si>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</si>
  <si>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</si>
  <si>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</si>
  <si>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</si>
  <si>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</si>
  <si>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</si>
  <si>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</si>
  <si>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</si>
  <si>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</si>
  <si>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</si>
  <si>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</si>
  <si>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</si>
  <si>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</si>
  <si>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</si>
  <si>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</si>
  <si>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</si>
  <si>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</si>
  <si>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</si>
  <si>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</si>
  <si>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</si>
  <si>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</si>
  <si>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</si>
  <si>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</si>
  <si>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</si>
  <si>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</si>
  <si>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</si>
  <si>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</si>
  <si>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</si>
  <si>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</si>
  <si>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</si>
  <si>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</si>
  <si>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</si>
  <si>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</si>
  <si>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</si>
  <si>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</si>
  <si>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</si>
  <si>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</si>
  <si>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</si>
  <si>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</si>
  <si>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</si>
  <si>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</si>
  <si>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</si>
  <si>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</si>
  <si>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</si>
  <si>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</si>
  <si>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</si>
  <si>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</si>
  <si>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</si>
  <si>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</si>
  <si>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</si>
  <si>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</si>
  <si>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</si>
  <si>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</si>
  <si>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</si>
  <si>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</si>
  <si>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</si>
  <si>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</si>
  <si>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</si>
  <si>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</si>
  <si>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</si>
  <si>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</si>
  <si>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</si>
  <si>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</si>
  <si>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</si>
  <si>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</si>
  <si>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</si>
  <si>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</si>
  <si>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</si>
  <si>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</si>
  <si>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</si>
  <si>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</si>
  <si>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</si>
  <si>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</si>
  <si>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</si>
  <si>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</si>
  <si>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</si>
  <si>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</si>
  <si>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</si>
  <si>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</si>
  <si>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</si>
  <si>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</si>
  <si>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</si>
  <si>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</si>
  <si>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</si>
  <si>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</si>
  <si>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</si>
  <si>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</si>
  <si>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</si>
  <si>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</si>
  <si>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</si>
  <si>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</si>
  <si>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</si>
  <si>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</si>
  <si>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</si>
  <si>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</si>
  <si>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</si>
  <si>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</si>
  <si>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</si>
  <si>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</si>
  <si>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</si>
  <si>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</si>
  <si>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</si>
  <si>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</si>
  <si>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</si>
  <si>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</si>
  <si>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</si>
  <si>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</si>
  <si>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</si>
  <si>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</si>
  <si>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</si>
  <si>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</si>
  <si>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</si>
  <si>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</si>
  <si>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</si>
  <si>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</si>
  <si>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</si>
  <si>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</si>
  <si>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</si>
  <si>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</si>
  <si>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</si>
  <si>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3"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</si>
  <si>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</si>
  <si>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</si>
  <si>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</si>
  <si>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</si>
  <si>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</si>
  <si>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</si>
  <si>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</si>
  <si>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</si>
  <si>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</si>
  <si>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</si>
  <si>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</si>
  <si>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</si>
  <si>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</si>
  <si>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</si>
  <si>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</si>
  <si>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</si>
  <si>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</si>
  <si>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</si>
  <si>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</si>
  <si>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</si>
  <si>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</si>
  <si>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</si>
  <si>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</si>
  <si>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</si>
  <si>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</si>
  <si>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</si>
  <si>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</si>
  <si>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</si>
  <si>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</si>
  <si>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</si>
  <si>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</si>
  <si>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</si>
  <si>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</si>
  <si>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</si>
  <si>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</si>
  <si>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</si>
  <si>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</si>
  <si>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</si>
  <si>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</si>
  <si>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</si>
  <si>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</si>
  <si>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</si>
  <si>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</si>
  <si>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</si>
  <si>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</si>
  <si>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</si>
  <si>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</si>
  <si>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</si>
  <si>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</si>
  <si>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</si>
  <si>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3" type="noConversion"/>
  </si>
  <si>
    <r>
      <t>SKILLDES_50</t>
    </r>
    <r>
      <rPr>
        <sz val="11"/>
        <color theme="1"/>
        <rFont val="等线"/>
        <family val="3"/>
        <charset val="134"/>
        <scheme val="minor"/>
      </rPr>
      <t>534</t>
    </r>
    <phoneticPr fontId="13" type="noConversion"/>
  </si>
  <si>
    <r>
      <t>SKILLDES_505</t>
    </r>
    <r>
      <rPr>
        <sz val="11"/>
        <color theme="1"/>
        <rFont val="等线"/>
        <family val="3"/>
        <charset val="134"/>
        <scheme val="minor"/>
      </rPr>
      <t>36</t>
    </r>
    <phoneticPr fontId="13" type="noConversion"/>
  </si>
  <si>
    <r>
      <t>SKILLDES_50</t>
    </r>
    <r>
      <rPr>
        <sz val="11"/>
        <color theme="1"/>
        <rFont val="等线"/>
        <family val="3"/>
        <charset val="134"/>
        <scheme val="minor"/>
      </rPr>
      <t>537</t>
    </r>
    <phoneticPr fontId="13" type="noConversion"/>
  </si>
  <si>
    <r>
      <t>SKILLDES_50</t>
    </r>
    <r>
      <rPr>
        <sz val="11"/>
        <color theme="1"/>
        <rFont val="等线"/>
        <family val="3"/>
        <charset val="134"/>
        <scheme val="minor"/>
      </rPr>
      <t>538</t>
    </r>
    <phoneticPr fontId="13"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</si>
  <si>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</si>
  <si>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</si>
  <si>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</si>
  <si>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</si>
  <si>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</si>
  <si>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</si>
  <si>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</si>
  <si>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</si>
  <si>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3" type="noConversion"/>
  </si>
  <si>
    <r>
      <t>TOOL_9</t>
    </r>
    <r>
      <rPr>
        <sz val="11"/>
        <color theme="1"/>
        <rFont val="等线"/>
        <family val="3"/>
        <charset val="134"/>
        <scheme val="minor"/>
      </rPr>
      <t>3304</t>
    </r>
    <phoneticPr fontId="13" type="noConversion"/>
  </si>
  <si>
    <r>
      <t>TOOL_93</t>
    </r>
    <r>
      <rPr>
        <sz val="11"/>
        <color theme="1"/>
        <rFont val="等线"/>
        <family val="3"/>
        <charset val="134"/>
        <scheme val="minor"/>
      </rPr>
      <t>203</t>
    </r>
    <phoneticPr fontId="13" type="noConversion"/>
  </si>
  <si>
    <r>
      <t>TOOL_93</t>
    </r>
    <r>
      <rPr>
        <sz val="11"/>
        <color theme="1"/>
        <rFont val="等线"/>
        <family val="3"/>
        <charset val="134"/>
        <scheme val="minor"/>
      </rPr>
      <t>204</t>
    </r>
    <phoneticPr fontId="13" type="noConversion"/>
  </si>
  <si>
    <r>
      <t>TOOLDES_93</t>
    </r>
    <r>
      <rPr>
        <sz val="11"/>
        <color theme="1"/>
        <rFont val="等线"/>
        <family val="3"/>
        <charset val="134"/>
        <scheme val="minor"/>
      </rPr>
      <t>301</t>
    </r>
    <phoneticPr fontId="13" type="noConversion"/>
  </si>
  <si>
    <r>
      <t>TOOLDES_93</t>
    </r>
    <r>
      <rPr>
        <sz val="11"/>
        <color theme="1"/>
        <rFont val="等线"/>
        <family val="3"/>
        <charset val="134"/>
        <scheme val="minor"/>
      </rPr>
      <t>304</t>
    </r>
    <phoneticPr fontId="13" type="noConversion"/>
  </si>
  <si>
    <r>
      <t>TOOLDES_93</t>
    </r>
    <r>
      <rPr>
        <sz val="11"/>
        <color theme="1"/>
        <rFont val="等线"/>
        <family val="3"/>
        <charset val="134"/>
        <scheme val="minor"/>
      </rPr>
      <t>203</t>
    </r>
    <phoneticPr fontId="13" type="noConversion"/>
  </si>
  <si>
    <r>
      <t>TOOLDES_93</t>
    </r>
    <r>
      <rPr>
        <sz val="11"/>
        <color theme="1"/>
        <rFont val="等线"/>
        <family val="3"/>
        <charset val="134"/>
        <scheme val="minor"/>
      </rPr>
      <t>204</t>
    </r>
    <phoneticPr fontId="13" type="noConversion"/>
  </si>
  <si>
    <r>
      <t>TOOL_94</t>
    </r>
    <r>
      <rPr>
        <sz val="11"/>
        <color theme="1"/>
        <rFont val="等线"/>
        <family val="3"/>
        <charset val="134"/>
        <scheme val="minor"/>
      </rPr>
      <t>301</t>
    </r>
    <phoneticPr fontId="13" type="noConversion"/>
  </si>
  <si>
    <r>
      <t>TOOL_94</t>
    </r>
    <r>
      <rPr>
        <sz val="11"/>
        <color theme="1"/>
        <rFont val="等线"/>
        <family val="3"/>
        <charset val="134"/>
        <scheme val="minor"/>
      </rPr>
      <t>304</t>
    </r>
    <phoneticPr fontId="13" type="noConversion"/>
  </si>
  <si>
    <r>
      <t>TOOL_94</t>
    </r>
    <r>
      <rPr>
        <sz val="11"/>
        <color theme="1"/>
        <rFont val="等线"/>
        <family val="3"/>
        <charset val="134"/>
        <scheme val="minor"/>
      </rPr>
      <t>203</t>
    </r>
    <phoneticPr fontId="13" type="noConversion"/>
  </si>
  <si>
    <r>
      <t>TOOL_94</t>
    </r>
    <r>
      <rPr>
        <sz val="11"/>
        <color theme="1"/>
        <rFont val="等线"/>
        <family val="3"/>
        <charset val="134"/>
        <scheme val="minor"/>
      </rPr>
      <t>204</t>
    </r>
    <phoneticPr fontId="13" type="noConversion"/>
  </si>
  <si>
    <r>
      <t>TOOLDES_94</t>
    </r>
    <r>
      <rPr>
        <sz val="11"/>
        <color theme="1"/>
        <rFont val="等线"/>
        <family val="3"/>
        <charset val="134"/>
        <scheme val="minor"/>
      </rPr>
      <t>301</t>
    </r>
    <phoneticPr fontId="13" type="noConversion"/>
  </si>
  <si>
    <r>
      <t>TOOLDES_94</t>
    </r>
    <r>
      <rPr>
        <sz val="11"/>
        <color theme="1"/>
        <rFont val="等线"/>
        <family val="3"/>
        <charset val="134"/>
        <scheme val="minor"/>
      </rPr>
      <t>304</t>
    </r>
    <phoneticPr fontId="13" type="noConversion"/>
  </si>
  <si>
    <r>
      <t>TOOLDES_94</t>
    </r>
    <r>
      <rPr>
        <sz val="11"/>
        <color theme="1"/>
        <rFont val="等线"/>
        <family val="3"/>
        <charset val="134"/>
        <scheme val="minor"/>
      </rPr>
      <t>203</t>
    </r>
    <phoneticPr fontId="13" type="noConversion"/>
  </si>
  <si>
    <r>
      <t>TOOLDES_94</t>
    </r>
    <r>
      <rPr>
        <sz val="11"/>
        <color theme="1"/>
        <rFont val="等线"/>
        <family val="3"/>
        <charset val="134"/>
        <scheme val="minor"/>
      </rPr>
      <t>204</t>
    </r>
    <phoneticPr fontId="13" type="noConversion"/>
  </si>
  <si>
    <t>TOOL_93407</t>
    <phoneticPr fontId="13" type="noConversion"/>
  </si>
  <si>
    <t>TOOL_93405</t>
    <phoneticPr fontId="13" type="noConversion"/>
  </si>
  <si>
    <t>TOOL_93502</t>
    <phoneticPr fontId="13" type="noConversion"/>
  </si>
  <si>
    <t>TOOL_93506</t>
    <phoneticPr fontId="13" type="noConversion"/>
  </si>
  <si>
    <t>TOOLDES_93407</t>
    <phoneticPr fontId="13" type="noConversion"/>
  </si>
  <si>
    <t>TOOLDES_93405</t>
    <phoneticPr fontId="13" type="noConversion"/>
  </si>
  <si>
    <t>TOOLDES_93502</t>
    <phoneticPr fontId="13" type="noConversion"/>
  </si>
  <si>
    <t>TOOLDES_93506</t>
    <phoneticPr fontId="13" type="noConversion"/>
  </si>
  <si>
    <t>TOOL_94407</t>
    <phoneticPr fontId="13" type="noConversion"/>
  </si>
  <si>
    <t>TOOL_94405</t>
    <phoneticPr fontId="13" type="noConversion"/>
  </si>
  <si>
    <t>TOOL_94502</t>
    <phoneticPr fontId="13" type="noConversion"/>
  </si>
  <si>
    <t>TOOL_94506</t>
    <phoneticPr fontId="13" type="noConversion"/>
  </si>
  <si>
    <t>TOOLDES_94407</t>
    <phoneticPr fontId="13" type="noConversion"/>
  </si>
  <si>
    <t>TOOLDES_94405</t>
    <phoneticPr fontId="13" type="noConversion"/>
  </si>
  <si>
    <t>TOOLDES_94502</t>
    <phoneticPr fontId="13" type="noConversion"/>
  </si>
  <si>
    <t>TOOLDES_94506</t>
    <phoneticPr fontId="13"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</si>
  <si>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</si>
  <si>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</si>
  <si>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</si>
  <si>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</si>
  <si>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</si>
  <si>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</si>
  <si>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</si>
  <si>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</si>
  <si>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</si>
  <si>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</si>
  <si>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</si>
  <si>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</si>
  <si>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</si>
  <si>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</si>
  <si>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</si>
  <si>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</si>
  <si>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</si>
  <si>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</si>
  <si>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3" type="noConversion"/>
  </si>
  <si>
    <t>ZHENGBASAI_HEFU_TIPS</t>
    <phoneticPr fontId="13" type="noConversion"/>
  </si>
  <si>
    <r>
      <t>J</t>
    </r>
    <r>
      <rPr>
        <sz val="11"/>
        <color theme="1"/>
        <rFont val="等线"/>
        <family val="3"/>
        <charset val="134"/>
        <scheme val="minor"/>
      </rPr>
      <t>IANKANGXITONG_1</t>
    </r>
    <phoneticPr fontId="13"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</si>
  <si>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</si>
  <si>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</si>
  <si>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</si>
  <si>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</si>
  <si>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</si>
  <si>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3"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</si>
  <si>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</si>
  <si>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</si>
  <si>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</si>
  <si>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</si>
  <si>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</si>
  <si>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</si>
  <si>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</si>
  <si>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</si>
  <si>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</si>
  <si>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</si>
  <si>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</si>
  <si>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</si>
  <si>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</si>
  <si>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</si>
  <si>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</si>
  <si>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</si>
  <si>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</si>
  <si>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</si>
  <si>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</si>
  <si>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</si>
  <si>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</si>
  <si>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</si>
  <si>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</si>
  <si>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</si>
  <si>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</si>
  <si>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</si>
  <si>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</si>
  <si>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</si>
  <si>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</si>
  <si>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</si>
  <si>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</si>
  <si>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</si>
  <si>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</si>
  <si>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</si>
  <si>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</si>
  <si>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9" type="noConversion"/>
  </si>
  <si>
    <t>火印城</t>
    <phoneticPr fontId="9" type="noConversion"/>
  </si>
  <si>
    <t>阴风堡</t>
    <phoneticPr fontId="9" type="noConversion"/>
  </si>
  <si>
    <t>暗缚城</t>
    <phoneticPr fontId="9" type="noConversion"/>
  </si>
  <si>
    <t>斯坦德威克攻城战</t>
    <phoneticPr fontId="9" type="noConversion"/>
  </si>
  <si>
    <t>斯坦德威克守城战</t>
    <phoneticPr fontId="9" type="noConversion"/>
  </si>
  <si>
    <t>SKILL_50001</t>
    <phoneticPr fontId="9"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</si>
  <si>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</si>
  <si>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</si>
  <si>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</si>
  <si>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</si>
  <si>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</si>
  <si>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</si>
  <si>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</si>
  <si>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</si>
  <si>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</si>
  <si>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</si>
  <si>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</si>
  <si>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</si>
  <si>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</si>
  <si>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</si>
  <si>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</si>
  <si>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</si>
  <si>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</si>
  <si>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</si>
  <si>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</si>
  <si>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</si>
  <si>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</si>
  <si>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</si>
  <si>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</si>
  <si>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</si>
  <si>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</si>
  <si>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</si>
  <si>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</si>
  <si>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</si>
  <si>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</si>
  <si>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</si>
  <si>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</si>
  <si>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</si>
  <si>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</si>
  <si>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</si>
  <si>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</si>
  <si>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</si>
  <si>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</si>
  <si>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</si>
  <si>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</si>
  <si>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</si>
  <si>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</si>
  <si>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</si>
  <si>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</si>
  <si>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</si>
  <si>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</si>
  <si>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</si>
  <si>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</si>
  <si>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</si>
  <si>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</si>
  <si>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</si>
  <si>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</si>
  <si>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</si>
  <si>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</si>
  <si>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</si>
  <si>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</si>
  <si>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</si>
  <si>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</si>
  <si>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</si>
  <si>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</si>
  <si>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</si>
  <si>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</si>
  <si>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</si>
  <si>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</si>
  <si>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</si>
  <si>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</si>
  <si>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</si>
  <si>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</si>
  <si>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</si>
  <si>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</si>
  <si>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</si>
  <si>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</si>
  <si>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</si>
  <si>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</si>
  <si>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</si>
  <si>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</si>
  <si>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</si>
  <si>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</si>
  <si>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</si>
  <si>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</si>
  <si>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</si>
  <si>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</si>
  <si>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</si>
  <si>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</si>
  <si>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</si>
  <si>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</si>
  <si>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</si>
  <si>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</si>
  <si>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</si>
  <si>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</si>
  <si>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</si>
  <si>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</si>
  <si>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</si>
  <si>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</si>
  <si>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</si>
  <si>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</si>
  <si>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</si>
  <si>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</si>
  <si>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</si>
  <si>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</si>
  <si>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</si>
  <si>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</si>
  <si>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</si>
  <si>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</si>
  <si>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</si>
  <si>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</si>
  <si>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</si>
  <si>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</si>
  <si>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</si>
  <si>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</si>
  <si>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</si>
  <si>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</si>
  <si>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</si>
  <si>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</si>
  <si>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</si>
  <si>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</si>
  <si>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</si>
  <si>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</si>
  <si>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</si>
  <si>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</si>
  <si>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</si>
  <si>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</si>
  <si>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</si>
  <si>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</si>
  <si>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</si>
  <si>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</si>
  <si>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</si>
  <si>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</si>
  <si>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</si>
  <si>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</si>
  <si>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</si>
  <si>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</si>
  <si>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</si>
  <si>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</si>
  <si>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</si>
  <si>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</si>
  <si>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</si>
  <si>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</si>
  <si>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</si>
  <si>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</si>
  <si>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</si>
  <si>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</si>
  <si>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</si>
  <si>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</si>
  <si>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</si>
  <si>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</si>
  <si>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</si>
  <si>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</si>
  <si>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</si>
  <si>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</si>
  <si>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</si>
  <si>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</si>
  <si>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</si>
  <si>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</si>
  <si>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</si>
  <si>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</si>
  <si>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</si>
  <si>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</si>
  <si>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</si>
  <si>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</si>
  <si>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</si>
  <si>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</si>
  <si>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</si>
  <si>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</si>
  <si>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</si>
  <si>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</si>
  <si>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</si>
  <si>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</si>
  <si>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</si>
  <si>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</si>
  <si>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</si>
  <si>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</si>
  <si>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</si>
  <si>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</si>
  <si>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</si>
  <si>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</si>
  <si>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</si>
  <si>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</si>
  <si>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</si>
  <si>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</si>
  <si>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</si>
  <si>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</si>
  <si>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</si>
  <si>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</si>
  <si>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</si>
  <si>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</si>
  <si>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</si>
  <si>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</si>
  <si>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</si>
  <si>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</si>
  <si>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</si>
  <si>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</si>
  <si>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</si>
  <si>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</si>
  <si>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</si>
  <si>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</si>
  <si>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</si>
  <si>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</si>
  <si>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</si>
  <si>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</si>
  <si>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</si>
  <si>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</si>
  <si>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</si>
  <si>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</si>
  <si>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</si>
  <si>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</si>
  <si>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</si>
  <si>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</si>
  <si>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</si>
  <si>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</si>
  <si>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</si>
  <si>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</si>
  <si>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</si>
  <si>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</si>
  <si>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</si>
  <si>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</si>
  <si>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</si>
  <si>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</si>
  <si>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</si>
  <si>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</si>
  <si>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</si>
  <si>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</si>
  <si>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</si>
  <si>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</si>
  <si>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</si>
  <si>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</si>
  <si>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</si>
  <si>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</si>
  <si>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</si>
  <si>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</si>
  <si>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</si>
  <si>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</si>
  <si>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</si>
  <si>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</si>
  <si>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</si>
  <si>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</si>
  <si>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</si>
  <si>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</si>
  <si>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</si>
  <si>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</si>
  <si>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</si>
  <si>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</si>
  <si>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</si>
  <si>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</si>
  <si>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</si>
  <si>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</si>
  <si>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</si>
  <si>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</si>
  <si>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</si>
  <si>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</si>
  <si>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</si>
  <si>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</si>
  <si>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</si>
  <si>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</si>
  <si>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</si>
  <si>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</si>
  <si>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</si>
  <si>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</si>
  <si>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</si>
  <si>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</si>
  <si>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</si>
  <si>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</si>
  <si>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</si>
  <si>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</si>
  <si>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</si>
  <si>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</si>
  <si>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</si>
  <si>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</si>
  <si>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</si>
  <si>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</si>
  <si>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</si>
  <si>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</si>
  <si>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</si>
  <si>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</si>
  <si>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</si>
  <si>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</si>
  <si>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</si>
  <si>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</si>
  <si>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</si>
  <si>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</si>
  <si>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</si>
  <si>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</si>
  <si>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</si>
  <si>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</si>
  <si>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</si>
  <si>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</si>
  <si>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</si>
  <si>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</si>
  <si>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</si>
  <si>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</si>
  <si>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</si>
  <si>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</si>
  <si>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</si>
  <si>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</si>
  <si>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</si>
  <si>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</si>
  <si>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</si>
  <si>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</si>
  <si>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</si>
  <si>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</si>
  <si>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</si>
  <si>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</si>
  <si>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</si>
  <si>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</si>
  <si>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</si>
  <si>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</si>
  <si>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</si>
  <si>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</si>
  <si>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</si>
  <si>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</si>
  <si>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</si>
  <si>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</si>
  <si>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</si>
  <si>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</si>
  <si>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</si>
  <si>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</si>
  <si>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</si>
  <si>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</si>
  <si>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</si>
  <si>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</si>
  <si>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</si>
  <si>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</si>
  <si>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</si>
  <si>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</si>
  <si>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</si>
  <si>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</si>
  <si>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</si>
  <si>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</si>
  <si>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</si>
  <si>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</si>
  <si>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</si>
  <si>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</si>
  <si>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</si>
  <si>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</si>
  <si>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</si>
  <si>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</si>
  <si>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</si>
  <si>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</si>
  <si>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</si>
  <si>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</si>
  <si>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</si>
  <si>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</si>
  <si>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</si>
  <si>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</si>
  <si>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</si>
  <si>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</si>
  <si>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</si>
  <si>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</si>
  <si>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</si>
  <si>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</si>
  <si>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</si>
  <si>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</si>
  <si>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</si>
  <si>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</si>
  <si>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</si>
  <si>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</si>
  <si>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</si>
  <si>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</si>
  <si>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</si>
  <si>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</si>
  <si>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</si>
  <si>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</si>
  <si>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</si>
  <si>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</si>
  <si>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</si>
  <si>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</si>
  <si>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</si>
  <si>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</si>
  <si>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</si>
  <si>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</si>
  <si>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</si>
  <si>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</si>
  <si>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</si>
  <si>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</si>
  <si>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</si>
  <si>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</si>
  <si>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</si>
  <si>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</si>
  <si>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</si>
  <si>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</si>
  <si>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</si>
  <si>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</si>
  <si>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</si>
  <si>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</si>
  <si>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</si>
  <si>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</si>
  <si>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</si>
  <si>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</si>
  <si>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</si>
  <si>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</si>
  <si>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</si>
  <si>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</si>
  <si>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</si>
  <si>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</si>
  <si>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</si>
  <si>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</si>
  <si>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</si>
  <si>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</si>
  <si>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</si>
  <si>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</si>
  <si>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</si>
  <si>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</si>
  <si>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</si>
  <si>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</si>
  <si>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</si>
  <si>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</si>
  <si>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</si>
  <si>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</si>
  <si>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</si>
  <si>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</si>
  <si>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</si>
  <si>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</si>
  <si>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</si>
  <si>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</si>
  <si>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</si>
  <si>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</si>
  <si>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</si>
  <si>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</si>
  <si>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</si>
  <si>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</si>
  <si>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</si>
  <si>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</si>
  <si>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</si>
  <si>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</si>
  <si>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</si>
  <si>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</si>
  <si>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</si>
  <si>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</si>
  <si>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</si>
  <si>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</si>
  <si>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</si>
  <si>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</si>
  <si>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</si>
  <si>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</si>
  <si>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</si>
  <si>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</si>
  <si>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</si>
  <si>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</si>
  <si>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</si>
  <si>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</si>
  <si>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</si>
  <si>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</si>
  <si>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</si>
  <si>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</si>
  <si>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</si>
  <si>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</si>
  <si>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</si>
  <si>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</si>
  <si>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</si>
  <si>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</si>
  <si>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</si>
  <si>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</si>
  <si>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</si>
  <si>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</si>
  <si>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</si>
  <si>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</si>
  <si>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</si>
  <si>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</si>
  <si>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</si>
  <si>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</si>
  <si>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</si>
  <si>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</si>
  <si>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</si>
  <si>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</si>
  <si>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</si>
  <si>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</si>
  <si>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</si>
  <si>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</si>
  <si>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</si>
  <si>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</si>
  <si>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</si>
  <si>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</si>
  <si>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</si>
  <si>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</si>
  <si>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</si>
  <si>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</si>
  <si>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</si>
  <si>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</si>
  <si>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</si>
  <si>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</si>
  <si>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</si>
  <si>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</si>
  <si>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</si>
  <si>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</si>
  <si>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</si>
  <si>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</si>
  <si>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</si>
  <si>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</si>
  <si>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</si>
  <si>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</si>
  <si>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</si>
  <si>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</si>
  <si>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</si>
  <si>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</si>
  <si>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</si>
  <si>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</si>
  <si>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</si>
  <si>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</si>
  <si>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</si>
  <si>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</si>
  <si>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</si>
  <si>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</si>
  <si>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</si>
  <si>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</si>
  <si>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</si>
  <si>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</si>
  <si>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</si>
  <si>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</si>
  <si>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</si>
  <si>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</si>
  <si>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</si>
  <si>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</si>
  <si>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</si>
  <si>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</si>
  <si>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</si>
  <si>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</si>
  <si>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</si>
  <si>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</si>
  <si>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</si>
  <si>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</si>
  <si>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</si>
  <si>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</si>
  <si>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</si>
  <si>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</si>
  <si>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</si>
  <si>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</si>
  <si>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</si>
  <si>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</si>
  <si>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</si>
  <si>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</si>
  <si>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</si>
  <si>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</si>
  <si>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</si>
  <si>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</si>
  <si>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</si>
  <si>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</si>
  <si>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</si>
  <si>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</si>
  <si>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</si>
  <si>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</si>
  <si>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</si>
  <si>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</si>
  <si>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</si>
  <si>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</si>
  <si>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</si>
  <si>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</si>
  <si>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</si>
  <si>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</si>
  <si>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</si>
  <si>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</si>
  <si>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</si>
  <si>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</si>
  <si>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</si>
  <si>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</si>
  <si>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</si>
  <si>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</si>
  <si>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</si>
  <si>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</si>
  <si>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</si>
  <si>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</si>
  <si>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</si>
  <si>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</si>
  <si>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</si>
  <si>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</si>
  <si>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</si>
  <si>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</si>
  <si>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</si>
  <si>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</si>
  <si>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</si>
  <si>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</si>
  <si>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</si>
  <si>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</si>
  <si>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</si>
  <si>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</si>
  <si>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</si>
  <si>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</si>
  <si>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</si>
  <si>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</si>
  <si>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</si>
  <si>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</si>
  <si>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</si>
  <si>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</si>
  <si>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</si>
  <si>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</si>
  <si>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</si>
  <si>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</si>
  <si>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</si>
  <si>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</si>
  <si>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</si>
  <si>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</si>
  <si>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</si>
  <si>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</si>
  <si>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</si>
  <si>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</si>
  <si>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</si>
  <si>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</si>
  <si>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</si>
  <si>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</si>
  <si>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</si>
  <si>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</si>
  <si>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</si>
  <si>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</si>
  <si>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</si>
  <si>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</si>
  <si>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</si>
  <si>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</si>
  <si>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</si>
  <si>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</si>
  <si>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</si>
  <si>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</si>
  <si>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</si>
  <si>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</si>
  <si>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</si>
  <si>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</si>
  <si>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</si>
  <si>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</si>
  <si>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</si>
  <si>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</si>
  <si>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</si>
  <si>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</si>
  <si>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</si>
  <si>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</si>
  <si>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</si>
  <si>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</si>
  <si>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</si>
  <si>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</si>
  <si>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</si>
  <si>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</si>
  <si>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</si>
  <si>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</si>
  <si>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</si>
  <si>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</si>
  <si>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</si>
  <si>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</si>
  <si>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</si>
  <si>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</si>
  <si>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</si>
  <si>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</si>
  <si>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</si>
  <si>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</si>
  <si>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</si>
  <si>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</si>
  <si>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</si>
  <si>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</si>
  <si>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</si>
  <si>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</si>
  <si>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</si>
  <si>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</si>
  <si>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</si>
  <si>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</si>
  <si>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</si>
  <si>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</si>
  <si>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</si>
  <si>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</si>
  <si>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</si>
  <si>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</si>
  <si>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</si>
  <si>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</si>
  <si>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</si>
  <si>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</si>
  <si>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</si>
  <si>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</si>
  <si>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</si>
  <si>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</si>
  <si>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</si>
  <si>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</si>
  <si>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</si>
  <si>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</si>
  <si>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</si>
  <si>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</si>
  <si>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</si>
  <si>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</si>
  <si>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</si>
  <si>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</si>
  <si>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</si>
  <si>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</si>
  <si>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</si>
  <si>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</si>
  <si>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</si>
  <si>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</si>
  <si>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</si>
  <si>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</si>
  <si>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</si>
  <si>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</si>
  <si>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</si>
  <si>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</si>
  <si>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</si>
  <si>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</si>
  <si>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</si>
  <si>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</si>
  <si>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</si>
  <si>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</si>
  <si>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</si>
  <si>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</si>
  <si>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</si>
  <si>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</si>
  <si>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</si>
  <si>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</si>
  <si>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</si>
  <si>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</si>
  <si>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</si>
  <si>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</si>
  <si>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</si>
  <si>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</si>
  <si>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</si>
  <si>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</si>
  <si>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</si>
  <si>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</si>
  <si>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</si>
  <si>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</si>
  <si>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</si>
  <si>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</si>
  <si>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</si>
  <si>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</si>
  <si>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</si>
  <si>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</si>
  <si>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</si>
  <si>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</si>
  <si>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</si>
  <si>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</si>
  <si>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</si>
  <si>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</si>
  <si>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</si>
  <si>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</si>
  <si>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</si>
  <si>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</si>
  <si>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</si>
  <si>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</si>
  <si>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</si>
  <si>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</si>
  <si>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</si>
  <si>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</si>
  <si>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</si>
  <si>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</si>
  <si>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</si>
  <si>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</si>
  <si>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</si>
  <si>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</si>
  <si>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</si>
  <si>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</si>
  <si>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</si>
  <si>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</si>
  <si>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</si>
  <si>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</si>
  <si>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</si>
  <si>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</si>
  <si>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</si>
  <si>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</si>
  <si>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</si>
  <si>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</si>
  <si>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</si>
  <si>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</si>
  <si>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</si>
  <si>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</si>
  <si>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</si>
  <si>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</si>
  <si>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</si>
  <si>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</si>
  <si>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</si>
  <si>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</si>
  <si>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</si>
  <si>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</si>
  <si>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</si>
  <si>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</si>
  <si>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</si>
  <si>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</si>
  <si>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</si>
  <si>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</si>
  <si>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</si>
  <si>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</si>
  <si>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</si>
  <si>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</si>
  <si>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</si>
  <si>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</si>
  <si>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</si>
  <si>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</si>
  <si>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</si>
  <si>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</si>
  <si>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</si>
  <si>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</si>
  <si>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</si>
  <si>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</si>
  <si>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</si>
  <si>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</si>
  <si>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</si>
  <si>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</si>
  <si>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</si>
  <si>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</si>
  <si>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</si>
  <si>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</si>
  <si>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</si>
  <si>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</si>
  <si>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</si>
  <si>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</si>
  <si>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</si>
  <si>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</si>
  <si>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</si>
  <si>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</si>
  <si>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</si>
  <si>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</si>
  <si>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</si>
  <si>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</si>
  <si>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</si>
  <si>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</si>
  <si>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</si>
  <si>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</si>
  <si>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</si>
  <si>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</si>
  <si>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</si>
  <si>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</si>
  <si>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</si>
  <si>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</si>
  <si>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</si>
  <si>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</si>
  <si>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</si>
  <si>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</si>
  <si>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</si>
  <si>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</si>
  <si>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</si>
  <si>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</si>
  <si>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</si>
  <si>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</si>
  <si>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</si>
  <si>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</si>
  <si>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</si>
  <si>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</si>
  <si>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</si>
  <si>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</si>
  <si>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</si>
  <si>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</si>
  <si>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</si>
  <si>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</si>
  <si>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</si>
  <si>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</si>
  <si>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</si>
  <si>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</si>
  <si>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</si>
  <si>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</si>
  <si>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</si>
  <si>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</si>
  <si>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</si>
  <si>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</si>
  <si>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</si>
  <si>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</si>
  <si>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</si>
  <si>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</si>
  <si>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</si>
  <si>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</si>
  <si>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</si>
  <si>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</si>
  <si>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</si>
  <si>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</si>
  <si>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</si>
  <si>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</si>
  <si>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</si>
  <si>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</si>
  <si>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</si>
  <si>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</si>
  <si>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</si>
  <si>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</si>
  <si>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</si>
  <si>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</si>
  <si>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</si>
  <si>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</si>
  <si>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</si>
  <si>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</si>
  <si>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</si>
  <si>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</si>
  <si>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</si>
  <si>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</si>
  <si>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</si>
  <si>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</si>
  <si>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</si>
  <si>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</si>
  <si>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</si>
  <si>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</si>
  <si>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</si>
  <si>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</si>
  <si>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</si>
  <si>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</si>
  <si>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</si>
  <si>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</si>
  <si>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</si>
  <si>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</si>
  <si>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</si>
  <si>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</si>
  <si>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</si>
  <si>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</si>
  <si>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</si>
  <si>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</si>
  <si>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</si>
  <si>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</si>
  <si>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</si>
  <si>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</si>
  <si>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</si>
  <si>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</si>
  <si>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</si>
  <si>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</si>
  <si>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</si>
  <si>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</si>
  <si>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</si>
  <si>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</si>
  <si>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</si>
  <si>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</si>
  <si>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</si>
  <si>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</si>
  <si>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</si>
  <si>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</si>
  <si>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</si>
  <si>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</si>
  <si>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</si>
  <si>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</si>
  <si>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</si>
  <si>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</si>
  <si>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</si>
  <si>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</si>
  <si>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</si>
  <si>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</si>
  <si>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</si>
  <si>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</si>
  <si>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</si>
  <si>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</si>
  <si>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</si>
  <si>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</si>
  <si>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</si>
  <si>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</si>
  <si>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</si>
  <si>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</si>
  <si>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</si>
  <si>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</si>
  <si>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</si>
  <si>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</si>
  <si>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</si>
  <si>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</si>
  <si>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</si>
  <si>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</si>
  <si>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</si>
  <si>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</si>
  <si>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</si>
  <si>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</si>
  <si>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</si>
  <si>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</si>
  <si>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</si>
  <si>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</si>
  <si>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</si>
  <si>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</si>
  <si>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</si>
  <si>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</si>
  <si>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</si>
  <si>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</si>
  <si>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</si>
  <si>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</si>
  <si>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</si>
  <si>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</si>
  <si>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</si>
  <si>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</si>
  <si>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</si>
  <si>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</si>
  <si>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</si>
  <si>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</si>
  <si>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</si>
  <si>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</si>
  <si>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</si>
  <si>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</si>
  <si>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</si>
  <si>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</si>
  <si>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</si>
  <si>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</si>
  <si>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</si>
  <si>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</si>
  <si>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</si>
  <si>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</si>
  <si>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</si>
  <si>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</si>
  <si>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</si>
  <si>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</si>
  <si>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</si>
  <si>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</si>
  <si>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</si>
  <si>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</si>
  <si>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</si>
  <si>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</si>
  <si>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</si>
  <si>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</si>
  <si>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</si>
  <si>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</si>
  <si>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</si>
  <si>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</si>
  <si>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</si>
  <si>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</si>
  <si>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</si>
  <si>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</si>
  <si>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</si>
  <si>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</si>
  <si>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</si>
  <si>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</si>
  <si>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</si>
  <si>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</si>
  <si>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</si>
  <si>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</si>
  <si>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</si>
  <si>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</si>
  <si>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</si>
  <si>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</si>
  <si>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</si>
  <si>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</si>
  <si>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</si>
  <si>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</si>
  <si>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</si>
  <si>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</si>
  <si>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</si>
  <si>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</si>
  <si>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</si>
  <si>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</si>
  <si>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</si>
  <si>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</si>
  <si>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</si>
  <si>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</si>
  <si>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</si>
  <si>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</si>
  <si>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</si>
  <si>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</si>
  <si>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</si>
  <si>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</si>
  <si>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</si>
  <si>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</si>
  <si>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</si>
  <si>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</si>
  <si>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</si>
  <si>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</si>
  <si>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</si>
  <si>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</si>
  <si>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</si>
  <si>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</si>
  <si>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</si>
  <si>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</si>
  <si>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</si>
  <si>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</si>
  <si>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</si>
  <si>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</si>
  <si>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</si>
  <si>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</si>
  <si>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</si>
  <si>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</si>
  <si>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</si>
  <si>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</si>
  <si>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</si>
  <si>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</si>
  <si>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</si>
  <si>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</si>
  <si>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</si>
  <si>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</si>
  <si>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</si>
  <si>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</si>
  <si>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</si>
  <si>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</si>
  <si>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</si>
  <si>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</si>
  <si>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</si>
  <si>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</si>
  <si>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</si>
  <si>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</si>
  <si>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</si>
  <si>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</si>
  <si>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</si>
  <si>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</si>
  <si>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</si>
  <si>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</si>
  <si>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</si>
  <si>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</si>
  <si>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</si>
  <si>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</si>
  <si>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</si>
  <si>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</si>
  <si>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</si>
  <si>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</si>
  <si>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</si>
  <si>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</si>
  <si>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</si>
  <si>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</si>
  <si>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</si>
  <si>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</si>
  <si>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</si>
  <si>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</si>
  <si>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</si>
  <si>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</si>
  <si>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</si>
  <si>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</si>
  <si>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</si>
  <si>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</si>
  <si>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</si>
  <si>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</si>
  <si>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</si>
  <si>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</si>
  <si>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</si>
  <si>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</si>
  <si>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</si>
  <si>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</si>
  <si>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</si>
  <si>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</si>
  <si>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</si>
  <si>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</si>
  <si>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</si>
  <si>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</si>
  <si>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</si>
  <si>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</si>
  <si>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</si>
  <si>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</si>
  <si>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</si>
  <si>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</si>
  <si>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</si>
  <si>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</si>
  <si>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</si>
  <si>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</si>
  <si>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</si>
  <si>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</si>
  <si>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</si>
  <si>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</si>
  <si>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</si>
  <si>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</si>
  <si>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</si>
  <si>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</si>
  <si>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</si>
  <si>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</si>
  <si>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</si>
  <si>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</si>
  <si>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</si>
  <si>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</si>
  <si>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</si>
  <si>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</si>
  <si>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</si>
  <si>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</si>
  <si>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</si>
  <si>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</si>
  <si>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</si>
  <si>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</si>
  <si>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</si>
  <si>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</si>
  <si>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</si>
  <si>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</si>
  <si>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</si>
  <si>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</si>
  <si>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</si>
  <si>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</si>
  <si>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</si>
  <si>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</si>
  <si>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</si>
  <si>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</si>
  <si>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</si>
  <si>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</si>
  <si>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</si>
  <si>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</si>
  <si>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</si>
  <si>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</si>
  <si>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</si>
  <si>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</si>
  <si>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</si>
  <si>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</si>
  <si>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</si>
  <si>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</si>
  <si>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</si>
  <si>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</si>
  <si>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</si>
  <si>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</si>
  <si>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</si>
  <si>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</si>
  <si>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</si>
  <si>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</si>
  <si>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</si>
  <si>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</si>
  <si>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</si>
  <si>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</si>
  <si>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</si>
  <si>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</si>
  <si>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</si>
  <si>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</si>
  <si>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</si>
  <si>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</si>
  <si>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</si>
  <si>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</si>
  <si>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</si>
  <si>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</si>
  <si>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</si>
  <si>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</si>
  <si>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</si>
  <si>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</si>
  <si>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</si>
  <si>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</si>
  <si>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</si>
  <si>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</si>
  <si>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</si>
  <si>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</si>
  <si>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</si>
  <si>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</si>
  <si>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</si>
  <si>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</si>
  <si>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</si>
  <si>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</si>
  <si>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</si>
  <si>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</si>
  <si>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</si>
  <si>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</si>
  <si>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</si>
  <si>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</si>
  <si>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</si>
  <si>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</si>
  <si>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</si>
  <si>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</si>
  <si>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</si>
  <si>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</si>
  <si>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</si>
  <si>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</si>
  <si>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</si>
  <si>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</si>
  <si>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</si>
  <si>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</si>
  <si>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</si>
  <si>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</si>
  <si>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</si>
  <si>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</si>
  <si>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</si>
  <si>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</si>
  <si>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</si>
  <si>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</si>
  <si>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</si>
  <si>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</si>
  <si>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</si>
  <si>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</si>
  <si>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</si>
  <si>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</si>
  <si>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</si>
  <si>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</si>
  <si>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</si>
  <si>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</si>
  <si>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</si>
  <si>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</si>
  <si>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</si>
  <si>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</si>
  <si>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</si>
  <si>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</si>
  <si>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</si>
  <si>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</si>
  <si>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</si>
  <si>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</si>
  <si>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</si>
  <si>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</si>
  <si>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</si>
  <si>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</si>
  <si>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</si>
  <si>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</si>
  <si>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</si>
  <si>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</si>
  <si>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</si>
  <si>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</si>
  <si>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</si>
  <si>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</si>
  <si>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</si>
  <si>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</si>
  <si>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</si>
  <si>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</si>
  <si>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</si>
  <si>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</si>
  <si>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</si>
  <si>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</si>
  <si>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</si>
  <si>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</si>
  <si>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</si>
  <si>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</si>
  <si>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</si>
  <si>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</si>
  <si>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</si>
  <si>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</si>
  <si>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</si>
  <si>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</si>
  <si>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</si>
  <si>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</si>
  <si>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</si>
  <si>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</si>
  <si>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</si>
  <si>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</si>
  <si>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</si>
  <si>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</si>
  <si>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</si>
  <si>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</si>
  <si>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</si>
  <si>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</si>
  <si>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</si>
  <si>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</si>
  <si>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</si>
  <si>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</si>
  <si>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</si>
  <si>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</si>
  <si>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</si>
  <si>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</si>
  <si>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</si>
  <si>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</si>
  <si>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</si>
  <si>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</si>
  <si>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</si>
  <si>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</si>
  <si>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</si>
  <si>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</si>
  <si>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</si>
  <si>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</si>
  <si>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</si>
  <si>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</si>
  <si>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</si>
  <si>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</si>
  <si>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</si>
  <si>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</si>
  <si>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</si>
  <si>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</si>
  <si>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</si>
  <si>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</si>
  <si>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</si>
  <si>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</si>
  <si>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</si>
  <si>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</si>
  <si>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</si>
  <si>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</si>
  <si>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</si>
  <si>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</si>
  <si>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</si>
  <si>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</si>
  <si>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</si>
  <si>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</si>
  <si>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</si>
  <si>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</si>
  <si>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</si>
  <si>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</si>
  <si>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</si>
  <si>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</si>
  <si>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</si>
  <si>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</si>
  <si>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</si>
  <si>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</si>
  <si>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</si>
  <si>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</si>
  <si>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</si>
  <si>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</si>
  <si>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</si>
  <si>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</si>
  <si>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</si>
  <si>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</si>
  <si>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</si>
  <si>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</si>
  <si>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</si>
  <si>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</si>
  <si>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</si>
  <si>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</si>
  <si>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</si>
  <si>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</si>
  <si>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</si>
  <si>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</si>
  <si>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</si>
  <si>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</si>
  <si>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</si>
  <si>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</si>
  <si>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</si>
  <si>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</si>
  <si>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</si>
  <si>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</si>
  <si>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</si>
  <si>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</si>
  <si>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</si>
  <si>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</si>
  <si>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</si>
  <si>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</si>
  <si>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</si>
  <si>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</si>
  <si>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</si>
  <si>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</si>
  <si>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</si>
  <si>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</si>
  <si>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</si>
  <si>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</si>
  <si>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</si>
  <si>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</si>
  <si>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</si>
  <si>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</si>
  <si>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</si>
  <si>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</si>
  <si>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</si>
  <si>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</si>
  <si>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</si>
  <si>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</si>
  <si>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</si>
  <si>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</si>
  <si>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</si>
  <si>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</si>
  <si>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</si>
  <si>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</si>
  <si>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</si>
  <si>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</si>
  <si>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</si>
  <si>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</si>
  <si>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</si>
  <si>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</si>
  <si>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</si>
  <si>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</si>
  <si>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</si>
  <si>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</si>
  <si>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</si>
  <si>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</si>
  <si>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</si>
  <si>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</si>
  <si>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</si>
  <si>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</si>
  <si>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</si>
  <si>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</si>
  <si>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</si>
  <si>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</si>
  <si>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</si>
  <si>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</si>
  <si>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</si>
  <si>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</si>
  <si>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</si>
  <si>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</si>
  <si>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</si>
  <si>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</si>
  <si>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</si>
  <si>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</si>
  <si>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</si>
  <si>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</si>
  <si>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</si>
  <si>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</si>
  <si>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</si>
  <si>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</si>
  <si>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</si>
  <si>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</si>
  <si>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</si>
  <si>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</si>
  <si>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</si>
  <si>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</si>
  <si>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</si>
  <si>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</si>
  <si>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</si>
  <si>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</si>
  <si>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</si>
  <si>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</si>
  <si>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</si>
  <si>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</si>
  <si>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</si>
  <si>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</si>
  <si>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</si>
  <si>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</si>
  <si>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</si>
  <si>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</si>
  <si>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</si>
  <si>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</si>
  <si>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</si>
  <si>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</si>
  <si>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</si>
  <si>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</si>
  <si>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</si>
  <si>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</si>
  <si>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</si>
  <si>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</si>
  <si>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</si>
  <si>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</si>
  <si>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</si>
  <si>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</si>
  <si>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</si>
  <si>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</si>
  <si>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</si>
  <si>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</si>
  <si>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</si>
  <si>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</si>
  <si>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</si>
  <si>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</si>
  <si>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</si>
  <si>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</si>
  <si>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</si>
  <si>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</si>
  <si>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</si>
  <si>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</si>
  <si>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</si>
  <si>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</si>
  <si>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</si>
  <si>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</si>
  <si>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</si>
  <si>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</si>
  <si>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</si>
  <si>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</si>
  <si>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</si>
  <si>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</si>
  <si>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</si>
  <si>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</si>
  <si>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</si>
  <si>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</si>
  <si>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</si>
  <si>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</si>
  <si>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</si>
  <si>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</si>
  <si>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</si>
  <si>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</si>
  <si>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</si>
  <si>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</si>
  <si>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</si>
  <si>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</si>
  <si>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</si>
  <si>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</si>
  <si>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</si>
  <si>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</si>
  <si>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</si>
  <si>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</si>
  <si>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</si>
  <si>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</si>
  <si>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</si>
  <si>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</si>
  <si>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</si>
  <si>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</si>
  <si>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</si>
  <si>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</si>
  <si>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</si>
  <si>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</si>
  <si>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</si>
  <si>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</si>
  <si>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</si>
  <si>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</si>
  <si>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</si>
  <si>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</si>
  <si>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</si>
  <si>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</si>
  <si>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</si>
  <si>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</si>
  <si>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</si>
  <si>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</si>
  <si>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</si>
  <si>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</si>
  <si>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</si>
  <si>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</si>
  <si>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</si>
  <si>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</si>
  <si>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</si>
  <si>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</si>
  <si>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</si>
  <si>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</si>
  <si>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</si>
  <si>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</si>
  <si>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</si>
  <si>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</si>
  <si>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</si>
  <si>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</si>
  <si>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</si>
  <si>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</si>
  <si>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</si>
  <si>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</si>
  <si>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</si>
  <si>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</si>
  <si>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</si>
  <si>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</si>
  <si>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</si>
  <si>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</si>
  <si>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</si>
  <si>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</si>
  <si>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</si>
  <si>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</si>
  <si>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</si>
  <si>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</si>
  <si>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</si>
  <si>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</si>
  <si>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</si>
  <si>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</si>
  <si>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</si>
  <si>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</si>
  <si>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</si>
  <si>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</si>
  <si>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</si>
  <si>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</si>
  <si>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</si>
  <si>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</si>
  <si>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</si>
  <si>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</si>
  <si>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</si>
  <si>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</si>
  <si>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</si>
  <si>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</si>
  <si>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</si>
  <si>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</si>
  <si>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</si>
  <si>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</si>
  <si>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</si>
  <si>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</si>
  <si>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</si>
  <si>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</si>
  <si>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</si>
  <si>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</si>
  <si>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</si>
  <si>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</si>
  <si>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</si>
  <si>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</si>
  <si>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</si>
  <si>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</si>
  <si>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</si>
  <si>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</si>
  <si>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</si>
  <si>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</si>
  <si>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</si>
  <si>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</si>
  <si>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</si>
  <si>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</si>
  <si>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</si>
  <si>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</si>
  <si>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</si>
  <si>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</si>
  <si>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</si>
  <si>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</si>
  <si>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</si>
  <si>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</si>
  <si>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</si>
  <si>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</si>
  <si>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</si>
  <si>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</si>
  <si>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</si>
  <si>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</si>
  <si>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</si>
  <si>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</si>
  <si>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</si>
  <si>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</si>
  <si>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</si>
  <si>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</si>
  <si>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</si>
  <si>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</si>
  <si>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</si>
  <si>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</si>
  <si>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</si>
  <si>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</si>
  <si>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</si>
  <si>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</si>
  <si>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</si>
  <si>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</si>
  <si>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</si>
  <si>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</si>
  <si>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</si>
  <si>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</si>
  <si>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</si>
  <si>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</si>
  <si>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</si>
  <si>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</si>
  <si>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</si>
  <si>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</si>
  <si>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</si>
  <si>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</si>
  <si>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</si>
  <si>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</si>
  <si>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</si>
  <si>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</si>
  <si>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</si>
  <si>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</si>
  <si>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</si>
  <si>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</si>
  <si>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</si>
  <si>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</si>
  <si>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</si>
  <si>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</si>
  <si>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</si>
  <si>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</si>
  <si>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</si>
  <si>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</si>
  <si>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</si>
  <si>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</si>
  <si>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</si>
  <si>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</si>
  <si>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</si>
  <si>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</si>
  <si>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</si>
  <si>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</si>
  <si>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</si>
  <si>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</si>
  <si>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</si>
  <si>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</si>
  <si>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</si>
  <si>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</si>
  <si>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</si>
  <si>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</si>
  <si>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</si>
  <si>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</si>
  <si>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</si>
  <si>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</si>
  <si>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</si>
  <si>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</si>
  <si>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</si>
  <si>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</si>
  <si>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</si>
  <si>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</si>
  <si>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</si>
  <si>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</si>
  <si>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</si>
  <si>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</si>
  <si>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</si>
  <si>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</si>
  <si>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</si>
  <si>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</si>
  <si>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</si>
  <si>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</si>
  <si>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</si>
  <si>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</si>
  <si>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</si>
  <si>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</si>
  <si>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</si>
  <si>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</si>
  <si>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</si>
  <si>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</si>
  <si>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</si>
  <si>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</si>
  <si>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</si>
  <si>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</si>
  <si>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</si>
  <si>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</si>
  <si>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</si>
  <si>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</si>
  <si>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</si>
  <si>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</si>
  <si>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</si>
  <si>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</si>
  <si>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</si>
  <si>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</si>
  <si>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</si>
  <si>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</si>
  <si>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</si>
  <si>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</si>
  <si>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</si>
  <si>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</si>
  <si>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</si>
  <si>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</si>
  <si>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</si>
  <si>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</si>
  <si>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</si>
  <si>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</si>
  <si>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</si>
  <si>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</si>
  <si>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</si>
  <si>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</si>
  <si>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</si>
  <si>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</si>
  <si>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</si>
  <si>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</si>
  <si>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</si>
  <si>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</si>
  <si>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</si>
  <si>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</si>
  <si>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</si>
  <si>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</si>
  <si>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</si>
  <si>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</si>
  <si>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</si>
  <si>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</si>
  <si>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</si>
  <si>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</si>
  <si>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</si>
  <si>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</si>
  <si>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</si>
  <si>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</si>
  <si>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</si>
  <si>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</si>
  <si>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</si>
  <si>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</si>
  <si>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</si>
  <si>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</si>
  <si>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</si>
  <si>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</si>
  <si>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</si>
  <si>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</si>
  <si>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</si>
  <si>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</si>
  <si>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</si>
  <si>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</si>
  <si>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</si>
  <si>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</si>
  <si>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</si>
  <si>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</si>
  <si>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</si>
  <si>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</si>
  <si>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</si>
  <si>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</si>
  <si>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</si>
  <si>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</si>
  <si>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</si>
  <si>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</si>
  <si>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</si>
  <si>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</si>
  <si>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</si>
  <si>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</si>
  <si>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</si>
  <si>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</si>
  <si>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</si>
  <si>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</si>
  <si>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</si>
  <si>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</si>
  <si>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</si>
  <si>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</si>
  <si>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</si>
  <si>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</si>
  <si>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</si>
  <si>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</si>
  <si>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</si>
  <si>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</si>
  <si>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</si>
  <si>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</si>
  <si>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</si>
  <si>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</si>
  <si>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</si>
  <si>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</si>
  <si>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</si>
  <si>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</si>
  <si>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</si>
  <si>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</si>
  <si>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</si>
  <si>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</si>
  <si>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</si>
  <si>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</si>
  <si>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</si>
  <si>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</si>
  <si>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</si>
  <si>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</si>
  <si>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</si>
  <si>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</si>
  <si>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</si>
  <si>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</si>
  <si>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</si>
  <si>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</si>
  <si>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</si>
  <si>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</si>
  <si>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</si>
  <si>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</si>
  <si>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</si>
  <si>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</si>
  <si>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</si>
  <si>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</si>
  <si>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</si>
  <si>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</si>
  <si>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</si>
  <si>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</si>
  <si>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</si>
  <si>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</si>
  <si>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</si>
  <si>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</si>
  <si>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</si>
  <si>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</si>
  <si>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</si>
  <si>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</si>
  <si>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</si>
  <si>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</si>
  <si>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</si>
  <si>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</si>
  <si>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</si>
  <si>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</si>
  <si>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</si>
  <si>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</si>
  <si>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</si>
  <si>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</si>
  <si>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</si>
  <si>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</si>
  <si>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</si>
  <si>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</si>
  <si>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</si>
  <si>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</si>
  <si>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</si>
  <si>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</si>
  <si>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</si>
  <si>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</si>
  <si>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</si>
  <si>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</si>
  <si>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</si>
  <si>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</si>
  <si>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</si>
  <si>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</si>
  <si>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</si>
  <si>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</si>
  <si>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</si>
  <si>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</si>
  <si>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</si>
  <si>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</si>
  <si>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</si>
  <si>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</si>
  <si>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</si>
  <si>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</si>
  <si>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</si>
  <si>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</si>
  <si>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</si>
  <si>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</si>
  <si>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</si>
  <si>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</si>
  <si>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</si>
  <si>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</si>
  <si>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</si>
  <si>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</si>
  <si>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</si>
  <si>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</si>
  <si>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</si>
  <si>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</si>
  <si>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</si>
  <si>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</si>
  <si>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</si>
  <si>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</si>
  <si>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</si>
  <si>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</si>
  <si>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</si>
  <si>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</si>
  <si>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</si>
  <si>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</si>
  <si>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</si>
  <si>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</si>
  <si>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</si>
  <si>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</si>
  <si>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</si>
  <si>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</si>
  <si>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</si>
  <si>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</si>
  <si>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</si>
  <si>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</si>
  <si>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</si>
  <si>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</si>
  <si>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</si>
  <si>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</si>
  <si>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</si>
  <si>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</si>
  <si>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</si>
  <si>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</si>
  <si>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</si>
  <si>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</si>
  <si>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</si>
  <si>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</si>
  <si>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</si>
  <si>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</si>
  <si>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</si>
  <si>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</si>
  <si>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</si>
  <si>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</si>
  <si>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</si>
  <si>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</si>
  <si>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</si>
  <si>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</si>
  <si>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</si>
  <si>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</si>
  <si>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</si>
  <si>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</si>
  <si>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</si>
  <si>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</si>
  <si>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</si>
  <si>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</si>
  <si>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</si>
  <si>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</si>
  <si>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</si>
  <si>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</si>
  <si>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</si>
  <si>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</si>
  <si>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</si>
  <si>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</si>
  <si>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</si>
  <si>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</si>
  <si>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</si>
  <si>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</si>
  <si>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</si>
  <si>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</si>
  <si>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</si>
  <si>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</si>
  <si>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</si>
  <si>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</si>
  <si>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</si>
  <si>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</si>
  <si>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</si>
  <si>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</si>
  <si>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</si>
  <si>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</si>
  <si>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</si>
  <si>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</si>
  <si>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</si>
  <si>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</si>
  <si>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</si>
  <si>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</si>
  <si>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</si>
  <si>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</si>
  <si>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</si>
  <si>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</si>
  <si>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</si>
  <si>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</si>
  <si>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</si>
  <si>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</si>
  <si>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</si>
  <si>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</si>
  <si>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</si>
  <si>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</si>
  <si>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</si>
  <si>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</si>
  <si>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</si>
  <si>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</si>
  <si>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</si>
  <si>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</si>
  <si>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</si>
  <si>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</si>
  <si>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</si>
  <si>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</si>
  <si>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</si>
  <si>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</si>
  <si>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</si>
  <si>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</si>
  <si>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</si>
  <si>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</si>
  <si>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</si>
  <si>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</si>
  <si>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</si>
  <si>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</si>
  <si>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</si>
  <si>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</si>
  <si>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</si>
  <si>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</si>
  <si>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</si>
  <si>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</si>
  <si>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</si>
  <si>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</si>
  <si>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</si>
  <si>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</si>
  <si>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</si>
  <si>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</si>
  <si>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</si>
  <si>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</si>
  <si>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</si>
  <si>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</si>
  <si>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</si>
  <si>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</si>
  <si>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</si>
  <si>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</si>
  <si>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</si>
  <si>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</si>
  <si>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</si>
  <si>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</si>
  <si>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</si>
  <si>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</si>
  <si>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</si>
  <si>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</si>
  <si>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</si>
  <si>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</si>
  <si>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</si>
  <si>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</si>
  <si>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</si>
  <si>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</si>
  <si>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</si>
  <si>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</si>
  <si>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</si>
  <si>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</si>
  <si>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</si>
  <si>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</si>
  <si>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</si>
  <si>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</si>
  <si>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</si>
  <si>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</si>
  <si>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</si>
  <si>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</si>
  <si>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</si>
  <si>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</si>
  <si>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</si>
  <si>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</si>
  <si>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</si>
  <si>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</si>
  <si>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</si>
  <si>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</si>
  <si>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</si>
  <si>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</si>
  <si>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</si>
  <si>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</si>
  <si>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</si>
  <si>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</si>
  <si>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</si>
  <si>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</si>
  <si>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</si>
  <si>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</si>
  <si>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</si>
  <si>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</si>
  <si>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</si>
  <si>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</si>
  <si>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</si>
  <si>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</si>
  <si>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</si>
  <si>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</si>
  <si>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</si>
  <si>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</si>
  <si>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</si>
  <si>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</si>
  <si>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</si>
  <si>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</si>
  <si>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</si>
  <si>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</si>
  <si>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</si>
  <si>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</si>
  <si>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</si>
  <si>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</si>
  <si>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</si>
  <si>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</si>
  <si>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</si>
  <si>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</si>
  <si>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</si>
  <si>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</si>
  <si>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</si>
  <si>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</si>
  <si>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</si>
  <si>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</si>
  <si>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</si>
  <si>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</si>
  <si>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</si>
  <si>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</si>
  <si>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</si>
  <si>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</si>
  <si>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</si>
  <si>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</si>
  <si>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</si>
  <si>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</si>
  <si>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</si>
  <si>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</si>
  <si>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</si>
  <si>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</si>
  <si>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</si>
  <si>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</si>
  <si>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</si>
  <si>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</si>
  <si>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</si>
  <si>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</si>
  <si>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</si>
  <si>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</si>
  <si>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</si>
  <si>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</si>
  <si>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</si>
  <si>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</si>
  <si>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</si>
  <si>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</si>
  <si>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</si>
  <si>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</si>
  <si>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</si>
  <si>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</si>
  <si>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</si>
  <si>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</si>
  <si>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</si>
  <si>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</si>
  <si>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</si>
  <si>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</si>
  <si>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</si>
  <si>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</si>
  <si>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</si>
  <si>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</si>
  <si>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</si>
  <si>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</si>
  <si>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</si>
  <si>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</si>
  <si>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</si>
  <si>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</si>
  <si>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</si>
  <si>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</si>
  <si>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</si>
  <si>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</si>
  <si>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</si>
  <si>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</si>
  <si>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</si>
  <si>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</si>
  <si>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</si>
  <si>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</si>
  <si>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</si>
  <si>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</si>
  <si>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</si>
  <si>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</si>
  <si>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</si>
  <si>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</si>
  <si>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</si>
  <si>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</si>
  <si>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</si>
  <si>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</si>
  <si>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</si>
  <si>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</si>
  <si>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</si>
  <si>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</si>
  <si>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</si>
  <si>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</si>
  <si>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</si>
  <si>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</si>
  <si>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</si>
  <si>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</si>
  <si>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</si>
  <si>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</si>
  <si>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</si>
  <si>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</si>
  <si>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</si>
  <si>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</si>
  <si>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</si>
  <si>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</si>
  <si>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</si>
  <si>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</si>
  <si>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</si>
  <si>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</si>
  <si>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</si>
  <si>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</si>
  <si>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</si>
  <si>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</si>
  <si>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</si>
  <si>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</si>
  <si>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</si>
  <si>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</si>
  <si>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</si>
  <si>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</si>
  <si>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</si>
  <si>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</si>
  <si>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</si>
  <si>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</si>
  <si>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</si>
  <si>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</si>
  <si>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</si>
  <si>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</si>
  <si>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</si>
  <si>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</si>
  <si>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</si>
  <si>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</si>
  <si>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</si>
  <si>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</si>
  <si>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</si>
  <si>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</si>
  <si>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</si>
  <si>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</si>
  <si>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</si>
  <si>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</si>
  <si>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</si>
  <si>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</si>
  <si>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</si>
  <si>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</si>
  <si>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</si>
  <si>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</si>
  <si>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</si>
  <si>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</si>
  <si>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</si>
  <si>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</si>
  <si>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</si>
  <si>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</si>
  <si>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</si>
  <si>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</si>
  <si>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</si>
  <si>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</si>
  <si>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</si>
  <si>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</si>
  <si>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</si>
  <si>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</si>
  <si>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</si>
  <si>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</si>
  <si>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</si>
  <si>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</si>
  <si>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</si>
  <si>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</si>
  <si>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</si>
  <si>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</si>
  <si>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</si>
  <si>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</si>
  <si>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</si>
  <si>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</si>
  <si>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</si>
  <si>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</si>
  <si>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</si>
  <si>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</si>
  <si>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</si>
  <si>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</si>
  <si>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</si>
  <si>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</si>
  <si>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</si>
  <si>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</si>
  <si>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</si>
  <si>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</si>
  <si>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</si>
  <si>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</si>
  <si>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</si>
  <si>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</si>
  <si>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</si>
  <si>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</si>
  <si>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</si>
  <si>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</si>
  <si>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</si>
  <si>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</si>
  <si>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</si>
  <si>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</si>
  <si>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</si>
  <si>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</si>
  <si>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</si>
  <si>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</si>
  <si>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</si>
  <si>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</si>
  <si>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</si>
  <si>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</si>
  <si>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</si>
  <si>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</si>
  <si>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</si>
  <si>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</si>
  <si>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</si>
  <si>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</si>
  <si>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</si>
  <si>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</si>
  <si>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</si>
  <si>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</si>
  <si>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</si>
  <si>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</si>
  <si>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</si>
  <si>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</si>
  <si>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</si>
  <si>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</si>
  <si>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</si>
  <si>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</si>
  <si>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</si>
  <si>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</si>
  <si>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</si>
  <si>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</si>
  <si>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</si>
  <si>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</si>
  <si>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</si>
  <si>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</si>
  <si>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</si>
  <si>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</si>
  <si>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</si>
  <si>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</si>
  <si>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</si>
  <si>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</si>
  <si>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</si>
  <si>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</si>
  <si>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</si>
  <si>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</si>
  <si>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</si>
  <si>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</si>
  <si>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</si>
  <si>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</si>
  <si>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</si>
  <si>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</si>
  <si>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</si>
  <si>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</si>
  <si>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</si>
  <si>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</si>
  <si>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</si>
  <si>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</si>
  <si>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</si>
  <si>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</si>
  <si>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</si>
  <si>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</si>
  <si>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</si>
  <si>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</si>
  <si>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</si>
  <si>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</si>
  <si>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</si>
  <si>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</si>
  <si>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</si>
  <si>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</si>
  <si>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</si>
  <si>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</si>
  <si>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</si>
  <si>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</si>
  <si>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</si>
  <si>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</si>
  <si>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</si>
  <si>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</si>
  <si>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</si>
  <si>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</si>
  <si>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</si>
  <si>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</si>
  <si>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</si>
  <si>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</si>
  <si>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</si>
  <si>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</si>
  <si>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</si>
  <si>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</si>
  <si>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</si>
  <si>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</si>
  <si>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</si>
  <si>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</si>
  <si>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</si>
  <si>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</si>
  <si>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</si>
  <si>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</si>
  <si>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</si>
  <si>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</si>
  <si>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</si>
  <si>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</si>
  <si>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</si>
  <si>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</si>
  <si>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</si>
  <si>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</si>
  <si>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</si>
  <si>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</si>
  <si>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</si>
  <si>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</si>
  <si>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</si>
  <si>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</si>
  <si>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</si>
  <si>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</si>
  <si>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</si>
  <si>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</si>
  <si>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</si>
  <si>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</si>
  <si>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</si>
  <si>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</si>
  <si>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</si>
  <si>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</si>
  <si>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</si>
  <si>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</si>
  <si>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</si>
  <si>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</si>
  <si>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</si>
  <si>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</si>
  <si>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</si>
  <si>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</si>
  <si>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</si>
  <si>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</si>
  <si>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</si>
  <si>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</si>
  <si>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</si>
  <si>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</si>
  <si>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</si>
  <si>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</si>
  <si>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</si>
  <si>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</si>
  <si>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</si>
  <si>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</si>
  <si>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</si>
  <si>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</si>
  <si>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</si>
  <si>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</si>
  <si>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</si>
  <si>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</si>
  <si>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</si>
  <si>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</si>
  <si>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</si>
  <si>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</si>
  <si>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</si>
  <si>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</si>
  <si>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</si>
  <si>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</si>
  <si>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</si>
  <si>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</si>
  <si>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</si>
  <si>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</si>
  <si>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</si>
  <si>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</si>
  <si>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</si>
  <si>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</si>
  <si>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</si>
  <si>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</si>
  <si>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</si>
  <si>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</si>
  <si>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</si>
  <si>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</si>
  <si>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</si>
  <si>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</si>
  <si>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</si>
  <si>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</si>
  <si>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</si>
  <si>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</si>
  <si>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</si>
  <si>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</si>
  <si>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</si>
  <si>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</si>
  <si>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</si>
  <si>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</si>
  <si>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</si>
  <si>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</si>
  <si>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</si>
  <si>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</si>
  <si>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</si>
  <si>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</si>
  <si>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</si>
  <si>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</si>
  <si>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</si>
  <si>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</si>
  <si>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</si>
  <si>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</si>
  <si>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</si>
  <si>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</si>
  <si>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</si>
  <si>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</si>
  <si>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</si>
  <si>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</si>
  <si>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</si>
  <si>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</si>
  <si>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</si>
  <si>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</si>
  <si>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</si>
  <si>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</si>
  <si>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</si>
  <si>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</si>
  <si>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</si>
  <si>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</si>
  <si>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</si>
  <si>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</si>
  <si>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</si>
  <si>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</si>
  <si>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</si>
  <si>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</si>
  <si>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</si>
  <si>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</si>
  <si>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</si>
  <si>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</si>
  <si>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</si>
  <si>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</si>
  <si>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</si>
  <si>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</si>
  <si>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</si>
  <si>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</si>
  <si>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</si>
  <si>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</si>
  <si>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</si>
  <si>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</si>
  <si>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</si>
  <si>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</si>
  <si>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</si>
  <si>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</si>
  <si>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</si>
  <si>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</si>
  <si>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</si>
  <si>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</si>
  <si>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</si>
  <si>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</si>
  <si>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</si>
  <si>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</si>
  <si>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</si>
  <si>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</si>
  <si>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</si>
  <si>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</si>
  <si>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</si>
  <si>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</si>
  <si>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</si>
  <si>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</si>
  <si>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</si>
  <si>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</si>
  <si>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</si>
  <si>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</si>
  <si>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</si>
  <si>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</si>
  <si>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</si>
  <si>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</si>
  <si>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</si>
  <si>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</si>
  <si>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</si>
  <si>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</si>
  <si>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</si>
  <si>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</si>
  <si>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</si>
  <si>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</si>
  <si>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</si>
  <si>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</si>
  <si>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</si>
  <si>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</si>
  <si>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</si>
  <si>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</si>
  <si>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</si>
  <si>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</si>
  <si>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</si>
  <si>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</si>
  <si>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</si>
  <si>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</si>
  <si>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</si>
  <si>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</si>
  <si>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</si>
  <si>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</si>
  <si>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</si>
  <si>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</si>
  <si>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</si>
  <si>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</si>
  <si>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</si>
  <si>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</si>
  <si>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</si>
  <si>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</si>
  <si>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</si>
  <si>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</si>
  <si>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</si>
  <si>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</si>
  <si>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</si>
  <si>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</si>
  <si>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</si>
  <si>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</si>
  <si>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</si>
  <si>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</si>
  <si>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</si>
  <si>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</si>
  <si>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</si>
  <si>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</si>
  <si>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</si>
  <si>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</si>
  <si>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</si>
  <si>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</si>
  <si>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</si>
  <si>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</si>
  <si>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</si>
  <si>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</si>
  <si>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</si>
  <si>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</si>
  <si>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</si>
  <si>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</si>
  <si>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</si>
  <si>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</si>
  <si>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</si>
  <si>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</si>
  <si>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</si>
  <si>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</si>
  <si>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</si>
  <si>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</si>
  <si>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</si>
  <si>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</si>
  <si>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</si>
  <si>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</si>
  <si>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</si>
  <si>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</si>
  <si>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</si>
  <si>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</si>
  <si>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</si>
  <si>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</si>
  <si>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</si>
  <si>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</si>
  <si>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</si>
  <si>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</si>
  <si>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</si>
  <si>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</si>
  <si>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</si>
  <si>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</si>
  <si>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</si>
  <si>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</si>
  <si>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</si>
  <si>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</si>
  <si>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</si>
  <si>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</si>
  <si>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</si>
  <si>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</si>
  <si>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</si>
  <si>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</si>
  <si>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</si>
  <si>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</si>
  <si>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</si>
  <si>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</si>
  <si>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</si>
  <si>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</si>
  <si>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</si>
  <si>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</si>
  <si>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</si>
  <si>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</si>
  <si>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</si>
  <si>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</si>
  <si>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</si>
  <si>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</si>
  <si>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</si>
  <si>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</si>
  <si>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</si>
  <si>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</si>
  <si>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</si>
  <si>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</si>
  <si>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</si>
  <si>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</si>
  <si>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</si>
  <si>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</si>
  <si>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</si>
  <si>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</si>
  <si>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</si>
  <si>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</si>
  <si>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</si>
  <si>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</si>
  <si>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</si>
  <si>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</si>
  <si>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</si>
  <si>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</si>
  <si>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</si>
  <si>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</si>
  <si>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</si>
  <si>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</si>
  <si>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</si>
  <si>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</si>
  <si>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</si>
  <si>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</si>
  <si>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</si>
  <si>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</si>
  <si>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</si>
  <si>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</si>
  <si>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</si>
  <si>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</si>
  <si>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</si>
  <si>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</si>
  <si>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</si>
  <si>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</si>
  <si>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</si>
  <si>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</si>
  <si>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</si>
  <si>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</si>
  <si>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</si>
  <si>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</si>
  <si>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</si>
  <si>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</si>
  <si>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</si>
  <si>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</si>
  <si>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</si>
  <si>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</si>
  <si>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</si>
  <si>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</si>
  <si>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</si>
  <si>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</si>
  <si>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</si>
  <si>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</si>
  <si>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</si>
  <si>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</si>
  <si>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</si>
  <si>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</si>
  <si>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</si>
  <si>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</si>
  <si>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</si>
  <si>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</si>
  <si>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</si>
  <si>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</si>
  <si>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</si>
  <si>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</si>
  <si>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</si>
  <si>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</si>
  <si>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</si>
  <si>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</si>
  <si>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</si>
  <si>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</si>
  <si>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</si>
  <si>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</si>
  <si>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</si>
  <si>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</si>
  <si>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</si>
  <si>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</si>
  <si>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</si>
  <si>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</si>
  <si>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</si>
  <si>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</si>
  <si>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</si>
  <si>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</si>
  <si>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</si>
  <si>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</si>
  <si>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</si>
  <si>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</si>
  <si>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</si>
  <si>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</si>
  <si>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</si>
  <si>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</si>
  <si>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</si>
  <si>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</si>
  <si>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</si>
  <si>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</si>
  <si>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</si>
  <si>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</si>
  <si>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</si>
  <si>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</si>
  <si>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</si>
  <si>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</si>
  <si>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</si>
  <si>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</si>
  <si>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</si>
  <si>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</si>
  <si>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</si>
  <si>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</si>
  <si>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</si>
  <si>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</si>
  <si>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</si>
  <si>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</si>
  <si>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</si>
  <si>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</si>
  <si>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</si>
  <si>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</si>
  <si>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</si>
  <si>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</si>
  <si>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</si>
  <si>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</si>
  <si>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</si>
  <si>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</si>
  <si>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</si>
  <si>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</si>
  <si>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</si>
  <si>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</si>
  <si>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</si>
  <si>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</si>
  <si>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</si>
  <si>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</si>
  <si>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</si>
  <si>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</si>
  <si>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</si>
  <si>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</si>
  <si>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</si>
  <si>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</si>
  <si>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</si>
  <si>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</si>
  <si>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</si>
  <si>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</si>
  <si>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</si>
  <si>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</si>
  <si>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</si>
  <si>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</si>
  <si>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</si>
  <si>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</si>
  <si>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</si>
  <si>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</si>
  <si>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</si>
  <si>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</si>
  <si>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</si>
  <si>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</si>
  <si>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</si>
  <si>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</si>
  <si>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</si>
  <si>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</si>
  <si>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</si>
  <si>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</si>
  <si>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</si>
  <si>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</si>
  <si>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</si>
  <si>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</si>
  <si>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</si>
  <si>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</si>
  <si>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</si>
  <si>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</si>
  <si>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</si>
  <si>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</si>
  <si>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</si>
  <si>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</si>
  <si>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</si>
  <si>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</si>
  <si>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</si>
  <si>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</si>
  <si>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</si>
  <si>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</si>
  <si>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</si>
  <si>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</si>
  <si>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</si>
  <si>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</si>
  <si>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</si>
  <si>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</si>
  <si>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</si>
  <si>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</si>
  <si>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</si>
  <si>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</si>
  <si>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</si>
  <si>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</si>
  <si>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</si>
  <si>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</si>
  <si>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</si>
  <si>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</si>
  <si>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</si>
  <si>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</si>
  <si>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</si>
  <si>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</si>
  <si>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</si>
  <si>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</si>
  <si>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</si>
  <si>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</si>
  <si>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</si>
  <si>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</si>
  <si>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</si>
  <si>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</si>
  <si>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</si>
  <si>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</si>
  <si>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</si>
  <si>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</si>
  <si>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</si>
  <si>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</si>
  <si>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</si>
  <si>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</si>
  <si>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</si>
  <si>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</si>
  <si>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</si>
  <si>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</si>
  <si>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</si>
  <si>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</si>
  <si>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</si>
  <si>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</si>
  <si>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</si>
  <si>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</si>
  <si>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</si>
  <si>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</si>
  <si>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</si>
  <si>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</si>
  <si>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</si>
  <si>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</si>
  <si>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</si>
  <si>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</si>
  <si>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</si>
  <si>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</si>
  <si>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</si>
  <si>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</si>
  <si>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</si>
  <si>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</si>
  <si>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</si>
  <si>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</si>
  <si>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</si>
  <si>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</si>
  <si>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</si>
  <si>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</si>
  <si>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</si>
  <si>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</si>
  <si>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</si>
  <si>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</si>
  <si>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</si>
  <si>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</si>
  <si>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</si>
  <si>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</si>
  <si>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</si>
  <si>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</si>
  <si>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</si>
  <si>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</si>
  <si>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</si>
  <si>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</si>
  <si>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</si>
  <si>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</si>
  <si>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</si>
  <si>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</si>
  <si>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</si>
  <si>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</si>
  <si>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</si>
  <si>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</si>
  <si>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</si>
  <si>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</si>
  <si>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</si>
  <si>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</si>
  <si>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</si>
  <si>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</si>
  <si>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</si>
  <si>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</si>
  <si>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</si>
  <si>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</si>
  <si>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</si>
  <si>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</si>
  <si>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</si>
  <si>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</si>
  <si>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</si>
  <si>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</si>
  <si>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</si>
  <si>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</si>
  <si>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</si>
  <si>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</si>
  <si>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</si>
  <si>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</si>
  <si>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</si>
  <si>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</si>
  <si>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</si>
  <si>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</si>
  <si>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</si>
  <si>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</si>
  <si>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</si>
  <si>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</si>
  <si>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</si>
  <si>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</si>
  <si>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</si>
  <si>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</si>
  <si>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</si>
  <si>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</si>
  <si>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</si>
  <si>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</si>
  <si>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</si>
  <si>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</si>
  <si>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</si>
  <si>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</si>
  <si>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</si>
  <si>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</si>
  <si>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</si>
  <si>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</si>
  <si>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</si>
  <si>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</si>
  <si>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</si>
  <si>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</si>
  <si>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</si>
  <si>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</si>
  <si>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</si>
  <si>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</si>
  <si>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</si>
  <si>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</si>
  <si>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</si>
  <si>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</si>
  <si>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</si>
  <si>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</si>
  <si>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</si>
  <si>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</si>
  <si>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</si>
  <si>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</si>
  <si>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</si>
  <si>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</si>
  <si>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</si>
  <si>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</si>
  <si>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</si>
  <si>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</si>
  <si>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</si>
  <si>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</si>
  <si>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</si>
  <si>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</si>
  <si>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</si>
  <si>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</si>
  <si>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</si>
  <si>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</si>
  <si>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</si>
  <si>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</si>
  <si>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</si>
  <si>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</si>
  <si>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</si>
  <si>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</si>
  <si>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</si>
  <si>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</si>
  <si>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</si>
  <si>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</si>
  <si>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</si>
  <si>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</si>
  <si>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</si>
  <si>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</si>
  <si>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</si>
  <si>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</si>
  <si>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</si>
  <si>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</si>
  <si>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</si>
  <si>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</si>
  <si>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</si>
  <si>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</si>
  <si>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</si>
  <si>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</si>
  <si>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</si>
  <si>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</si>
  <si>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</si>
  <si>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</si>
  <si>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</si>
  <si>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</si>
  <si>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</si>
  <si>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</si>
  <si>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</si>
  <si>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</si>
  <si>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</si>
  <si>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</si>
  <si>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</si>
  <si>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</si>
  <si>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</si>
  <si>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</si>
  <si>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</si>
  <si>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</si>
  <si>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</si>
  <si>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</si>
  <si>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</si>
  <si>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</si>
  <si>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</si>
  <si>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</si>
  <si>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</si>
  <si>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</si>
  <si>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</si>
  <si>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</si>
  <si>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</si>
  <si>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</si>
  <si>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</si>
  <si>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</si>
  <si>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</si>
  <si>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</si>
  <si>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</si>
  <si>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</si>
  <si>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</si>
  <si>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</si>
  <si>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</si>
  <si>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</si>
  <si>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</si>
  <si>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</si>
  <si>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</si>
  <si>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</si>
  <si>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</si>
  <si>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</si>
  <si>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</si>
  <si>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</si>
  <si>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</si>
  <si>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</si>
  <si>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</si>
  <si>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</si>
  <si>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</si>
  <si>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</si>
  <si>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</si>
  <si>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</si>
  <si>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</si>
  <si>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</si>
  <si>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</si>
  <si>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</si>
  <si>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</si>
  <si>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</si>
  <si>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</si>
  <si>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</si>
  <si>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</si>
  <si>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</si>
  <si>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</si>
  <si>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</si>
  <si>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</si>
  <si>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</si>
  <si>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</si>
  <si>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</si>
  <si>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</si>
  <si>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</si>
  <si>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</si>
  <si>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</si>
  <si>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</si>
  <si>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</si>
  <si>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</si>
  <si>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</si>
  <si>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</si>
  <si>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</si>
  <si>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</si>
  <si>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</si>
  <si>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</si>
  <si>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</si>
  <si>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</si>
  <si>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</si>
  <si>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</si>
  <si>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</si>
  <si>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</si>
  <si>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</si>
  <si>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</si>
  <si>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</si>
  <si>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</si>
  <si>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</si>
  <si>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</si>
  <si>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</si>
  <si>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</si>
  <si>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</si>
  <si>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</si>
  <si>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</si>
  <si>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</si>
  <si>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</si>
  <si>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</si>
  <si>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</si>
  <si>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</si>
  <si>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</si>
  <si>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</si>
  <si>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</si>
  <si>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</si>
  <si>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</si>
  <si>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</si>
  <si>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</si>
  <si>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</si>
  <si>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</si>
  <si>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</si>
  <si>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</si>
  <si>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</si>
  <si>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</si>
  <si>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</si>
  <si>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</si>
  <si>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</si>
  <si>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</si>
  <si>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</si>
  <si>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</si>
  <si>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</si>
  <si>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</si>
  <si>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</si>
  <si>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</si>
  <si>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</si>
  <si>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</si>
  <si>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</si>
  <si>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</si>
  <si>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</si>
  <si>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</si>
  <si>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</si>
  <si>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</si>
  <si>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</si>
  <si>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</si>
  <si>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</si>
  <si>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</si>
  <si>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</si>
  <si>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</si>
  <si>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</si>
  <si>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</si>
  <si>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</si>
  <si>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</si>
  <si>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</si>
  <si>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</si>
  <si>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</si>
  <si>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</si>
  <si>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</si>
  <si>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</si>
  <si>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</si>
  <si>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</si>
  <si>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</si>
  <si>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</si>
  <si>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</si>
  <si>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</si>
  <si>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</si>
  <si>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</si>
  <si>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</si>
  <si>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</si>
  <si>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</si>
  <si>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</si>
  <si>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</si>
  <si>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</si>
  <si>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</si>
  <si>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</si>
  <si>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</si>
  <si>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</si>
  <si>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</si>
  <si>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</si>
  <si>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</si>
  <si>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</si>
  <si>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</si>
  <si>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</si>
  <si>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</si>
  <si>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</si>
  <si>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</si>
  <si>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</si>
  <si>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</si>
  <si>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</si>
  <si>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</si>
  <si>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</si>
  <si>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</si>
  <si>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</si>
  <si>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</si>
  <si>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</si>
  <si>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</si>
  <si>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</si>
  <si>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</si>
  <si>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</si>
  <si>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</si>
  <si>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</si>
  <si>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</si>
  <si>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</si>
  <si>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</si>
  <si>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</si>
  <si>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</si>
  <si>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</si>
  <si>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</si>
  <si>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</si>
  <si>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</si>
  <si>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</si>
  <si>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</si>
  <si>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</si>
  <si>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</si>
  <si>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</si>
  <si>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</si>
  <si>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</si>
  <si>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</si>
  <si>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</si>
  <si>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</si>
  <si>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</si>
  <si>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</si>
  <si>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</si>
  <si>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</si>
  <si>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</si>
  <si>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</si>
  <si>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</si>
  <si>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</si>
  <si>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</si>
  <si>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</si>
  <si>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</si>
  <si>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</si>
  <si>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</si>
  <si>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</si>
  <si>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</si>
  <si>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</si>
  <si>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</si>
  <si>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</si>
  <si>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</si>
  <si>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</si>
  <si>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</si>
  <si>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</si>
  <si>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</si>
  <si>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</si>
  <si>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</si>
  <si>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</si>
  <si>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</si>
  <si>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</si>
  <si>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</si>
  <si>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</si>
  <si>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</si>
  <si>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</si>
  <si>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</si>
  <si>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</si>
  <si>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</si>
  <si>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</si>
  <si>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</si>
  <si>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</si>
  <si>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</si>
  <si>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</si>
  <si>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</si>
  <si>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</si>
  <si>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</si>
  <si>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</si>
  <si>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</si>
  <si>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</si>
  <si>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</si>
  <si>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</si>
  <si>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</si>
  <si>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</si>
  <si>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</si>
  <si>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</si>
  <si>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</si>
  <si>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</si>
  <si>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</si>
  <si>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</si>
  <si>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</si>
  <si>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</si>
  <si>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</si>
  <si>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</si>
  <si>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</si>
  <si>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</si>
  <si>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</si>
  <si>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</si>
  <si>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</si>
  <si>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</si>
  <si>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</si>
  <si>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</si>
  <si>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</si>
  <si>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</si>
  <si>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</si>
  <si>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</si>
  <si>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</si>
  <si>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</si>
  <si>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</si>
  <si>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</si>
  <si>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</si>
  <si>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</si>
  <si>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</si>
  <si>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</si>
  <si>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</si>
  <si>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</si>
  <si>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</si>
  <si>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</si>
  <si>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</si>
  <si>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</si>
  <si>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</si>
  <si>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</si>
  <si>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</si>
  <si>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</si>
  <si>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</si>
  <si>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</si>
  <si>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</si>
  <si>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</si>
  <si>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</si>
  <si>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</si>
  <si>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</si>
  <si>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</si>
  <si>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</si>
  <si>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</si>
  <si>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</si>
  <si>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</si>
  <si>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</si>
  <si>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</si>
  <si>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</si>
  <si>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</si>
  <si>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</si>
  <si>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</si>
  <si>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</si>
  <si>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</si>
  <si>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</si>
  <si>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</si>
  <si>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</si>
  <si>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</si>
  <si>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</si>
  <si>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</si>
  <si>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</si>
  <si>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</si>
  <si>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</si>
  <si>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</si>
  <si>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</si>
  <si>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</si>
  <si>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</si>
  <si>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</si>
  <si>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</si>
  <si>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</si>
  <si>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</si>
  <si>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</si>
  <si>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</si>
  <si>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</si>
  <si>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</si>
  <si>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</si>
  <si>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</si>
  <si>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</si>
  <si>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</si>
  <si>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</si>
  <si>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</si>
  <si>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</si>
  <si>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</si>
  <si>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</si>
  <si>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</si>
  <si>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</si>
  <si>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</si>
  <si>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</si>
  <si>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</si>
  <si>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</si>
  <si>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</si>
  <si>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</si>
  <si>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</si>
  <si>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</si>
  <si>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</si>
  <si>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</si>
  <si>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</si>
  <si>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</si>
  <si>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</si>
  <si>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</si>
  <si>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</si>
  <si>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</si>
  <si>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</si>
  <si>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</si>
  <si>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</si>
  <si>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</si>
  <si>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</si>
  <si>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</si>
  <si>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</si>
  <si>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</si>
  <si>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</si>
  <si>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</si>
  <si>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</si>
  <si>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</si>
  <si>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</si>
  <si>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</si>
  <si>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</si>
  <si>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</si>
  <si>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</si>
  <si>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</si>
  <si>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</si>
  <si>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</si>
  <si>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</si>
  <si>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</si>
  <si>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</si>
  <si>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</si>
  <si>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</si>
  <si>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</si>
  <si>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</si>
  <si>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</si>
  <si>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</si>
  <si>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</si>
  <si>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</si>
  <si>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</si>
  <si>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</si>
  <si>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</si>
  <si>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</si>
  <si>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</si>
  <si>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</si>
  <si>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</si>
  <si>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</si>
  <si>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</si>
  <si>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</si>
  <si>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</si>
  <si>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</si>
  <si>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</si>
  <si>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</si>
  <si>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</si>
  <si>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</si>
  <si>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</si>
  <si>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</si>
  <si>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</si>
  <si>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</si>
  <si>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</si>
  <si>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</si>
  <si>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</si>
  <si>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</si>
  <si>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</si>
  <si>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</si>
  <si>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</si>
  <si>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</si>
  <si>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</si>
  <si>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</si>
  <si>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</si>
  <si>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</si>
  <si>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</si>
  <si>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</si>
  <si>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</si>
  <si>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</si>
  <si>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</si>
  <si>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</si>
  <si>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</si>
  <si>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</si>
  <si>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</si>
  <si>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</si>
  <si>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</si>
  <si>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</si>
  <si>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</si>
  <si>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</si>
  <si>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</si>
  <si>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</si>
  <si>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</si>
  <si>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</si>
  <si>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</si>
  <si>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</si>
  <si>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</si>
  <si>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</si>
  <si>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</si>
  <si>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</si>
  <si>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</si>
  <si>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</si>
  <si>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</si>
  <si>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</si>
  <si>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</si>
  <si>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</si>
  <si>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</si>
  <si>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</si>
  <si>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</si>
  <si>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</si>
  <si>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</si>
  <si>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</si>
  <si>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</si>
  <si>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</si>
  <si>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</si>
  <si>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</si>
  <si>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</si>
  <si>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</si>
  <si>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</si>
  <si>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</si>
  <si>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</si>
  <si>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</si>
  <si>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</si>
  <si>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</si>
  <si>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</si>
  <si>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</si>
  <si>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</si>
  <si>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</si>
  <si>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</si>
  <si>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</si>
  <si>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</si>
  <si>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</si>
  <si>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</si>
  <si>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</si>
  <si>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</si>
  <si>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</si>
  <si>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</si>
  <si>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</si>
  <si>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</si>
  <si>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</si>
  <si>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</si>
  <si>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</si>
  <si>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</si>
  <si>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</si>
  <si>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</si>
  <si>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</si>
  <si>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</si>
  <si>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</si>
  <si>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</si>
  <si>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</si>
  <si>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</si>
  <si>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</si>
  <si>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</si>
  <si>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</si>
  <si>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</si>
  <si>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</si>
  <si>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</si>
  <si>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</si>
  <si>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</si>
  <si>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</si>
  <si>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</si>
  <si>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</si>
  <si>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</si>
  <si>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</si>
  <si>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</si>
  <si>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</si>
  <si>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</si>
  <si>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</si>
  <si>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</si>
  <si>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</si>
  <si>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</si>
  <si>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</si>
  <si>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</si>
  <si>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</si>
  <si>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</si>
  <si>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</si>
  <si>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</si>
  <si>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</si>
  <si>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</si>
  <si>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</si>
  <si>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</si>
  <si>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</si>
  <si>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</si>
  <si>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</si>
  <si>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</si>
  <si>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</si>
  <si>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</si>
  <si>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</si>
  <si>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</si>
  <si>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</si>
  <si>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</si>
  <si>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</si>
  <si>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</si>
  <si>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</si>
  <si>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</si>
  <si>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</si>
  <si>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</si>
  <si>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</si>
  <si>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</si>
  <si>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</si>
  <si>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</si>
  <si>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</si>
  <si>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</si>
  <si>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</si>
  <si>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</si>
  <si>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</si>
  <si>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</si>
  <si>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</si>
  <si>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</si>
  <si>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</si>
  <si>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</si>
  <si>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</si>
  <si>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</si>
  <si>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</si>
  <si>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</si>
  <si>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</si>
  <si>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</si>
  <si>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</si>
  <si>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</si>
  <si>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</si>
  <si>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</si>
  <si>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</si>
  <si>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</si>
  <si>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</si>
  <si>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</si>
  <si>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</si>
  <si>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</si>
  <si>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</si>
  <si>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</si>
  <si>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</si>
  <si>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</si>
  <si>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</si>
  <si>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</si>
  <si>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</si>
  <si>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</si>
  <si>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</si>
  <si>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</si>
  <si>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</si>
  <si>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</si>
  <si>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</si>
  <si>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</si>
  <si>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</si>
  <si>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</si>
  <si>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</si>
  <si>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</si>
  <si>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</si>
  <si>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</si>
  <si>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</si>
  <si>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</si>
  <si>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</si>
  <si>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</si>
  <si>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</si>
  <si>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</si>
  <si>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</si>
  <si>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</si>
  <si>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</si>
  <si>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</si>
  <si>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</si>
  <si>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</si>
  <si>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</si>
  <si>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</si>
  <si>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</si>
  <si>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</si>
  <si>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</si>
  <si>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</si>
  <si>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</si>
  <si>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</si>
  <si>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</si>
  <si>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</si>
  <si>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</si>
  <si>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</si>
  <si>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</si>
  <si>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</si>
  <si>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</si>
  <si>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</si>
  <si>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</si>
  <si>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</si>
  <si>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</si>
  <si>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</si>
  <si>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</si>
  <si>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</si>
  <si>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</si>
  <si>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</si>
  <si>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</si>
  <si>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</si>
  <si>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</si>
  <si>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</si>
  <si>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</si>
  <si>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</si>
  <si>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</si>
  <si>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</si>
  <si>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</si>
  <si>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</si>
  <si>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</si>
  <si>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</si>
  <si>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</si>
  <si>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</si>
  <si>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</si>
  <si>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</si>
  <si>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</si>
  <si>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</si>
  <si>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</si>
  <si>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</si>
  <si>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</si>
  <si>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</si>
  <si>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</si>
  <si>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</si>
  <si>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</si>
  <si>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</si>
  <si>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</si>
  <si>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</si>
  <si>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</si>
  <si>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</si>
  <si>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</si>
  <si>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</si>
  <si>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</si>
  <si>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</si>
  <si>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</si>
  <si>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</si>
  <si>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</si>
  <si>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</si>
  <si>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</si>
  <si>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</si>
  <si>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</si>
  <si>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</si>
  <si>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</si>
  <si>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</si>
  <si>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</si>
  <si>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</si>
  <si>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</si>
  <si>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</si>
  <si>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</si>
  <si>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</si>
  <si>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</si>
  <si>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</si>
  <si>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</si>
  <si>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</si>
  <si>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</si>
  <si>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</si>
  <si>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</si>
  <si>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</si>
  <si>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</si>
  <si>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</si>
  <si>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</si>
  <si>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</si>
  <si>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</si>
  <si>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</si>
  <si>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</si>
  <si>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</si>
  <si>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</si>
  <si>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</si>
  <si>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</si>
  <si>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</si>
  <si>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</si>
  <si>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</si>
  <si>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</si>
  <si>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</si>
  <si>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</si>
  <si>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</si>
  <si>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</si>
  <si>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</si>
  <si>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</si>
  <si>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</si>
  <si>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</si>
  <si>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</si>
  <si>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</si>
  <si>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</si>
  <si>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</si>
  <si>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</si>
  <si>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</si>
  <si>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</si>
  <si>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</si>
  <si>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</si>
  <si>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</si>
  <si>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</si>
  <si>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</si>
  <si>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</si>
  <si>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</si>
  <si>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</si>
  <si>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</si>
  <si>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</si>
  <si>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</si>
  <si>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</si>
  <si>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</si>
  <si>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</si>
  <si>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</si>
  <si>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</si>
  <si>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</si>
  <si>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</si>
  <si>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</si>
  <si>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</si>
  <si>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</si>
  <si>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</si>
  <si>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</si>
  <si>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</si>
  <si>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</si>
  <si>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</si>
  <si>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</si>
  <si>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3" type="noConversion"/>
  </si>
  <si>
    <t>TEAM_507</t>
    <phoneticPr fontId="13" type="noConversion"/>
  </si>
  <si>
    <t>TEAM_11507</t>
    <phoneticPr fontId="13"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</si>
  <si>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</si>
  <si>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</si>
  <si>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</si>
  <si>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</si>
  <si>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</si>
  <si>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</si>
  <si>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</si>
  <si>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</si>
  <si>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</si>
  <si>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</si>
  <si>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</si>
  <si>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</si>
  <si>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</si>
  <si>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</si>
  <si>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</si>
  <si>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</si>
  <si>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</si>
  <si>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</si>
  <si>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</si>
  <si>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</si>
  <si>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</si>
  <si>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</si>
  <si>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</si>
  <si>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</si>
  <si>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</si>
  <si>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</si>
  <si>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</si>
  <si>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</si>
  <si>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3" type="noConversion"/>
  </si>
  <si>
    <t>TEAMDES_901</t>
  </si>
  <si>
    <t>TEAMDES_902</t>
  </si>
  <si>
    <t>TEAMDES_903</t>
  </si>
  <si>
    <t>TEAMDES_904</t>
  </si>
  <si>
    <t>TEAMDES_905</t>
  </si>
  <si>
    <t>TEAMDES_906</t>
  </si>
  <si>
    <t>SKILL_59246</t>
    <phoneticPr fontId="13"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</si>
  <si>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</si>
  <si>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</si>
  <si>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</si>
  <si>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</si>
  <si>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</si>
  <si>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</si>
  <si>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</si>
  <si>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</si>
  <si>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</si>
  <si>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</si>
  <si>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</si>
  <si>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</si>
  <si>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</si>
  <si>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</si>
  <si>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</si>
  <si>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</si>
  <si>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</si>
  <si>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</si>
  <si>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</si>
  <si>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</si>
  <si>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</si>
  <si>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</si>
  <si>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</si>
  <si>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</si>
  <si>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</si>
  <si>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</si>
  <si>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</si>
  <si>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</si>
  <si>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</si>
  <si>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</si>
  <si>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</si>
  <si>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</si>
  <si>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</si>
  <si>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</si>
  <si>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</si>
  <si>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</si>
  <si>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</si>
  <si>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</si>
  <si>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</si>
  <si>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</si>
  <si>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</si>
  <si>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</si>
  <si>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3" type="noConversion"/>
  </si>
  <si>
    <t>TASKDES_9741</t>
  </si>
  <si>
    <t>TASKDES_9742</t>
  </si>
  <si>
    <t>TASKDES_9743</t>
  </si>
  <si>
    <t>TASKDES_9744</t>
  </si>
  <si>
    <t>TASKDES_9745</t>
  </si>
  <si>
    <t>TASKDES_9746</t>
  </si>
  <si>
    <t>TASKDES_9747</t>
  </si>
  <si>
    <t>TASKDES_9748</t>
  </si>
  <si>
    <t>TASKDES_9749</t>
  </si>
  <si>
    <t>TASKDES_9750</t>
  </si>
  <si>
    <t>TASKDES_15001</t>
    <phoneticPr fontId="13"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</si>
  <si>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</si>
  <si>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</si>
  <si>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</si>
  <si>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</si>
  <si>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</si>
  <si>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9"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</si>
  <si>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</si>
  <si>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</si>
  <si>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</si>
  <si>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</si>
  <si>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</si>
  <si>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</si>
  <si>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</si>
  <si>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</si>
  <si>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</si>
  <si>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</si>
  <si>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</si>
  <si>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</si>
  <si>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</si>
  <si>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</si>
  <si>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</si>
  <si>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</si>
  <si>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</si>
  <si>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</si>
  <si>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</si>
  <si>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</si>
  <si>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</si>
  <si>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</si>
  <si>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</si>
  <si>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</si>
  <si>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</si>
  <si>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</si>
  <si>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</si>
  <si>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</si>
  <si>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</si>
  <si>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</si>
  <si>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</si>
  <si>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</si>
  <si>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</si>
  <si>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</si>
  <si>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3" type="noConversion"/>
  </si>
  <si>
    <t>JUQING_2604</t>
  </si>
  <si>
    <t>JUQING_2702</t>
    <phoneticPr fontId="13" type="noConversion"/>
  </si>
  <si>
    <t>CARDDES_308</t>
    <phoneticPr fontId="13"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</si>
  <si>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</si>
  <si>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</si>
  <si>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</si>
  <si>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</si>
  <si>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</si>
  <si>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</si>
  <si>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</si>
  <si>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</si>
  <si>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</si>
  <si>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</si>
  <si>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</si>
  <si>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</si>
  <si>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</si>
  <si>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3" type="noConversion"/>
  </si>
  <si>
    <t>SUITDES_8</t>
  </si>
  <si>
    <t>SUITDES1_8</t>
  </si>
  <si>
    <t>NAME_3081</t>
    <phoneticPr fontId="13" type="noConversion"/>
  </si>
  <si>
    <t>NAME_3082</t>
    <phoneticPr fontId="13" type="noConversion"/>
  </si>
  <si>
    <t>NAME_3083</t>
    <phoneticPr fontId="13" type="noConversion"/>
  </si>
  <si>
    <t>NAME_3084</t>
    <phoneticPr fontId="13" type="noConversion"/>
  </si>
  <si>
    <t>NAME_7011</t>
    <phoneticPr fontId="13" type="noConversion"/>
  </si>
  <si>
    <t>NAME_7012</t>
    <phoneticPr fontId="13" type="noConversion"/>
  </si>
  <si>
    <t>NAME_7013</t>
    <phoneticPr fontId="13" type="noConversion"/>
  </si>
  <si>
    <t>NAME_7014</t>
    <phoneticPr fontId="13" type="noConversion"/>
  </si>
  <si>
    <t>NAME_7021</t>
    <phoneticPr fontId="13" type="noConversion"/>
  </si>
  <si>
    <t>NAME_7022</t>
    <phoneticPr fontId="13" type="noConversion"/>
  </si>
  <si>
    <t>NAME_7023</t>
    <phoneticPr fontId="13" type="noConversion"/>
  </si>
  <si>
    <t>NAME_7024</t>
    <phoneticPr fontId="13" type="noConversion"/>
  </si>
  <si>
    <t>NAME_7031</t>
    <phoneticPr fontId="13" type="noConversion"/>
  </si>
  <si>
    <t>NAME_7032</t>
    <phoneticPr fontId="13" type="noConversion"/>
  </si>
  <si>
    <t>NAME_7033</t>
    <phoneticPr fontId="13" type="noConversion"/>
  </si>
  <si>
    <t>NAME_7034</t>
    <phoneticPr fontId="13" type="noConversion"/>
  </si>
  <si>
    <t>NAME_7041</t>
    <phoneticPr fontId="13" type="noConversion"/>
  </si>
  <si>
    <t>NAME_7042</t>
    <phoneticPr fontId="13" type="noConversion"/>
  </si>
  <si>
    <t>NAME_7043</t>
    <phoneticPr fontId="13" type="noConversion"/>
  </si>
  <si>
    <t>NAME_7044</t>
    <phoneticPr fontId="13" type="noConversion"/>
  </si>
  <si>
    <t>NAME_7051</t>
    <phoneticPr fontId="13" type="noConversion"/>
  </si>
  <si>
    <t>NAME_7052</t>
    <phoneticPr fontId="13" type="noConversion"/>
  </si>
  <si>
    <t>NAME_7053</t>
    <phoneticPr fontId="13" type="noConversion"/>
  </si>
  <si>
    <t>NAME_7054</t>
    <phoneticPr fontId="13" type="noConversion"/>
  </si>
  <si>
    <t>NAME_7061</t>
    <phoneticPr fontId="13" type="noConversion"/>
  </si>
  <si>
    <t>NAME_7062</t>
    <phoneticPr fontId="13" type="noConversion"/>
  </si>
  <si>
    <t>NAME_7063</t>
    <phoneticPr fontId="13" type="noConversion"/>
  </si>
  <si>
    <t>NAME_7064</t>
    <phoneticPr fontId="13" type="noConversion"/>
  </si>
  <si>
    <t>NAME_7071</t>
    <phoneticPr fontId="13" type="noConversion"/>
  </si>
  <si>
    <t>NAME_7072</t>
    <phoneticPr fontId="13" type="noConversion"/>
  </si>
  <si>
    <t>NAME_7073</t>
    <phoneticPr fontId="13" type="noConversion"/>
  </si>
  <si>
    <t>NAME_7074</t>
    <phoneticPr fontId="13" type="noConversion"/>
  </si>
  <si>
    <t>SKILLDES_50477</t>
  </si>
  <si>
    <t>SKILLDES1_50477</t>
  </si>
  <si>
    <t>SKILLDES_52207</t>
  </si>
  <si>
    <t>SKILLDES1_52207</t>
  </si>
  <si>
    <t>SKILLDES_59210</t>
  </si>
  <si>
    <t>SKILLDES1_59210</t>
  </si>
  <si>
    <t>SKILL_59226</t>
    <phoneticPr fontId="13" type="noConversion"/>
  </si>
  <si>
    <t>SKILLDES_59226</t>
    <phoneticPr fontId="13" type="noConversion"/>
  </si>
  <si>
    <t>SKILLDES1_59226</t>
    <phoneticPr fontId="13" type="noConversion"/>
  </si>
  <si>
    <t>SKILLDES_50485</t>
  </si>
  <si>
    <t>SKILLDES_50486</t>
  </si>
  <si>
    <t>SKILLDES_59114</t>
  </si>
  <si>
    <t>SKILLDES1_59114</t>
  </si>
  <si>
    <t>SKILLDES_50420</t>
  </si>
  <si>
    <t>SKILLDES_50402</t>
  </si>
  <si>
    <t>SKILLDES1_59244</t>
    <phoneticPr fontId="13" type="noConversion"/>
  </si>
  <si>
    <t>SKILLDES_59243</t>
    <phoneticPr fontId="13" type="noConversion"/>
  </si>
  <si>
    <t>SKILLDES1_59243</t>
    <phoneticPr fontId="13" type="noConversion"/>
  </si>
  <si>
    <t>SKILLDES_59245</t>
    <phoneticPr fontId="13" type="noConversion"/>
  </si>
  <si>
    <t>SKILLDES_50526</t>
    <phoneticPr fontId="13" type="noConversion"/>
  </si>
  <si>
    <t>SKILLDES1_50526</t>
    <phoneticPr fontId="13" type="noConversion"/>
  </si>
  <si>
    <t>SKILLDES_50401</t>
  </si>
  <si>
    <t>SKILL_59207</t>
  </si>
  <si>
    <t>SKILL_59202</t>
  </si>
  <si>
    <t>SKILLDES_59202</t>
  </si>
  <si>
    <t>SKILLDES1_59202</t>
  </si>
  <si>
    <t>SKILLDES_51202</t>
  </si>
  <si>
    <t>SKILLDES1_51202</t>
  </si>
  <si>
    <t>SKILLDES1_50413</t>
  </si>
  <si>
    <t>SKILL_50310</t>
  </si>
  <si>
    <t>SKILL_50498</t>
    <phoneticPr fontId="13" type="noConversion"/>
  </si>
  <si>
    <t>SKILLDES_50498</t>
    <phoneticPr fontId="13" type="noConversion"/>
  </si>
  <si>
    <t>SKILLDES1_50498</t>
    <phoneticPr fontId="13" type="noConversion"/>
  </si>
  <si>
    <t>SKILLDES_51321</t>
    <phoneticPr fontId="13" type="noConversion"/>
  </si>
  <si>
    <t>SKILLDES1_51321</t>
    <phoneticPr fontId="13" type="noConversion"/>
  </si>
  <si>
    <t>SKILL_59228</t>
    <phoneticPr fontId="13" type="noConversion"/>
  </si>
  <si>
    <t>SKILLDES_59228</t>
    <phoneticPr fontId="13" type="noConversion"/>
  </si>
  <si>
    <t>SKILLDES1_59228</t>
    <phoneticPr fontId="13" type="noConversion"/>
  </si>
  <si>
    <t>SKILL_50500</t>
    <phoneticPr fontId="13" type="noConversion"/>
  </si>
  <si>
    <t>SKILLDES_50500</t>
    <phoneticPr fontId="13" type="noConversion"/>
  </si>
  <si>
    <t>SKILL_52310</t>
    <phoneticPr fontId="13" type="noConversion"/>
  </si>
  <si>
    <t>SKILLDES_52310</t>
    <phoneticPr fontId="13" type="noConversion"/>
  </si>
  <si>
    <t>SKILLDES1_52310</t>
    <phoneticPr fontId="13" type="noConversion"/>
  </si>
  <si>
    <t>SKILL_50502</t>
    <phoneticPr fontId="13" type="noConversion"/>
  </si>
  <si>
    <t>SKILLDES_50502</t>
    <phoneticPr fontId="13" type="noConversion"/>
  </si>
  <si>
    <t>SKILLDES1_50502</t>
    <phoneticPr fontId="13" type="noConversion"/>
  </si>
  <si>
    <t>SKILL_59229</t>
    <phoneticPr fontId="13" type="noConversion"/>
  </si>
  <si>
    <t>SKILLDES_59229</t>
    <phoneticPr fontId="13" type="noConversion"/>
  </si>
  <si>
    <t>SKILL_59238</t>
    <phoneticPr fontId="13" type="noConversion"/>
  </si>
  <si>
    <t>SKILLDES_59238</t>
    <phoneticPr fontId="13" type="noConversion"/>
  </si>
  <si>
    <t>SKILLDES1_59238</t>
    <phoneticPr fontId="13" type="noConversion"/>
  </si>
  <si>
    <t>SKILL_50507</t>
    <phoneticPr fontId="13" type="noConversion"/>
  </si>
  <si>
    <t>SKILLDES_50507</t>
    <phoneticPr fontId="13" type="noConversion"/>
  </si>
  <si>
    <t>SKILL_50508</t>
    <phoneticPr fontId="13" type="noConversion"/>
  </si>
  <si>
    <t>SKILLDES_50508</t>
    <phoneticPr fontId="13" type="noConversion"/>
  </si>
  <si>
    <t>SKILLDES1_50508</t>
    <phoneticPr fontId="13" type="noConversion"/>
  </si>
  <si>
    <t>SKILLDES_50509</t>
    <phoneticPr fontId="13" type="noConversion"/>
  </si>
  <si>
    <t>SKILLDES1_50509</t>
    <phoneticPr fontId="13" type="noConversion"/>
  </si>
  <si>
    <t>SKILL_59230</t>
    <phoneticPr fontId="13" type="noConversion"/>
  </si>
  <si>
    <t>SKILLDES_59230</t>
    <phoneticPr fontId="13" type="noConversion"/>
  </si>
  <si>
    <t>SKILLDES1_59230</t>
    <phoneticPr fontId="13" type="noConversion"/>
  </si>
  <si>
    <t>SKILL_59231</t>
    <phoneticPr fontId="13" type="noConversion"/>
  </si>
  <si>
    <t>SKILLDES_59231</t>
    <phoneticPr fontId="13" type="noConversion"/>
  </si>
  <si>
    <t>SKILL_50512</t>
    <phoneticPr fontId="13" type="noConversion"/>
  </si>
  <si>
    <t>SKILLDES_50512</t>
    <phoneticPr fontId="13" type="noConversion"/>
  </si>
  <si>
    <t>SKILLDES1_50512</t>
    <phoneticPr fontId="13" type="noConversion"/>
  </si>
  <si>
    <t>SKILL_59232</t>
    <phoneticPr fontId="13" type="noConversion"/>
  </si>
  <si>
    <t>SKILLDES_59232</t>
    <phoneticPr fontId="13" type="noConversion"/>
  </si>
  <si>
    <t>SKILLDES1_59232</t>
    <phoneticPr fontId="13" type="noConversion"/>
  </si>
  <si>
    <t>SKILL_59233</t>
    <phoneticPr fontId="13" type="noConversion"/>
  </si>
  <si>
    <t>SKILLDES_59233</t>
    <phoneticPr fontId="13" type="noConversion"/>
  </si>
  <si>
    <t>SKILLDES1_59233</t>
    <phoneticPr fontId="13" type="noConversion"/>
  </si>
  <si>
    <t>SKILL_59234</t>
    <phoneticPr fontId="13" type="noConversion"/>
  </si>
  <si>
    <t>SKILLDES_59234</t>
    <phoneticPr fontId="13" type="noConversion"/>
  </si>
  <si>
    <t>SKILL_59235</t>
    <phoneticPr fontId="13" type="noConversion"/>
  </si>
  <si>
    <t>SKILLDES_59235</t>
    <phoneticPr fontId="13" type="noConversion"/>
  </si>
  <si>
    <t>SKILLDES1_59235</t>
    <phoneticPr fontId="13" type="noConversion"/>
  </si>
  <si>
    <t>SKILL_59236</t>
    <phoneticPr fontId="13" type="noConversion"/>
  </si>
  <si>
    <t>SKILLDES_59236</t>
    <phoneticPr fontId="13" type="noConversion"/>
  </si>
  <si>
    <t>SKILLDES1_59236</t>
    <phoneticPr fontId="13" type="noConversion"/>
  </si>
  <si>
    <t>SKILL_59237</t>
    <phoneticPr fontId="13" type="noConversion"/>
  </si>
  <si>
    <t>SKILLDES_59237</t>
    <phoneticPr fontId="13"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</si>
  <si>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</si>
  <si>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</si>
  <si>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</si>
  <si>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</si>
  <si>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</si>
  <si>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</si>
  <si>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</si>
  <si>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</si>
  <si>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</si>
  <si>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</si>
  <si>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</si>
  <si>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</si>
  <si>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</si>
  <si>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</si>
  <si>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</si>
  <si>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</si>
  <si>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3" type="noConversion"/>
  </si>
  <si>
    <t>SKILLDES1_41008</t>
    <phoneticPr fontId="13"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</si>
  <si>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</si>
  <si>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</si>
  <si>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</si>
  <si>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</si>
  <si>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</si>
  <si>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</si>
  <si>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</si>
  <si>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</si>
  <si>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</si>
  <si>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3"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</si>
  <si>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</si>
  <si>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</si>
  <si>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</si>
  <si>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</si>
  <si>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</si>
  <si>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</si>
  <si>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</si>
  <si>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</si>
  <si>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</si>
  <si>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</si>
  <si>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</si>
  <si>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</si>
  <si>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</si>
  <si>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</si>
  <si>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</si>
  <si>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</si>
  <si>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</si>
  <si>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</si>
  <si>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</si>
  <si>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</si>
  <si>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</si>
  <si>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</si>
  <si>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</si>
  <si>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3" type="noConversion"/>
  </si>
  <si>
    <t>famRule</t>
    <phoneticPr fontId="13" type="noConversion"/>
  </si>
  <si>
    <t>GUILDMAP_BOSS_1</t>
  </si>
  <si>
    <t>GUILDMAP_BOSS_2</t>
  </si>
  <si>
    <t>GUILDMAP_BOSS_3</t>
  </si>
  <si>
    <t>TEAMSHOWLANG_308</t>
    <phoneticPr fontId="13"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</si>
  <si>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</si>
  <si>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</si>
  <si>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</si>
  <si>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</si>
  <si>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</si>
  <si>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</si>
  <si>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</si>
  <si>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</si>
  <si>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</si>
  <si>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</si>
  <si>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</si>
  <si>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</si>
  <si>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</si>
  <si>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</si>
  <si>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</si>
  <si>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</si>
  <si>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</si>
  <si>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</si>
  <si>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</si>
  <si>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</si>
  <si>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</si>
  <si>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</si>
  <si>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</si>
  <si>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</si>
  <si>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</si>
  <si>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</si>
  <si>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</si>
  <si>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</si>
  <si>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</si>
  <si>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</si>
  <si>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</si>
  <si>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</si>
  <si>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</si>
  <si>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</si>
  <si>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</si>
  <si>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</si>
  <si>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</si>
  <si>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</si>
  <si>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</si>
  <si>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</si>
  <si>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</si>
  <si>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</si>
  <si>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</si>
  <si>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</si>
  <si>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</si>
  <si>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</si>
  <si>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</si>
  <si>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</si>
  <si>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</si>
  <si>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</si>
  <si>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</si>
  <si>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</si>
  <si>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</si>
  <si>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</si>
  <si>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</si>
  <si>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</si>
  <si>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</si>
  <si>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</si>
  <si>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</si>
  <si>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</si>
  <si>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</si>
  <si>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</si>
  <si>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</si>
  <si>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</si>
  <si>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</si>
  <si>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</si>
  <si>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</si>
  <si>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</si>
  <si>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</si>
  <si>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</si>
  <si>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</si>
  <si>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</si>
  <si>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</si>
  <si>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</si>
  <si>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</si>
  <si>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</si>
  <si>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</si>
  <si>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</si>
  <si>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</si>
  <si>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</si>
  <si>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</si>
  <si>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</si>
  <si>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</si>
  <si>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</si>
  <si>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3" type="noConversion"/>
  </si>
  <si>
    <t>TEAM_DINGWEI_702</t>
    <phoneticPr fontId="13" type="noConversion"/>
  </si>
  <si>
    <t>TEAM_DINGWEI_703</t>
    <phoneticPr fontId="13" type="noConversion"/>
  </si>
  <si>
    <t>TEAM_DINGWEI_704</t>
    <phoneticPr fontId="13" type="noConversion"/>
  </si>
  <si>
    <t>TEAM_DINGWEI_705</t>
    <phoneticPr fontId="13" type="noConversion"/>
  </si>
  <si>
    <t>TEAM_DINGWEI_706</t>
    <phoneticPr fontId="13" type="noConversion"/>
  </si>
  <si>
    <t>TEAM_DINGWEI_707</t>
    <phoneticPr fontId="13"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</si>
  <si>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</si>
  <si>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</si>
  <si>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</si>
  <si>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</si>
  <si>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</si>
  <si>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</si>
  <si>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</si>
  <si>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</si>
  <si>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</si>
  <si>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</si>
  <si>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</si>
  <si>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</si>
  <si>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</si>
  <si>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</si>
  <si>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</si>
  <si>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</si>
  <si>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</si>
  <si>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</si>
  <si>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</si>
  <si>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</si>
  <si>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</si>
  <si>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</si>
  <si>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</si>
  <si>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</si>
  <si>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</si>
  <si>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</si>
  <si>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</si>
  <si>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</si>
  <si>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</si>
  <si>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</si>
  <si>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</si>
  <si>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</si>
  <si>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</si>
  <si>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</si>
  <si>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</si>
  <si>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</si>
  <si>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3" type="noConversion"/>
  </si>
  <si>
    <t>SKILLDES_50535</t>
    <phoneticPr fontId="13" type="noConversion"/>
  </si>
  <si>
    <t>SKILLDES_50534</t>
    <phoneticPr fontId="13" type="noConversion"/>
  </si>
  <si>
    <t>SKILLDES_50536</t>
    <phoneticPr fontId="13" type="noConversion"/>
  </si>
  <si>
    <t>SKILLDES_50537</t>
    <phoneticPr fontId="13" type="noConversion"/>
  </si>
  <si>
    <t>SKILLDES_50538</t>
    <phoneticPr fontId="13" type="noConversion"/>
  </si>
  <si>
    <t>TOOL_93301</t>
    <phoneticPr fontId="13" type="noConversion"/>
  </si>
  <si>
    <t>TOOL_93304</t>
    <phoneticPr fontId="13" type="noConversion"/>
  </si>
  <si>
    <t>TOOL_93203</t>
    <phoneticPr fontId="13" type="noConversion"/>
  </si>
  <si>
    <t>TOOL_93204</t>
    <phoneticPr fontId="13" type="noConversion"/>
  </si>
  <si>
    <t>TOOLDES_93301</t>
    <phoneticPr fontId="13" type="noConversion"/>
  </si>
  <si>
    <t>TOOLDES_93304</t>
    <phoneticPr fontId="13" type="noConversion"/>
  </si>
  <si>
    <t>TOOLDES_93203</t>
    <phoneticPr fontId="13" type="noConversion"/>
  </si>
  <si>
    <t>TOOLDES_93204</t>
    <phoneticPr fontId="13" type="noConversion"/>
  </si>
  <si>
    <t>TOOL_94301</t>
    <phoneticPr fontId="13" type="noConversion"/>
  </si>
  <si>
    <t>TOOL_94304</t>
    <phoneticPr fontId="13" type="noConversion"/>
  </si>
  <si>
    <t>TOOL_94203</t>
    <phoneticPr fontId="13" type="noConversion"/>
  </si>
  <si>
    <t>TOOL_94204</t>
    <phoneticPr fontId="13" type="noConversion"/>
  </si>
  <si>
    <t>TOOLDES_94301</t>
    <phoneticPr fontId="13" type="noConversion"/>
  </si>
  <si>
    <t>TOOLDES_94304</t>
    <phoneticPr fontId="13" type="noConversion"/>
  </si>
  <si>
    <t>TOOLDES_94203</t>
    <phoneticPr fontId="13" type="noConversion"/>
  </si>
  <si>
    <t>TOOLDES_94204</t>
    <phoneticPr fontId="13" type="noConversion"/>
  </si>
  <si>
    <t>JIANKANGXITONG_1</t>
    <phoneticPr fontId="13"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</si>
  <si>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</si>
  <si>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</si>
  <si>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</si>
  <si>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</si>
  <si>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</si>
  <si>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9" type="noConversion"/>
  </si>
  <si>
    <t>语言表2</t>
    <phoneticPr fontId="9" type="noConversion"/>
  </si>
  <si>
    <r>
      <t>[[2,</t>
    </r>
    <r>
      <rPr>
        <sz val="11"/>
        <color rgb="FFFF0000"/>
        <rFont val="等线"/>
        <family val="3"/>
        <charset val="134"/>
        <scheme val="minor"/>
      </rPr>
      <t>50007</t>
    </r>
    <r>
      <rPr>
        <sz val="11"/>
        <color theme="1"/>
        <rFont val="等线"/>
        <family val="2"/>
        <charset val="134"/>
        <scheme val="minor"/>
      </rPr>
      <t>],[3,52015],[2,59014],[1,50005]]</t>
    </r>
    <phoneticPr fontId="9" type="noConversion"/>
  </si>
  <si>
    <r>
      <t>[[1,</t>
    </r>
    <r>
      <rPr>
        <sz val="11"/>
        <color rgb="FFFF0000"/>
        <rFont val="等线"/>
        <family val="3"/>
        <charset val="134"/>
        <scheme val="minor"/>
      </rPr>
      <t>50034</t>
    </r>
    <r>
      <rPr>
        <sz val="11"/>
        <color theme="1"/>
        <rFont val="等线"/>
        <family val="2"/>
        <charset val="134"/>
        <scheme val="minor"/>
      </rPr>
      <t>],[2,59045],[1,50202],[2,59212]]</t>
    </r>
    <phoneticPr fontId="9" type="noConversion"/>
  </si>
  <si>
    <r>
      <t>[[2,</t>
    </r>
    <r>
      <rPr>
        <sz val="11"/>
        <color rgb="FFFF0000"/>
        <rFont val="等线"/>
        <family val="3"/>
        <charset val="134"/>
        <scheme val="minor"/>
      </rPr>
      <t>50165</t>
    </r>
    <r>
      <rPr>
        <sz val="11"/>
        <color theme="1"/>
        <rFont val="等线"/>
        <family val="2"/>
        <charset val="134"/>
        <scheme val="minor"/>
      </rPr>
      <t>],[1,50164],[2,59072],[2,51122]]</t>
    </r>
    <phoneticPr fontId="9" type="noConversion"/>
  </si>
  <si>
    <t>觉醒状态</t>
    <phoneticPr fontId="9" type="noConversion"/>
  </si>
  <si>
    <t>觉醒任务</t>
    <phoneticPr fontId="9" type="noConversion"/>
  </si>
  <si>
    <t>KAKUSE_MESSION_1011</t>
    <phoneticPr fontId="13" type="noConversion"/>
  </si>
  <si>
    <t>KAKUSE_MESSION_1012</t>
    <phoneticPr fontId="13" type="noConversion"/>
  </si>
  <si>
    <t>KAKUSE_MESSION_1013</t>
    <phoneticPr fontId="13" type="noConversion"/>
  </si>
  <si>
    <t>KAKUSE_MESSION_1061</t>
    <phoneticPr fontId="13" type="noConversion"/>
  </si>
  <si>
    <t>KAKUSE_MESSION_1062</t>
    <phoneticPr fontId="13" type="noConversion"/>
  </si>
  <si>
    <t>KAKUSE_MESSION_1063</t>
    <phoneticPr fontId="13" type="noConversion"/>
  </si>
  <si>
    <t>KAKUSE_MESSION_1064</t>
    <phoneticPr fontId="13" type="noConversion"/>
  </si>
  <si>
    <t>KAKUSE_MESSION_3061</t>
    <phoneticPr fontId="13" type="noConversion"/>
  </si>
  <si>
    <t>KAKUSE_MESSION_3062</t>
    <phoneticPr fontId="13" type="noConversion"/>
  </si>
  <si>
    <t>KAKUSE_MESSION_3063</t>
    <phoneticPr fontId="13" type="noConversion"/>
  </si>
  <si>
    <t>KAKUSE_MESSION_3064</t>
    <phoneticPr fontId="13" type="noConversion"/>
  </si>
  <si>
    <t>KAKUSE_MESSION_9071</t>
    <phoneticPr fontId="13" type="noConversion"/>
  </si>
  <si>
    <t>KAKUSE_MESSION_9072</t>
    <phoneticPr fontId="13" type="noConversion"/>
  </si>
  <si>
    <t>KAKUSE_MESSION_9073</t>
    <phoneticPr fontId="13"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</si>
  <si>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</si>
  <si>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</si>
  <si>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</si>
  <si>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</si>
  <si>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</si>
  <si>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</si>
  <si>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</si>
  <si>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</si>
  <si>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</si>
  <si>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</si>
  <si>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</si>
  <si>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</si>
  <si>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</si>
  <si>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</si>
  <si>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</si>
  <si>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</si>
  <si>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</si>
  <si>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</si>
  <si>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</si>
  <si>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</si>
  <si>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</si>
  <si>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</si>
  <si>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</si>
  <si>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</si>
  <si>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</si>
  <si>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</si>
  <si>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</si>
  <si>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</si>
  <si>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</si>
  <si>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</si>
  <si>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</si>
  <si>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</si>
  <si>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</si>
  <si>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</si>
  <si>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</si>
  <si>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</si>
  <si>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</si>
  <si>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</si>
  <si>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</si>
  <si>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</si>
  <si>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</si>
  <si>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</si>
  <si>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</si>
  <si>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</si>
  <si>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</si>
  <si>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</si>
  <si>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</si>
  <si>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</si>
  <si>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</si>
  <si>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</si>
  <si>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</si>
  <si>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</si>
  <si>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</si>
  <si>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</si>
  <si>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</si>
  <si>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</si>
  <si>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</si>
  <si>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</si>
  <si>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</si>
  <si>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</si>
  <si>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</si>
  <si>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</si>
  <si>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</si>
  <si>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</si>
  <si>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</si>
  <si>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</si>
  <si>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</si>
  <si>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</si>
  <si>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</si>
  <si>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</si>
  <si>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</si>
  <si>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</si>
  <si>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</si>
  <si>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</si>
  <si>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</si>
  <si>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</si>
  <si>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</si>
  <si>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</si>
  <si>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</si>
  <si>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</si>
  <si>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</si>
  <si>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</si>
  <si>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</si>
  <si>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</si>
  <si>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</si>
  <si>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</si>
  <si>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</si>
  <si>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</si>
  <si>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</si>
  <si>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</si>
  <si>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</si>
  <si>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</si>
  <si>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</si>
  <si>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</si>
  <si>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</si>
  <si>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</si>
  <si>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</si>
  <si>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</si>
  <si>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</si>
  <si>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</si>
  <si>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</si>
  <si>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</si>
  <si>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</si>
  <si>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</si>
  <si>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</si>
  <si>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</si>
  <si>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</si>
  <si>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</si>
  <si>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</si>
  <si>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</si>
  <si>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</si>
  <si>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</si>
  <si>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</si>
  <si>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</si>
  <si>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</si>
  <si>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</si>
  <si>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</si>
  <si>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</si>
  <si>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</si>
  <si>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</si>
  <si>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</si>
  <si>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</si>
  <si>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</si>
  <si>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</si>
  <si>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</si>
  <si>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</si>
  <si>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</si>
  <si>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</si>
  <si>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</si>
  <si>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</si>
  <si>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</si>
  <si>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</si>
  <si>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</si>
  <si>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</si>
  <si>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</si>
  <si>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</si>
  <si>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</si>
  <si>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3" type="noConversion"/>
  </si>
  <si>
    <t>觉醒任务2</t>
  </si>
  <si>
    <t>觉醒任务3</t>
  </si>
  <si>
    <t>觉醒任务4</t>
  </si>
  <si>
    <t>TASKDONE_1011</t>
    <phoneticPr fontId="9" type="noConversion"/>
  </si>
  <si>
    <t xml:space="preserve">
</t>
    <phoneticPr fontId="9" type="noConversion"/>
  </si>
  <si>
    <t>觉醒任务1</t>
    <phoneticPr fontId="9" type="noConversion"/>
  </si>
  <si>
    <t>技能1</t>
    <phoneticPr fontId="9" type="noConversion"/>
  </si>
  <si>
    <t>技能2</t>
  </si>
  <si>
    <t>技能3</t>
  </si>
  <si>
    <t>技能4</t>
  </si>
  <si>
    <t>天赋说明</t>
    <phoneticPr fontId="9" type="noConversion"/>
  </si>
  <si>
    <t>TOOL_500520</t>
  </si>
  <si>
    <t>神秘领域</t>
  </si>
  <si>
    <t>TOOL_94305</t>
  </si>
  <si>
    <t>魔法水晶</t>
  </si>
  <si>
    <t>TOOL_39989</t>
  </si>
  <si>
    <t>id$cs</t>
    <phoneticPr fontId="13" type="noConversion"/>
  </si>
  <si>
    <t>backname$s</t>
    <phoneticPr fontId="13" type="noConversion"/>
  </si>
  <si>
    <t>produce$cs</t>
    <phoneticPr fontId="13" type="noConversion"/>
  </si>
  <si>
    <t>name$cs</t>
    <phoneticPr fontId="13" type="noConversion"/>
  </si>
  <si>
    <t>des$c</t>
    <phoneticPr fontId="13" type="noConversion"/>
  </si>
  <si>
    <t>quality$cs</t>
    <phoneticPr fontId="13" type="noConversion"/>
  </si>
  <si>
    <t>splight$cs</t>
    <phoneticPr fontId="13" type="noConversion"/>
  </si>
  <si>
    <t>fightNum$cs</t>
    <phoneticPr fontId="13" type="noConversion"/>
  </si>
  <si>
    <t>fragNum$cs</t>
    <phoneticPr fontId="13" type="noConversion"/>
  </si>
  <si>
    <t>property$cs</t>
    <phoneticPr fontId="13" type="noConversion"/>
  </si>
  <si>
    <t>unlockaddattr$cs</t>
    <phoneticPr fontId="13" type="noConversion"/>
  </si>
  <si>
    <t>addattr$cs</t>
    <phoneticPr fontId="13" type="noConversion"/>
  </si>
  <si>
    <t>散件id</t>
    <phoneticPr fontId="13" type="noConversion"/>
  </si>
  <si>
    <t>策划标注</t>
    <phoneticPr fontId="13" type="noConversion"/>
  </si>
  <si>
    <t>产出途径</t>
    <phoneticPr fontId="13" type="noConversion"/>
  </si>
  <si>
    <t>array</t>
    <phoneticPr fontId="13" type="noConversion"/>
  </si>
  <si>
    <t>int</t>
    <phoneticPr fontId="13" type="noConversion"/>
  </si>
  <si>
    <t>辅助列</t>
    <phoneticPr fontId="13" type="noConversion"/>
  </si>
  <si>
    <t>解锁属性阶段</t>
    <phoneticPr fontId="13" type="noConversion"/>
  </si>
  <si>
    <t>额外属性</t>
    <phoneticPr fontId="13" type="noConversion"/>
  </si>
  <si>
    <t>0：普通抽卡（默认兑换）
1：渐入豪华午餐展示(需要获得才能激活兑换）
2：橙色宝物（默认兑换）</t>
    <phoneticPr fontId="13" type="noConversion"/>
  </si>
  <si>
    <t>2：绿色
3：蓝色
4：紫色
5：橙色</t>
    <phoneticPr fontId="13" type="noConversion"/>
  </si>
  <si>
    <t>[初始系数，每级系数]</t>
    <phoneticPr fontId="13" type="noConversion"/>
  </si>
  <si>
    <t>分解得到碎片数量</t>
    <phoneticPr fontId="13" type="noConversion"/>
  </si>
  <si>
    <t>攻击%</t>
    <phoneticPr fontId="13" type="noConversion"/>
  </si>
  <si>
    <t>生命%</t>
    <phoneticPr fontId="13" type="noConversion"/>
  </si>
  <si>
    <t>法术伤害</t>
    <phoneticPr fontId="13" type="noConversion"/>
  </si>
  <si>
    <t>英雄攻击</t>
    <phoneticPr fontId="13" type="noConversion"/>
  </si>
  <si>
    <t>英雄防御</t>
    <phoneticPr fontId="13" type="noConversion"/>
  </si>
  <si>
    <t>英雄智力</t>
    <phoneticPr fontId="13" type="noConversion"/>
  </si>
  <si>
    <t>英雄知识</t>
    <phoneticPr fontId="13" type="noConversion"/>
  </si>
  <si>
    <t>[[针对大小，属性，数值]]
2：16人单位  3：9人单位  4:4人单位  5：1人单位
6：生命   3：攻击</t>
    <phoneticPr fontId="13" type="noConversion"/>
  </si>
  <si>
    <t>针对1</t>
  </si>
  <si>
    <t>属性1</t>
  </si>
  <si>
    <t>数值1</t>
  </si>
  <si>
    <t>针对2</t>
  </si>
  <si>
    <t>属性2</t>
  </si>
  <si>
    <t>数值2</t>
  </si>
  <si>
    <t>针对3</t>
  </si>
  <si>
    <t>属性3</t>
  </si>
  <si>
    <t>数值3</t>
  </si>
  <si>
    <t>针对4</t>
  </si>
  <si>
    <t>属性4</t>
  </si>
  <si>
    <t>数值4</t>
  </si>
  <si>
    <t>针对5</t>
  </si>
  <si>
    <t>属性5</t>
  </si>
  <si>
    <t>数值5</t>
  </si>
  <si>
    <t>针对6</t>
  </si>
  <si>
    <t>属性6</t>
  </si>
  <si>
    <t>数值6</t>
  </si>
  <si>
    <t>针对7</t>
  </si>
  <si>
    <t>属性7</t>
  </si>
  <si>
    <t>数值7</t>
  </si>
  <si>
    <t>用于新道具获得</t>
    <phoneticPr fontId="13" type="noConversion"/>
  </si>
  <si>
    <t>神圣血瓶</t>
    <phoneticPr fontId="13" type="noConversion"/>
  </si>
  <si>
    <t>[2,5,8,11,14,17,20]</t>
    <phoneticPr fontId="13" type="noConversion"/>
  </si>
  <si>
    <t>[2,5,8,11,14,17,20]</t>
  </si>
  <si>
    <t>幸运铁蹄</t>
    <phoneticPr fontId="13" type="noConversion"/>
  </si>
  <si>
    <t>魔力源泉</t>
    <phoneticPr fontId="13" type="noConversion"/>
  </si>
  <si>
    <t>法师之戒</t>
    <phoneticPr fontId="13" type="noConversion"/>
  </si>
  <si>
    <t>抗魔符文</t>
    <phoneticPr fontId="13" type="noConversion"/>
  </si>
  <si>
    <t>诅咒铠甲</t>
    <phoneticPr fontId="13" type="noConversion"/>
  </si>
  <si>
    <t>野蛮之斧</t>
    <phoneticPr fontId="13" type="noConversion"/>
  </si>
  <si>
    <t>幻影神弓</t>
    <phoneticPr fontId="13" type="noConversion"/>
  </si>
  <si>
    <t>鬼王斗篷</t>
    <phoneticPr fontId="13" type="noConversion"/>
  </si>
  <si>
    <t>泰坦之箭</t>
  </si>
  <si>
    <t>活体鹰眼</t>
    <phoneticPr fontId="13" type="noConversion"/>
  </si>
  <si>
    <t>寒冰之剑</t>
    <phoneticPr fontId="13" type="noConversion"/>
  </si>
  <si>
    <t>龙王神力</t>
    <phoneticPr fontId="13" type="noConversion"/>
  </si>
  <si>
    <t>末日之刃</t>
    <phoneticPr fontId="13" type="noConversion"/>
  </si>
  <si>
    <t>天使联盟</t>
    <phoneticPr fontId="13" type="noConversion"/>
  </si>
  <si>
    <t>name</t>
    <phoneticPr fontId="9" type="noConversion"/>
  </si>
  <si>
    <t>发奖数组</t>
    <phoneticPr fontId="9" type="noConversion"/>
  </si>
  <si>
    <t>产出方式</t>
    <phoneticPr fontId="9" type="noConversion"/>
  </si>
  <si>
    <t>品质</t>
    <phoneticPr fontId="9" type="noConversion"/>
  </si>
  <si>
    <t>[初始系数,每级系数]</t>
    <phoneticPr fontId="13" type="noConversion"/>
  </si>
  <si>
    <t>初始属性</t>
    <phoneticPr fontId="9" type="noConversion"/>
  </si>
  <si>
    <t>星辰印记</t>
    <phoneticPr fontId="9" type="noConversion"/>
  </si>
  <si>
    <t>宝物属性</t>
  </si>
  <si>
    <t>宝物属性</t>
    <phoneticPr fontId="9" type="noConversion"/>
  </si>
  <si>
    <t>初始属性</t>
  </si>
  <si>
    <t>初始属性</t>
    <phoneticPr fontId="9" type="noConversion"/>
  </si>
  <si>
    <t>成长属性</t>
  </si>
  <si>
    <t>成长属性</t>
    <phoneticPr fontId="9" type="noConversion"/>
  </si>
  <si>
    <t>最终属性</t>
  </si>
  <si>
    <t>最终属性</t>
    <phoneticPr fontId="9" type="noConversion"/>
  </si>
  <si>
    <t>兵团攻击</t>
  </si>
  <si>
    <t>兵团攻击</t>
    <phoneticPr fontId="9" type="noConversion"/>
  </si>
  <si>
    <t>兵团生命</t>
  </si>
  <si>
    <t>兵团生命</t>
    <phoneticPr fontId="9" type="noConversion"/>
  </si>
  <si>
    <t>法术伤害</t>
  </si>
  <si>
    <t>法术伤害</t>
    <phoneticPr fontId="9" type="noConversion"/>
  </si>
  <si>
    <t>英雄攻击</t>
  </si>
  <si>
    <t>英雄攻击</t>
    <phoneticPr fontId="9" type="noConversion"/>
  </si>
  <si>
    <t>英雄防御</t>
  </si>
  <si>
    <t>英雄防御</t>
    <phoneticPr fontId="9" type="noConversion"/>
  </si>
  <si>
    <t>英雄智力</t>
  </si>
  <si>
    <t>英雄智力</t>
    <phoneticPr fontId="9" type="noConversion"/>
  </si>
  <si>
    <t>英雄知识</t>
  </si>
  <si>
    <t>英雄知识</t>
    <phoneticPr fontId="9" type="noConversion"/>
  </si>
  <si>
    <t>属性名称</t>
  </si>
  <si>
    <t>属性名称</t>
    <phoneticPr fontId="9" type="noConversion"/>
  </si>
  <si>
    <t>属性类型</t>
  </si>
  <si>
    <t>属性类型</t>
    <phoneticPr fontId="9" type="noConversion"/>
  </si>
  <si>
    <t>宝物属性计算</t>
  </si>
  <si>
    <t>宝物属性计算</t>
    <phoneticPr fontId="9" type="noConversion"/>
  </si>
  <si>
    <t>赤龙剑</t>
  </si>
  <si>
    <t>龙牙冠</t>
  </si>
  <si>
    <t>进阶属性解锁等阶</t>
  </si>
  <si>
    <t>进阶属性解锁等阶</t>
    <phoneticPr fontId="9" type="noConversion"/>
  </si>
  <si>
    <t>解锁层级</t>
  </si>
  <si>
    <t>解锁层级</t>
    <phoneticPr fontId="9" type="noConversion"/>
  </si>
  <si>
    <t>加成对象</t>
  </si>
  <si>
    <t>加成对象</t>
    <phoneticPr fontId="9" type="noConversion"/>
  </si>
  <si>
    <t>攻击合计</t>
  </si>
  <si>
    <t>攻击合计</t>
    <phoneticPr fontId="9" type="noConversion"/>
  </si>
  <si>
    <t>生命合计</t>
  </si>
  <si>
    <t>生命合计</t>
    <phoneticPr fontId="9" type="noConversion"/>
  </si>
  <si>
    <t>攻击/生命</t>
  </si>
  <si>
    <t>攻击/生命</t>
    <phoneticPr fontId="9" type="noConversion"/>
  </si>
  <si>
    <t>生命/攻击</t>
  </si>
  <si>
    <t>生命/攻击</t>
    <phoneticPr fontId="9" type="noConversion"/>
  </si>
  <si>
    <t>当前等阶</t>
  </si>
  <si>
    <t>当前等阶</t>
    <phoneticPr fontId="9" type="noConversion"/>
  </si>
  <si>
    <t>当前星级属性</t>
  </si>
  <si>
    <t>当前星级属性</t>
    <phoneticPr fontId="9" type="noConversion"/>
  </si>
  <si>
    <t>发奖数组</t>
  </si>
  <si>
    <t>产出方式</t>
  </si>
  <si>
    <t>品质</t>
  </si>
  <si>
    <t>[初始系数,每级系数]</t>
  </si>
  <si>
    <t>分解得到碎片数量</t>
  </si>
  <si>
    <t>狂魔盾</t>
  </si>
  <si>
    <t>神兽之鬃</t>
  </si>
  <si>
    <t>宝物1</t>
    <phoneticPr fontId="9" type="noConversion"/>
  </si>
  <si>
    <t>宝物2</t>
    <phoneticPr fontId="9" type="noConversion"/>
  </si>
  <si>
    <t>宝物3</t>
    <phoneticPr fontId="9" type="noConversion"/>
  </si>
  <si>
    <t>宝物4</t>
    <phoneticPr fontId="9" type="noConversion"/>
  </si>
  <si>
    <t>宝物5</t>
    <phoneticPr fontId="9" type="noConversion"/>
  </si>
  <si>
    <t>宝物6</t>
    <phoneticPr fontId="9" type="noConversion"/>
  </si>
  <si>
    <t>牛头人战斧</t>
  </si>
  <si>
    <t>牛头人战斧</t>
    <phoneticPr fontId="9" type="noConversion"/>
  </si>
  <si>
    <t>名称</t>
    <phoneticPr fontId="9" type="noConversion"/>
  </si>
  <si>
    <t>说明</t>
    <phoneticPr fontId="9" type="noConversion"/>
  </si>
  <si>
    <t>黑魔剑</t>
  </si>
  <si>
    <t>亡灵盾</t>
  </si>
  <si>
    <t>骷髅冠</t>
  </si>
  <si>
    <t>骨质胸甲</t>
  </si>
  <si>
    <t>恶魔之棒</t>
  </si>
  <si>
    <t>智慧之冠</t>
  </si>
  <si>
    <t>树精灵之弓</t>
  </si>
  <si>
    <t>天羽箭</t>
  </si>
  <si>
    <t>亡灵护身符</t>
  </si>
  <si>
    <t>吸血鬼斗篷</t>
  </si>
  <si>
    <t>死神靴</t>
  </si>
  <si>
    <t>神目鸟</t>
  </si>
  <si>
    <t>火眼人</t>
  </si>
  <si>
    <t>真理徽章</t>
  </si>
  <si>
    <t>鹰眼戒指</t>
  </si>
  <si>
    <t>龙盾</t>
  </si>
  <si>
    <t>龙骨护胫</t>
  </si>
  <si>
    <t>龙甲</t>
  </si>
  <si>
    <t>龙牙项链</t>
  </si>
  <si>
    <t>凋零法杖</t>
  </si>
  <si>
    <t>食人魔杖</t>
  </si>
  <si>
    <t>冰晶护盾</t>
  </si>
  <si>
    <t>冥界手杖</t>
  </si>
  <si>
    <t>先知剑</t>
  </si>
  <si>
    <t>狮王盾</t>
  </si>
  <si>
    <t>神谕之冠</t>
  </si>
  <si>
    <t>神奇战甲</t>
  </si>
  <si>
    <t>圣靴</t>
  </si>
  <si>
    <t>天使项链</t>
  </si>
  <si>
    <t>神圣血瓶</t>
  </si>
  <si>
    <t>幸运铁蹄</t>
  </si>
  <si>
    <t>魔力源泉</t>
  </si>
  <si>
    <t>法师之戒</t>
  </si>
  <si>
    <t>抗魔符文</t>
  </si>
  <si>
    <t>诅咒铠甲</t>
  </si>
  <si>
    <t>凶残之力</t>
  </si>
  <si>
    <t>幻影神弓</t>
  </si>
  <si>
    <t>鬼王斗篷</t>
  </si>
  <si>
    <t>泰坦神箭</t>
  </si>
  <si>
    <t>龙王神力</t>
  </si>
  <si>
    <t>天使联盟</t>
  </si>
  <si>
    <t>能够提供活力的戒指，神圣血瓶的组件之一</t>
  </si>
  <si>
    <t>具有庞大生命力的戒指，神圣血瓶的组件之一</t>
  </si>
  <si>
    <t>带上它会感觉活力无穷，神圣血瓶的组件之一</t>
  </si>
  <si>
    <t>生机永固的四叶草，幸运铁蹄的组件之一</t>
  </si>
  <si>
    <t>充盈着魔法的占卜卡牌，幸运铁蹄的组件之一</t>
  </si>
  <si>
    <t>闪闪发光的小鸟雕像，幸运铁蹄的组件之一</t>
  </si>
  <si>
    <t>一个可以增强法力的护符，魔力源泉的组件之一</t>
  </si>
  <si>
    <t>蕴含着魔法力量的护符，魔力源泉的组件之一</t>
  </si>
  <si>
    <t>储存了大量的魔力的水晶球，魔力源泉的组件之一</t>
  </si>
  <si>
    <t>带上它会使魔法的威力更加强大，法师之戒的组件之一</t>
  </si>
  <si>
    <t>蕴含着强大魔力的神秘戒指，法师之戒的组件之一</t>
  </si>
  <si>
    <t>具有魔法力量的披风，法师之戒的组件之一</t>
  </si>
  <si>
    <t>刻印着太极符号的项链，抗魔符文的组件之一</t>
  </si>
  <si>
    <t>刻印着太极符号的披风，抗魔符文的组件之一</t>
  </si>
  <si>
    <t>刻印着太极符号的靴子，抗魔符文的组件之一</t>
  </si>
  <si>
    <t>寄宿着黑暗力量的长剑，诅咒铠甲的组件之一</t>
  </si>
  <si>
    <t>亡灵骨骸拼凑的盾牌，诅咒铠甲的组件之一</t>
  </si>
  <si>
    <t>死亡世界稀有的头盔，诅咒铠甲的组件之一</t>
  </si>
  <si>
    <t>坚硬的骨骼制成的胸甲，诅咒铠甲的组件之一</t>
  </si>
  <si>
    <t>在路边酒馆从食人魔首领那夺来的巨棒，野蛮之斧的组件之一</t>
  </si>
  <si>
    <t>击败食人魔副官夺得的战利品，野蛮之斧的组件之一</t>
  </si>
  <si>
    <t>解救疯狂巫师作为礼物相赠的皇冠，野蛮之斧的组件之一</t>
  </si>
  <si>
    <t>游泳的独眼巨人丢失的外衣，野蛮之斧的组件之一</t>
  </si>
  <si>
    <t>精灵们采集树木精华制成的长弓，幻影神弓的组件之一</t>
  </si>
  <si>
    <t>精灵们拾取羽毛做成的魔法箭，幻影神弓的组件之一</t>
  </si>
  <si>
    <t>神兽赠与精灵族的鬃毛，幻影神弓的组件之一</t>
  </si>
  <si>
    <t>亡灵巫妖用来保护自身的护符，鬼王斗篷的组件之一</t>
  </si>
  <si>
    <t>吸血鬼珍贵的斗篷，鬼王斗篷的组件之一</t>
  </si>
  <si>
    <t>穿上它能够行走如风，鬼王斗篷的组件之一</t>
  </si>
  <si>
    <t>一个女巫附着魔力的鹰眼雕像，活体鹰眼的组件之一</t>
  </si>
  <si>
    <t>一个眼部始终冒着火焰的冒险者雕像，活体鹰眼的组件之一</t>
  </si>
  <si>
    <t>一个镶刻眼球的女巫护符，活体鹰眼的组件之一</t>
  </si>
  <si>
    <t>一个镶刻眼球的神秘戒指，活体鹰眼的组件之一</t>
  </si>
  <si>
    <t>古老的泰坦使用的宝剑，泰坦神箭的组件之一</t>
  </si>
  <si>
    <t>受神力加持的盾牌，泰坦神箭的组件之一</t>
  </si>
  <si>
    <t>雷神使用的头盔，泰坦神箭的组件之一</t>
  </si>
  <si>
    <t>天外陨石打造的盔甲，泰坦神箭的组件之一</t>
  </si>
  <si>
    <t>经龙王魔法加持过的盾牌，龙王神力的组件之一</t>
  </si>
  <si>
    <t>以老死的龙王胫骨打造的腿甲，龙王神力的组件之一</t>
  </si>
  <si>
    <t>火焰巨龙结晶炼化的长剑，龙王神力的组件之一</t>
  </si>
  <si>
    <t>龙牙熔炼而成的头盔，龙王神力的组件之一</t>
  </si>
  <si>
    <t>受神龙祝福的胸甲，龙王神力的组件之一</t>
  </si>
  <si>
    <t>有巨龙尖牙粘接的龙牙，龙王神力的组件之一</t>
  </si>
  <si>
    <t>牛头人世代传承的战斧，寒冰之剑的组件之一</t>
  </si>
  <si>
    <t>大巫妖使用过的法杖，寒冰之剑的组件之一</t>
  </si>
  <si>
    <t>食人魔部族供奉的法杖，寒冰之剑的组件之一</t>
  </si>
  <si>
    <t>在布拉卡达高原上封存的圣盾，寒冰之剑的组件之一</t>
  </si>
  <si>
    <t>在迪雅封存的至高权杖，寒冰之剑的组件之一</t>
  </si>
  <si>
    <t>城堡勇者的佩剑，末日之刃的组件之一</t>
  </si>
  <si>
    <t>木精灵们常用的硬弓，末日之刃的组件之一</t>
  </si>
  <si>
    <t>在寒冰神盾旁守护的法器，末日之刃的组件之一</t>
  </si>
  <si>
    <t>矮人王在恩洛斯之战后留下的遗迹，末日之刃的组件之一</t>
  </si>
  <si>
    <t>深藏在巨人山脊的战锤，末日之刃的组件之一</t>
  </si>
  <si>
    <t>英雄格鲁在成年之前随身佩戴的神器，末日之刃的组件之一</t>
  </si>
  <si>
    <t>神赐予人类的宝剑，天使联盟的组件之一</t>
  </si>
  <si>
    <t>狮鹫军团辉煌战绩的象征，天使联盟的组件之一</t>
  </si>
  <si>
    <t>受神祝福的冠冕，天使联盟的组件之一</t>
  </si>
  <si>
    <t>这件战甲见证了帝国的繁荣，天使联盟的组件之一</t>
  </si>
  <si>
    <t>为庆祝埃拉西亚的统一铸造的神器，天使联盟的组件之一</t>
  </si>
  <si>
    <t>天使亲自降临赠与的项链，天使联盟的组件之一</t>
  </si>
  <si>
    <t>远古天堂铸造厂锻造技艺的结晶，高级组合宝物进阶必备的材料</t>
  </si>
  <si>
    <t>汇集了庞大的生命力组成的神器，能够提升军队生命力</t>
  </si>
  <si>
    <t>汇集了生物的幸运组成的神器，能够提升军队攻击力</t>
  </si>
  <si>
    <t>为了对抗恶魔打造的强力魔法道具，能够提升回魔速度</t>
  </si>
  <si>
    <t>数件魔法道具组合而成的魔法之戒，可以提高法术伤害</t>
  </si>
  <si>
    <t>数件抗魔道具组合而成的抗魔符文，可以抵挡法术的伤害</t>
  </si>
  <si>
    <t>由数件亡灵法器组合而成，佩戴即可削弱敌人各项属性</t>
  </si>
  <si>
    <t>有不同种族神器组合而成的武器，可大幅增加近战能力</t>
  </si>
  <si>
    <t>精灵们结合数件宝物组成的神器，能够提升远程攻击</t>
  </si>
  <si>
    <t>伟大的亡灵君主为了遮盖自己的样貌打造的神器，可召唤出骷髅军队</t>
  </si>
  <si>
    <t>传说中泰坦的神器，由数件泰坦宝物组合而成，可对敌人释放闪电</t>
  </si>
  <si>
    <t>龙王以自身庞大的力量汇聚了多种宝物打造的神器，可降低魔法伤害</t>
  </si>
  <si>
    <t>天使以自身神力结合数件宝物打造的神器，可全方面加强友军战斗力</t>
  </si>
  <si>
    <t>深海三叉戟</t>
  </si>
  <si>
    <t>活体鹰眼</t>
  </si>
  <si>
    <t>说明04_语言配置表_5291行#宝物描述</t>
    <phoneticPr fontId="9" type="noConversion"/>
  </si>
  <si>
    <t>ID</t>
    <phoneticPr fontId="9" type="noConversion"/>
  </si>
  <si>
    <t>核心宝物</t>
    <phoneticPr fontId="9" type="noConversion"/>
  </si>
  <si>
    <t>display$cs</t>
    <phoneticPr fontId="13" type="noConversion"/>
  </si>
  <si>
    <t>rank$cs</t>
    <phoneticPr fontId="13" type="noConversion"/>
  </si>
  <si>
    <t>art$c</t>
    <phoneticPr fontId="13" type="noConversion"/>
  </si>
  <si>
    <t>icon$c</t>
    <phoneticPr fontId="13" type="noConversion"/>
  </si>
  <si>
    <t>frontstk_v$c</t>
    <phoneticPr fontId="13" type="noConversion"/>
  </si>
  <si>
    <t>frontstk_h$c</t>
  </si>
  <si>
    <t>backstk_v$c</t>
    <phoneticPr fontId="9" type="noConversion"/>
  </si>
  <si>
    <t>backstk_h$c</t>
    <phoneticPr fontId="9" type="noConversion"/>
  </si>
  <si>
    <t>condition$cs</t>
    <phoneticPr fontId="13" type="noConversion"/>
  </si>
  <si>
    <t>form$cs</t>
    <phoneticPr fontId="13" type="noConversion"/>
  </si>
  <si>
    <t>addtag$cs</t>
    <phoneticPr fontId="13" type="noConversion"/>
  </si>
  <si>
    <t>shareImg$c</t>
    <phoneticPr fontId="13" type="noConversion"/>
  </si>
  <si>
    <t>shareDes$c</t>
    <phoneticPr fontId="13" type="noConversion"/>
  </si>
  <si>
    <t>策划标识</t>
    <phoneticPr fontId="13" type="noConversion"/>
  </si>
  <si>
    <t>放开可能</t>
    <phoneticPr fontId="13" type="noConversion"/>
  </si>
  <si>
    <t>是否显示</t>
    <phoneticPr fontId="13" type="noConversion"/>
  </si>
  <si>
    <t>宝物排序字段</t>
    <phoneticPr fontId="13" type="noConversion"/>
  </si>
  <si>
    <t>显示大图</t>
    <phoneticPr fontId="13" type="noConversion"/>
  </si>
  <si>
    <t>宝物光影-前立</t>
  </si>
  <si>
    <t>宝物光影-前压</t>
  </si>
  <si>
    <t>宝物光影-后立</t>
  </si>
  <si>
    <t>宝物光影-后压</t>
  </si>
  <si>
    <t>开启条件</t>
    <phoneticPr fontId="13" type="noConversion"/>
  </si>
  <si>
    <t>激活需要的散件</t>
    <phoneticPr fontId="13" type="noConversion"/>
  </si>
  <si>
    <t>阶段解锁逻辑</t>
    <phoneticPr fontId="13" type="noConversion"/>
  </si>
  <si>
    <t>逻辑标签</t>
    <phoneticPr fontId="13" type="noConversion"/>
  </si>
  <si>
    <t>额外逻辑</t>
    <phoneticPr fontId="13" type="noConversion"/>
  </si>
  <si>
    <t>战斗力</t>
    <phoneticPr fontId="13" type="noConversion"/>
  </si>
  <si>
    <t>初始属性类型</t>
    <phoneticPr fontId="13" type="noConversion"/>
  </si>
  <si>
    <t>法术效果</t>
    <phoneticPr fontId="13" type="noConversion"/>
  </si>
  <si>
    <t>分享用图</t>
    <phoneticPr fontId="13" type="noConversion"/>
  </si>
  <si>
    <t>分享用宝物描述</t>
    <phoneticPr fontId="13" type="noConversion"/>
  </si>
  <si>
    <t xml:space="preserve">0：默认放开
1：不放开
</t>
    <phoneticPr fontId="13" type="noConversion"/>
  </si>
  <si>
    <t>1：显示
0：不显示
排行榜使用</t>
    <phoneticPr fontId="13" type="noConversion"/>
  </si>
  <si>
    <t>stk1_2.jpg</t>
    <phoneticPr fontId="9" type="noConversion"/>
  </si>
  <si>
    <t>stk1_1.jpg</t>
    <phoneticPr fontId="9" type="noConversion"/>
  </si>
  <si>
    <t>stk2_2.jpg</t>
    <phoneticPr fontId="9" type="noConversion"/>
  </si>
  <si>
    <t>stk2_1.jpg</t>
    <phoneticPr fontId="9" type="noConversion"/>
  </si>
  <si>
    <t>1:等级
[条件，值]</t>
    <phoneticPr fontId="13" type="noConversion"/>
  </si>
  <si>
    <t>1：主动
2：开场
3：自动
9：被动
BAOWUADDTAG_X</t>
    <phoneticPr fontId="13" type="noConversion"/>
  </si>
  <si>
    <r>
      <t xml:space="preserve">[[类型，ID]]
1.主动技能，技能取英雄技能效果表(占用技能格子）
</t>
    </r>
    <r>
      <rPr>
        <sz val="11"/>
        <color rgb="FFFF0000"/>
        <rFont val="等线"/>
        <family val="3"/>
        <charset val="134"/>
        <scheme val="minor"/>
      </rPr>
      <t>2.兵团被动，技能取英雄专精表</t>
    </r>
    <r>
      <rPr>
        <sz val="11"/>
        <color theme="1"/>
        <rFont val="等线"/>
        <family val="2"/>
        <charset val="134"/>
        <scheme val="minor"/>
      </rPr>
      <t xml:space="preserve">
3.自动技能，技能取英雄效果表（不占用技能格子）
</t>
    </r>
    <r>
      <rPr>
        <sz val="11"/>
        <color rgb="FFFF0000"/>
        <rFont val="等线"/>
        <family val="3"/>
        <charset val="134"/>
        <scheme val="minor"/>
      </rPr>
      <t>4.开场技能，带前置特殊技能，目标为战场中心，技能读取效果表前置CD（不占技能格子）</t>
    </r>
    <r>
      <rPr>
        <sz val="11"/>
        <color theme="1"/>
        <rFont val="等线"/>
        <family val="2"/>
        <charset val="134"/>
        <scheme val="minor"/>
      </rPr>
      <t xml:space="preserve">
5:自动技能，技能取英雄效果表（不占用技能格子）,天使联盟复活最先死亡兵团概率
</t>
    </r>
    <r>
      <rPr>
        <sz val="11"/>
        <color rgb="FFFF0000"/>
        <rFont val="等线"/>
        <family val="3"/>
        <charset val="134"/>
        <scheme val="minor"/>
      </rPr>
      <t>6:英雄被动，技能取英雄专精表</t>
    </r>
    <phoneticPr fontId="13" type="noConversion"/>
  </si>
  <si>
    <t>[初始系数，每级系数,额外增加战斗力]</t>
    <phoneticPr fontId="13" type="noConversion"/>
  </si>
  <si>
    <t>[1,1]</t>
    <phoneticPr fontId="13" type="noConversion"/>
  </si>
  <si>
    <t>[40121,40122,40123]</t>
  </si>
  <si>
    <t>[1,2,5,8,11,14,17,20]</t>
  </si>
  <si>
    <t>[40211,40212,40213]</t>
  </si>
  <si>
    <t>[40221,40222,40223]</t>
  </si>
  <si>
    <t>[40231,40232,40233]</t>
  </si>
  <si>
    <t>[40301,40302,40303,40304]</t>
  </si>
  <si>
    <t>[40311,40312,40313,40314]</t>
  </si>
  <si>
    <t>[0.3,0.15,0.15]</t>
  </si>
  <si>
    <t>[40101,40102,40103]</t>
  </si>
  <si>
    <t>[40321,40322,40323]</t>
  </si>
  <si>
    <t>[0.25,0.12,0.12]</t>
  </si>
  <si>
    <t>[[2,49013],[2,490131],[2,490132],[2,490133],[2,490134],[2,490135],[2,490136],[2,490137]]</t>
  </si>
  <si>
    <t>[40411,40412,40413,40414,40415,40416]</t>
  </si>
  <si>
    <t>masteryid$cs</t>
    <phoneticPr fontId="13" type="noConversion"/>
  </si>
  <si>
    <t>xxxx</t>
    <phoneticPr fontId="13" type="noConversion"/>
  </si>
  <si>
    <t>mname</t>
    <phoneticPr fontId="13" type="noConversion"/>
  </si>
  <si>
    <t>class$cs</t>
    <phoneticPr fontId="13" type="noConversion"/>
  </si>
  <si>
    <t>global$cs</t>
  </si>
  <si>
    <t>tag$c</t>
    <phoneticPr fontId="13" type="noConversion"/>
  </si>
  <si>
    <t>masterylv$cs</t>
    <phoneticPr fontId="13" type="noConversion"/>
  </si>
  <si>
    <t>weight$s</t>
    <phoneticPr fontId="13" type="noConversion"/>
  </si>
  <si>
    <t>weight2$c</t>
    <phoneticPr fontId="13" type="noConversion"/>
  </si>
  <si>
    <t>trigger$cs</t>
    <phoneticPr fontId="13" type="noConversion"/>
  </si>
  <si>
    <t>score$cs</t>
    <phoneticPr fontId="13" type="noConversion"/>
  </si>
  <si>
    <t>masterytype$cs</t>
    <phoneticPr fontId="13" type="noConversion"/>
  </si>
  <si>
    <t>baseid$cs</t>
    <phoneticPr fontId="13" type="noConversion"/>
  </si>
  <si>
    <t>icon$c</t>
  </si>
  <si>
    <t>name$c</t>
  </si>
  <si>
    <t>des$c</t>
  </si>
  <si>
    <t>apprange0$c</t>
  </si>
  <si>
    <t>apprange1$c</t>
    <phoneticPr fontId="13" type="noConversion"/>
  </si>
  <si>
    <t>apprange2$c</t>
    <phoneticPr fontId="13" type="noConversion"/>
  </si>
  <si>
    <t>apprange3$c</t>
    <phoneticPr fontId="13" type="noConversion"/>
  </si>
  <si>
    <t>apprange4$c</t>
    <phoneticPr fontId="13" type="noConversion"/>
  </si>
  <si>
    <t>addattr$c</t>
  </si>
  <si>
    <t>tagaddsk$c</t>
    <phoneticPr fontId="13" type="noConversion"/>
  </si>
  <si>
    <t>crehero$c</t>
    <phoneticPr fontId="13" type="noConversion"/>
  </si>
  <si>
    <t>creplace$c</t>
    <phoneticPr fontId="13" type="noConversion"/>
  </si>
  <si>
    <t>creplace2$c</t>
    <phoneticPr fontId="13" type="noConversion"/>
  </si>
  <si>
    <t>creplace3$c</t>
    <phoneticPr fontId="13" type="noConversion"/>
  </si>
  <si>
    <t>cradsk$c</t>
    <phoneticPr fontId="13" type="noConversion"/>
  </si>
  <si>
    <t>surlim$c</t>
    <phoneticPr fontId="13" type="noConversion"/>
  </si>
  <si>
    <t>suradsk$c</t>
    <phoneticPr fontId="13" type="noConversion"/>
  </si>
  <si>
    <t>morale$c</t>
    <phoneticPr fontId="13" type="noConversion"/>
  </si>
  <si>
    <t>morale1$c</t>
    <phoneticPr fontId="13" type="noConversion"/>
  </si>
  <si>
    <t>skreplace$c</t>
    <phoneticPr fontId="13" type="noConversion"/>
  </si>
  <si>
    <t>addsk$c</t>
  </si>
  <si>
    <t>buffopen$c</t>
    <phoneticPr fontId="13" type="noConversion"/>
  </si>
  <si>
    <t>breplace$c</t>
    <phoneticPr fontId="13" type="noConversion"/>
  </si>
  <si>
    <t>addmech$c</t>
  </si>
  <si>
    <t>sdrm$c</t>
    <phoneticPr fontId="13" type="noConversion"/>
  </si>
  <si>
    <t>sddcd$c</t>
    <phoneticPr fontId="13" type="noConversion"/>
  </si>
  <si>
    <t>scappro$c</t>
    <phoneticPr fontId="13" type="noConversion"/>
  </si>
  <si>
    <t>skapprange0$c</t>
    <phoneticPr fontId="13" type="noConversion"/>
  </si>
  <si>
    <t>skapprange1$c</t>
  </si>
  <si>
    <t>skapprange2$c</t>
  </si>
  <si>
    <t>skadd$c</t>
    <phoneticPr fontId="13" type="noConversion"/>
  </si>
  <si>
    <t>effapprange$c</t>
    <phoneticPr fontId="13" type="noConversion"/>
  </si>
  <si>
    <t>effadd1$c</t>
    <phoneticPr fontId="13" type="noConversion"/>
  </si>
  <si>
    <t>effadd2$c</t>
  </si>
  <si>
    <t>s2apprange$c</t>
    <phoneticPr fontId="13" type="noConversion"/>
  </si>
  <si>
    <t>buffadd$c</t>
    <phoneticPr fontId="13" type="noConversion"/>
  </si>
  <si>
    <t>powercount$cs</t>
    <phoneticPr fontId="13" type="noConversion"/>
  </si>
  <si>
    <t>powercount1$cs</t>
    <phoneticPr fontId="13" type="noConversion"/>
  </si>
  <si>
    <t>powerup1$cs</t>
    <phoneticPr fontId="13" type="noConversion"/>
  </si>
  <si>
    <t>string</t>
    <phoneticPr fontId="13" type="noConversion"/>
  </si>
  <si>
    <t>array</t>
    <phoneticPr fontId="9" type="noConversion"/>
  </si>
  <si>
    <t>专精ID</t>
    <phoneticPr fontId="13" type="noConversion"/>
  </si>
  <si>
    <t>名字</t>
    <phoneticPr fontId="13" type="noConversion"/>
  </si>
  <si>
    <t>能力分类</t>
    <phoneticPr fontId="13" type="noConversion"/>
  </si>
  <si>
    <t>是否是全局效果</t>
    <phoneticPr fontId="13" type="noConversion"/>
  </si>
  <si>
    <t>专精等阶</t>
    <phoneticPr fontId="13" type="noConversion"/>
  </si>
  <si>
    <t>刷新权重</t>
    <phoneticPr fontId="13" type="noConversion"/>
  </si>
  <si>
    <t>推荐权重</t>
    <phoneticPr fontId="13" type="noConversion"/>
  </si>
  <si>
    <t>触发底线</t>
    <phoneticPr fontId="13" type="noConversion"/>
  </si>
  <si>
    <t>积分变化</t>
    <phoneticPr fontId="13" type="noConversion"/>
  </si>
  <si>
    <t>专精类型限制</t>
    <phoneticPr fontId="13" type="noConversion"/>
  </si>
  <si>
    <t>基础ID</t>
    <phoneticPr fontId="13" type="noConversion"/>
  </si>
  <si>
    <t>图标</t>
    <phoneticPr fontId="13" type="noConversion"/>
  </si>
  <si>
    <t>专精名称</t>
  </si>
  <si>
    <t>专精描述</t>
    <phoneticPr fontId="13" type="noConversion"/>
  </si>
  <si>
    <t>&amp;适用范围0</t>
    <phoneticPr fontId="13" type="noConversion"/>
  </si>
  <si>
    <t>&amp;适用范围1</t>
    <phoneticPr fontId="13" type="noConversion"/>
  </si>
  <si>
    <t>&amp;适用范围2</t>
    <phoneticPr fontId="13" type="noConversion"/>
  </si>
  <si>
    <t>or适用范围3</t>
    <phoneticPr fontId="13" type="noConversion"/>
  </si>
  <si>
    <t>or适用范围4</t>
    <phoneticPr fontId="13" type="noConversion"/>
  </si>
  <si>
    <t>附加属性</t>
    <phoneticPr fontId="13" type="noConversion"/>
  </si>
  <si>
    <t>增加额外技能</t>
    <phoneticPr fontId="13" type="noConversion"/>
  </si>
  <si>
    <t>指定英雄替换生效</t>
    <phoneticPr fontId="13" type="noConversion"/>
  </si>
  <si>
    <t>特定生物替换</t>
    <phoneticPr fontId="13" type="noConversion"/>
  </si>
  <si>
    <t>全局特定生物替换</t>
    <phoneticPr fontId="13" type="noConversion"/>
  </si>
  <si>
    <t>怪兽增加额外技能</t>
    <phoneticPr fontId="13" type="noConversion"/>
  </si>
  <si>
    <t>前置条件</t>
    <phoneticPr fontId="13" type="noConversion"/>
  </si>
  <si>
    <t>全局加技能</t>
    <phoneticPr fontId="13" type="noConversion"/>
  </si>
  <si>
    <t>玩家能力变化</t>
    <phoneticPr fontId="13" type="noConversion"/>
  </si>
  <si>
    <t>对方玩家能力变化</t>
    <phoneticPr fontId="13" type="noConversion"/>
  </si>
  <si>
    <t>单个技能替换</t>
    <phoneticPr fontId="13" type="noConversion"/>
  </si>
  <si>
    <t>英雄额外技能</t>
    <phoneticPr fontId="13" type="noConversion"/>
  </si>
  <si>
    <t>专精BUFF提升</t>
    <phoneticPr fontId="13" type="noConversion"/>
  </si>
  <si>
    <t>全局BUFF替换</t>
    <phoneticPr fontId="13" type="noConversion"/>
  </si>
  <si>
    <t>携带机械单位</t>
    <phoneticPr fontId="13" type="noConversion"/>
  </si>
  <si>
    <t>召唤物死亡回蓝</t>
    <phoneticPr fontId="13" type="noConversion"/>
  </si>
  <si>
    <t>召唤物死亡减CD</t>
    <phoneticPr fontId="13" type="noConversion"/>
  </si>
  <si>
    <t>召唤物个数法术加成</t>
    <phoneticPr fontId="13" type="noConversion"/>
  </si>
  <si>
    <t>附加法术（继承范围）</t>
    <phoneticPr fontId="13" type="noConversion"/>
  </si>
  <si>
    <t>行为维度(继承范围和位置）</t>
    <phoneticPr fontId="13" type="noConversion"/>
  </si>
  <si>
    <t>基础比例放大</t>
    <phoneticPr fontId="13" type="noConversion"/>
  </si>
  <si>
    <t>附加额外行为</t>
    <phoneticPr fontId="13" type="noConversion"/>
  </si>
  <si>
    <t>如果兵团获得X类型BUFF</t>
    <phoneticPr fontId="13" type="noConversion"/>
  </si>
  <si>
    <t>兵团追加额外buff或技能</t>
    <phoneticPr fontId="13" type="noConversion"/>
  </si>
  <si>
    <t>专精增加战斗力</t>
    <phoneticPr fontId="13" type="noConversion"/>
  </si>
  <si>
    <t>法术刻印提供基础战斗力</t>
    <phoneticPr fontId="13" type="noConversion"/>
  </si>
  <si>
    <t>法术刻印每级提供额外战斗力</t>
    <phoneticPr fontId="13" type="noConversion"/>
  </si>
  <si>
    <t>1.特长
2.专精
3.宝物
4.法术刻印</t>
    <phoneticPr fontId="13" type="noConversion"/>
  </si>
  <si>
    <t>1:通用描述
2：兵种技能
3：英雄技能</t>
    <phoneticPr fontId="13" type="noConversion"/>
  </si>
  <si>
    <t>权重越低，越会被推荐</t>
    <phoneticPr fontId="13" type="noConversion"/>
  </si>
  <si>
    <t>若不为0，到达触发条件就清零积分</t>
    <phoneticPr fontId="13" type="noConversion"/>
  </si>
  <si>
    <t>[min,max]</t>
    <phoneticPr fontId="13" type="noConversion"/>
  </si>
  <si>
    <t xml:space="preserve">0.无
1.城堡
2.壁垒
3.墓园
4.据点
5.地狱
6.塔楼
7.地下城
8.要塞
9.元素
</t>
    <phoneticPr fontId="13" type="noConversion"/>
  </si>
  <si>
    <t>[16人单位，9人单位,4人单位,1人单位]</t>
    <phoneticPr fontId="13" type="noConversion"/>
  </si>
  <si>
    <t>[刺客,步兵,骑兵,弓手,法师]
0.否
1.是
不填代表不做筛选</t>
    <phoneticPr fontId="9" type="noConversion"/>
  </si>
  <si>
    <t>[地面，空军]
0.否
1.是
不填代表不做筛选</t>
    <phoneticPr fontId="9" type="noConversion"/>
  </si>
  <si>
    <t>1.骷髅
2.平原城堡
3.森林壁垒
4.树人
5.据点
7.地下城
10.墓园除骷髅之外兵团
不填代表不做筛选
[]</t>
    <phoneticPr fontId="9" type="noConversion"/>
  </si>
  <si>
    <t>召唤物是否试用
不填：不适用
1：适用</t>
    <phoneticPr fontId="9" type="noConversion"/>
  </si>
  <si>
    <t>[[id,初始,成长]]
二维数组
玩家BUFF：
成长为玩家等级成长</t>
    <phoneticPr fontId="9" type="noConversion"/>
  </si>
  <si>
    <t>[[哪张表，id]]
1主动技能
2被动属性
3特性
4攻击特效</t>
    <phoneticPr fontId="9" type="noConversion"/>
  </si>
  <si>
    <t>[[原baseid，替换后baseid]]
A-&gt;B B-&gt;C
如果A已经变成B, 后面对A的变化均无效</t>
    <phoneticPr fontId="13" type="noConversion"/>
  </si>
  <si>
    <t xml:space="preserve">显示用，上阵时生效
[[原baseid，替换后baseid]]
A-&gt;B A-&gt;C
</t>
    <phoneticPr fontId="13" type="noConversion"/>
  </si>
  <si>
    <t>显示用
[[英雄，星级，原baseid，替换后baseid]]
全局替换，仅在英雄不上阵时生效</t>
    <phoneticPr fontId="13" type="noConversion"/>
  </si>
  <si>
    <t>[[怪兽id，哪张表，id]]
1主动技能
2被动属性
3特性
4攻击特效</t>
    <phoneticPr fontId="13" type="noConversion"/>
  </si>
  <si>
    <t>【条件，参数】
0：无
1：兵团在场，兵团ID</t>
    <phoneticPr fontId="13" type="noConversion"/>
  </si>
  <si>
    <t>【哪张表，id】</t>
    <phoneticPr fontId="13" type="noConversion"/>
  </si>
  <si>
    <t xml:space="preserve">[[属性，增加自己，成长]]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122 火系伤害_%   123 水系伤害_%   124 气系伤害_%   125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3" type="noConversion"/>
  </si>
  <si>
    <t xml:space="preserve">[[属性，降低敌人，成长]]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127 火系伤害_%   128 水系伤害_%   129 气系伤害_%   130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3" type="noConversion"/>
  </si>
  <si>
    <t>[[原baseid，替换后baseid]]
A→_x000D_B，A→_x000D_C</t>
    <phoneticPr fontId="13" type="noConversion"/>
  </si>
  <si>
    <t>提供英雄额外技能</t>
    <phoneticPr fontId="13" type="noConversion"/>
  </si>
  <si>
    <t>[[TAG,1]]
开第几隐藏列
2、灼烧
3、护盾
7、冻结</t>
    <phoneticPr fontId="13" type="noConversion"/>
  </si>
  <si>
    <t>[[id,target id]]
A_B
A_C</t>
    <phoneticPr fontId="13" type="noConversion"/>
  </si>
  <si>
    <t>[火,水,气,土]</t>
    <phoneticPr fontId="13" type="noConversion"/>
  </si>
  <si>
    <t>[伤害,辅助,召唤]
0.否
1.是
不填代表不做筛选</t>
    <phoneticPr fontId="9" type="noConversion"/>
  </si>
  <si>
    <t>[普通，大招]
0.否
1.是
不填代表不做筛选</t>
    <phoneticPr fontId="9" type="noConversion"/>
  </si>
  <si>
    <t>[法术id]</t>
    <phoneticPr fontId="13" type="noConversion"/>
  </si>
  <si>
    <t>【基础*(1+pro%)，成长*(1+pro%)】
只对定值（治疗，伤害）有效
填:pro%</t>
    <phoneticPr fontId="13" type="noConversion"/>
  </si>
  <si>
    <t>1.治疗
2.伤害
3.召唤
4.驱散
5.复活（目标为正常尸体，否则无效）
6.献祭（目标为可献祭尸体，否则无效）
7.复制（目标为单位，否则无效）</t>
  </si>
  <si>
    <t>[[哪张表，id]]
1主动技能
2被动属性
3特性
4攻击特效
9BUFF</t>
    <phoneticPr fontId="13" type="noConversion"/>
  </si>
  <si>
    <t>[初级，中级，高级]
满：300</t>
    <phoneticPr fontId="13" type="noConversion"/>
  </si>
  <si>
    <t>#专长</t>
    <phoneticPr fontId="13" type="noConversion"/>
  </si>
  <si>
    <t>极寒之环</t>
  </si>
  <si>
    <t>ms_jihanzhihuan</t>
  </si>
  <si>
    <t>[[7,1]]</t>
    <phoneticPr fontId="13" type="noConversion"/>
  </si>
  <si>
    <t>[[305,3051]]</t>
    <phoneticPr fontId="13" type="noConversion"/>
  </si>
  <si>
    <t>[[183,15,0]]</t>
    <phoneticPr fontId="13" type="noConversion"/>
  </si>
  <si>
    <t>[[305,3052]]</t>
    <phoneticPr fontId="13" type="noConversion"/>
  </si>
  <si>
    <t>行军速度</t>
  </si>
  <si>
    <t>ms_xingjunsudu</t>
    <phoneticPr fontId="13" type="noConversion"/>
  </si>
  <si>
    <t>[0,0,1,0,0]</t>
    <phoneticPr fontId="13" type="noConversion"/>
  </si>
  <si>
    <t>[[3,52047]]</t>
    <phoneticPr fontId="13" type="noConversion"/>
  </si>
  <si>
    <t>[[3,52046]]</t>
    <phoneticPr fontId="13" type="noConversion"/>
  </si>
  <si>
    <t>[[3,52007]]</t>
    <phoneticPr fontId="13" type="noConversion"/>
  </si>
  <si>
    <t>[[1,50137]]</t>
    <phoneticPr fontId="13" type="noConversion"/>
  </si>
  <si>
    <t>十字军</t>
  </si>
  <si>
    <t>ms_shizijun</t>
    <phoneticPr fontId="13" type="noConversion"/>
  </si>
  <si>
    <t>[[104,11104]]</t>
  </si>
  <si>
    <t>[[104,11104]]</t>
    <phoneticPr fontId="13" type="noConversion"/>
  </si>
  <si>
    <t>[[104,2,60001],[1104,2,60001],[11104,2,60001]]</t>
    <phoneticPr fontId="13" type="noConversion"/>
  </si>
  <si>
    <t>[[104,1,50136],[1104,1,50136],[11104,1,50136]]</t>
    <phoneticPr fontId="13" type="noConversion"/>
  </si>
  <si>
    <t>[[104,2,60002],[1104,2,60002],[11104,2,60002]]</t>
    <phoneticPr fontId="13" type="noConversion"/>
  </si>
  <si>
    <t>[[11104,1104]]</t>
    <phoneticPr fontId="13" type="noConversion"/>
  </si>
  <si>
    <t>[[104,1104]]</t>
    <phoneticPr fontId="13" type="noConversion"/>
  </si>
  <si>
    <t>将军士气</t>
  </si>
  <si>
    <t>ms_jiangjunshiqi</t>
  </si>
  <si>
    <t>[[1999,19991],[1205,12051]]</t>
    <phoneticPr fontId="13" type="noConversion"/>
  </si>
  <si>
    <t>[2]</t>
    <phoneticPr fontId="13" type="noConversion"/>
  </si>
  <si>
    <t>[[14,10,0]]</t>
    <phoneticPr fontId="13" type="noConversion"/>
  </si>
  <si>
    <t>[[1999,19992],[1205,12052]]</t>
    <phoneticPr fontId="13" type="noConversion"/>
  </si>
  <si>
    <t>[[1,50448]]</t>
  </si>
  <si>
    <t>战术大师</t>
    <phoneticPr fontId="13" type="noConversion"/>
  </si>
  <si>
    <t>ms_zhanshudashi</t>
    <phoneticPr fontId="13" type="noConversion"/>
  </si>
  <si>
    <t>[[308,3082]]</t>
    <phoneticPr fontId="13" type="noConversion"/>
  </si>
  <si>
    <t>[1,0,0,0,0]</t>
    <phoneticPr fontId="13" type="noConversion"/>
  </si>
  <si>
    <t>[[1,501371]]</t>
    <phoneticPr fontId="13" type="noConversion"/>
  </si>
  <si>
    <t>[[20,10,0]]</t>
    <phoneticPr fontId="13" type="noConversion"/>
  </si>
  <si>
    <t>幸运</t>
  </si>
  <si>
    <t>ma_xingyun</t>
  </si>
  <si>
    <t>ms_huanyingsheshou</t>
    <phoneticPr fontId="13" type="noConversion"/>
  </si>
  <si>
    <t>[[203,11203]]</t>
  </si>
  <si>
    <t>[[203,11203]]</t>
    <phoneticPr fontId="13" type="noConversion"/>
  </si>
  <si>
    <t>[[102,11102]]</t>
  </si>
  <si>
    <t>[[102,11102]]</t>
    <phoneticPr fontId="13" type="noConversion"/>
  </si>
  <si>
    <t>[0,0,0,1,0]</t>
    <phoneticPr fontId="13" type="noConversion"/>
  </si>
  <si>
    <t>[[9,200,0],[20,6,0]]</t>
    <phoneticPr fontId="13" type="noConversion"/>
  </si>
  <si>
    <t>[[10,100,0]]</t>
    <phoneticPr fontId="13" type="noConversion"/>
  </si>
  <si>
    <t>绝对防御</t>
    <phoneticPr fontId="13" type="noConversion"/>
  </si>
  <si>
    <t>ms_fangyu</t>
    <phoneticPr fontId="13" type="noConversion"/>
  </si>
  <si>
    <t>[[109,20,0]]</t>
    <phoneticPr fontId="13" type="noConversion"/>
  </si>
  <si>
    <t>[[3,1]]</t>
    <phoneticPr fontId="13" type="noConversion"/>
  </si>
  <si>
    <t>[0,1,0,0,0]</t>
    <phoneticPr fontId="13" type="noConversion"/>
  </si>
  <si>
    <t>[[5,20,0]]</t>
    <phoneticPr fontId="13" type="noConversion"/>
  </si>
  <si>
    <t>[[502,5022]]</t>
    <phoneticPr fontId="13" type="noConversion"/>
  </si>
  <si>
    <t>树妖</t>
  </si>
  <si>
    <t>ms_shuyao</t>
    <phoneticPr fontId="13" type="noConversion"/>
  </si>
  <si>
    <t>[[205,1205]]</t>
    <phoneticPr fontId="13" type="noConversion"/>
  </si>
  <si>
    <t>[[205,2,60003],[1205,2,60003],[111205,2,60003]]</t>
    <phoneticPr fontId="13" type="noConversion"/>
  </si>
  <si>
    <t>[[1084,1099]]</t>
    <phoneticPr fontId="13" type="noConversion"/>
  </si>
  <si>
    <t>[4]</t>
    <phoneticPr fontId="13" type="noConversion"/>
  </si>
  <si>
    <t>[[19,50,0]]</t>
    <phoneticPr fontId="13" type="noConversion"/>
  </si>
  <si>
    <t>[[205,2,60004],[1205,2,60004],[111205,2,60004]]</t>
    <phoneticPr fontId="13" type="noConversion"/>
  </si>
  <si>
    <t>幸运之神</t>
    <phoneticPr fontId="13" type="noConversion"/>
  </si>
  <si>
    <t>ms_siwangqishi</t>
    <phoneticPr fontId="13" type="noConversion"/>
  </si>
  <si>
    <t>[[306,1306]]</t>
    <phoneticPr fontId="13" type="noConversion"/>
  </si>
  <si>
    <t>[[306,1,50403],[1306,1,50403],[1306,2,51301],[306,1,50414],[1306,1,50414]]</t>
    <phoneticPr fontId="13" type="noConversion"/>
  </si>
  <si>
    <t>[[306,2,51302],[1306,2,51302]]</t>
    <phoneticPr fontId="13" type="noConversion"/>
  </si>
  <si>
    <t>[[508,5081]]</t>
  </si>
  <si>
    <t>[[1306,11306]]</t>
    <phoneticPr fontId="13" type="noConversion"/>
  </si>
  <si>
    <t>[[306,11306]]</t>
    <phoneticPr fontId="13" type="noConversion"/>
  </si>
  <si>
    <t>[[11306,1,50405],[11306,2,51301],[11306,2,51302],[11306,1,50414]]</t>
    <phoneticPr fontId="13" type="noConversion"/>
  </si>
  <si>
    <t>[[519,5191]]</t>
    <phoneticPr fontId="13" type="noConversion"/>
  </si>
  <si>
    <t>魔力</t>
  </si>
  <si>
    <t>ms_heianshike</t>
    <phoneticPr fontId="13" type="noConversion"/>
  </si>
  <si>
    <t>[[12,1]]</t>
    <phoneticPr fontId="13" type="noConversion"/>
  </si>
  <si>
    <t>[[507,5071]]</t>
    <phoneticPr fontId="13" type="noConversion"/>
  </si>
  <si>
    <t>[1,1,1,1,1]</t>
    <phoneticPr fontId="13" type="noConversion"/>
  </si>
  <si>
    <t>[1,10]</t>
    <phoneticPr fontId="13" type="noConversion"/>
  </si>
  <si>
    <t>[[3,52320],[3,52321]]</t>
    <phoneticPr fontId="13" type="noConversion"/>
  </si>
  <si>
    <t>ms_zhaohunshu</t>
    <phoneticPr fontId="13" type="noConversion"/>
  </si>
  <si>
    <t>[[510,5101]]</t>
    <phoneticPr fontId="13" type="noConversion"/>
  </si>
  <si>
    <t>[[510,5102]]</t>
    <phoneticPr fontId="13" type="noConversion"/>
  </si>
  <si>
    <t>[1]</t>
    <phoneticPr fontId="13" type="noConversion"/>
  </si>
  <si>
    <t>[[2,20,0],[5,20,0]]</t>
    <phoneticPr fontId="13" type="noConversion"/>
  </si>
  <si>
    <t>[[510,5104],[518,5184]]</t>
    <phoneticPr fontId="13" type="noConversion"/>
  </si>
  <si>
    <t>ms_moli</t>
    <phoneticPr fontId="13" type="noConversion"/>
  </si>
  <si>
    <t>魔力</t>
    <phoneticPr fontId="13" type="noConversion"/>
  </si>
  <si>
    <t>[[1,50547]]</t>
    <phoneticPr fontId="13" type="noConversion"/>
  </si>
  <si>
    <t>ms_bimeng</t>
    <phoneticPr fontId="13" type="noConversion"/>
  </si>
  <si>
    <t>[[407,1407]]</t>
    <phoneticPr fontId="13" type="noConversion"/>
  </si>
  <si>
    <t>[[1407,3,52049]]</t>
    <phoneticPr fontId="13" type="noConversion"/>
  </si>
  <si>
    <t>[[1407,2,51315],[407,2,51315]]</t>
    <phoneticPr fontId="13" type="noConversion"/>
  </si>
  <si>
    <t>[[1407,1,50482]]</t>
    <phoneticPr fontId="13" type="noConversion"/>
  </si>
  <si>
    <t>[[1407,11407]]</t>
    <phoneticPr fontId="13" type="noConversion"/>
  </si>
  <si>
    <t>[[407,11407]]</t>
    <phoneticPr fontId="13" type="noConversion"/>
  </si>
  <si>
    <t>[[11407,3,52049],[11407,1,50482],[11407,2,51315]]</t>
    <phoneticPr fontId="13" type="noConversion"/>
  </si>
  <si>
    <t>攻击术</t>
  </si>
  <si>
    <t>ms_shalu</t>
    <phoneticPr fontId="13" type="noConversion"/>
  </si>
  <si>
    <t>[[9,300,0]]</t>
    <phoneticPr fontId="13" type="noConversion"/>
  </si>
  <si>
    <t>[1,1,1,0,0]</t>
    <phoneticPr fontId="13" type="noConversion"/>
  </si>
  <si>
    <t>[[2,20,0]]</t>
    <phoneticPr fontId="13" type="noConversion"/>
  </si>
  <si>
    <t>[[4,53016]]</t>
    <phoneticPr fontId="13" type="noConversion"/>
  </si>
  <si>
    <t>[5]</t>
    <phoneticPr fontId="13" type="noConversion"/>
  </si>
  <si>
    <t>[[1,50215]]</t>
    <phoneticPr fontId="13" type="noConversion"/>
  </si>
  <si>
    <t>[[404,1,50990]]</t>
    <phoneticPr fontId="13" type="noConversion"/>
  </si>
  <si>
    <t>[[1,50216]]</t>
    <phoneticPr fontId="13" type="noConversion"/>
  </si>
  <si>
    <t>飓风之翼</t>
  </si>
  <si>
    <t>ms_fengbaoshizhe</t>
    <phoneticPr fontId="13" type="noConversion"/>
  </si>
  <si>
    <t>[[405,1405]]</t>
    <phoneticPr fontId="13" type="noConversion"/>
  </si>
  <si>
    <t>[[1405,2,51306],[11405,2,51306]]</t>
    <phoneticPr fontId="13" type="noConversion"/>
  </si>
  <si>
    <t>[[1405,11405]]</t>
    <phoneticPr fontId="13" type="noConversion"/>
  </si>
  <si>
    <t>[[405,11405]]</t>
    <phoneticPr fontId="13" type="noConversion"/>
  </si>
  <si>
    <t>[[11405,111405],[405,1111405]]</t>
    <phoneticPr fontId="13" type="noConversion"/>
  </si>
  <si>
    <t>[[405,111405]]</t>
    <phoneticPr fontId="13" type="noConversion"/>
  </si>
  <si>
    <t>[[60603,3,405,1111405]]</t>
    <phoneticPr fontId="13" type="noConversion"/>
  </si>
  <si>
    <t>[[1405,1,50419],[11405,1,50419],[111405,1,50419]]</t>
    <phoneticPr fontId="13" type="noConversion"/>
  </si>
  <si>
    <t>ms_kuangbaozhiyan</t>
    <phoneticPr fontId="13" type="noConversion"/>
  </si>
  <si>
    <t>[[406,1406]]</t>
    <phoneticPr fontId="13" type="noConversion"/>
  </si>
  <si>
    <t>[[406,2,51310],[1406,2,51310]]</t>
    <phoneticPr fontId="13" type="noConversion"/>
  </si>
  <si>
    <t>[[406,1,50474],[1406,1,50474]]</t>
    <phoneticPr fontId="13" type="noConversion"/>
  </si>
  <si>
    <t>[[406,3,52048],[1406,3,52048]]</t>
    <phoneticPr fontId="13" type="noConversion"/>
  </si>
  <si>
    <t>[[406,1,50463],[1406,1,50463]]</t>
    <phoneticPr fontId="13" type="noConversion"/>
  </si>
  <si>
    <t>火墙</t>
    <phoneticPr fontId="13" type="noConversion"/>
  </si>
  <si>
    <t>ms_liehuomoqiang</t>
    <phoneticPr fontId="13" type="noConversion"/>
  </si>
  <si>
    <t>[[208,2081]]</t>
    <phoneticPr fontId="13" type="noConversion"/>
  </si>
  <si>
    <t>[[2,1]]</t>
    <phoneticPr fontId="13" type="noConversion"/>
  </si>
  <si>
    <t>[[127,15,0]]</t>
    <phoneticPr fontId="13" type="noConversion"/>
  </si>
  <si>
    <t>[[208,2082],[217,2171]]</t>
    <phoneticPr fontId="13" type="noConversion"/>
  </si>
  <si>
    <t>ms_mofayuansu</t>
    <phoneticPr fontId="13" type="noConversion"/>
  </si>
  <si>
    <t>[[906,1906]]</t>
    <phoneticPr fontId="13" type="noConversion"/>
  </si>
  <si>
    <t>[[906,2,51316],[1906,2,51316]]</t>
    <phoneticPr fontId="13" type="noConversion"/>
  </si>
  <si>
    <t>[[1906,2,51317],[1906,2,51318]]</t>
    <phoneticPr fontId="13" type="noConversion"/>
  </si>
  <si>
    <t>[[1906,1,50488]]</t>
    <phoneticPr fontId="13" type="noConversion"/>
  </si>
  <si>
    <t>ms_emojianglin</t>
    <phoneticPr fontId="13" type="noConversion"/>
  </si>
  <si>
    <t>[[507,11507]]</t>
    <phoneticPr fontId="13" type="noConversion"/>
  </si>
  <si>
    <t>[[11507,1,50529],[11507,1,50530]]</t>
    <phoneticPr fontId="13" type="noConversion"/>
  </si>
  <si>
    <t>[[507,2,51327],[507,2,51328],[11507,2,51327],[11507,2,51328]]</t>
    <phoneticPr fontId="13" type="noConversion"/>
  </si>
  <si>
    <t>[[11507,1,50527],[11507,1,50528]]</t>
    <phoneticPr fontId="13" type="noConversion"/>
  </si>
  <si>
    <t>火精灵</t>
    <phoneticPr fontId="13" type="noConversion"/>
  </si>
  <si>
    <t>ms_lieyanlingzhu</t>
    <phoneticPr fontId="13" type="noConversion"/>
  </si>
  <si>
    <t>[[506,1506]]</t>
  </si>
  <si>
    <t>[[506,2,51303],[1506,2,51303]]</t>
    <phoneticPr fontId="13" type="noConversion"/>
  </si>
  <si>
    <t>[[1506,11506]]</t>
    <phoneticPr fontId="13" type="noConversion"/>
  </si>
  <si>
    <t>[[506,11506]]</t>
    <phoneticPr fontId="13" type="noConversion"/>
  </si>
  <si>
    <t>[[506,1,50404],[1506,1,50404],[11506,1,50404]]</t>
    <phoneticPr fontId="13" type="noConversion"/>
  </si>
  <si>
    <t>地狱召唤</t>
  </si>
  <si>
    <t>ms_diyuzhaohuan</t>
    <phoneticPr fontId="13" type="noConversion"/>
  </si>
  <si>
    <t>[[212,2121],[213,2131]]</t>
    <phoneticPr fontId="13" type="noConversion"/>
  </si>
  <si>
    <t>[[2,30,0]]</t>
    <phoneticPr fontId="13" type="noConversion"/>
  </si>
  <si>
    <t>连环闪电</t>
  </si>
  <si>
    <t>ms_liansuoshandian</t>
    <phoneticPr fontId="13" type="noConversion"/>
  </si>
  <si>
    <t>[[146,100,0]]</t>
    <phoneticPr fontId="13" type="noConversion"/>
  </si>
  <si>
    <t>[[408,4081]]</t>
    <phoneticPr fontId="13" type="noConversion"/>
  </si>
  <si>
    <t>[[415,4151]]</t>
    <phoneticPr fontId="13" type="noConversion"/>
  </si>
  <si>
    <t>[[164,15,0]]</t>
    <phoneticPr fontId="13" type="noConversion"/>
  </si>
  <si>
    <t>[[408,4082]]</t>
    <phoneticPr fontId="13" type="noConversion"/>
  </si>
  <si>
    <t>ms_mohuanfashi</t>
    <phoneticPr fontId="13" type="noConversion"/>
  </si>
  <si>
    <t>[[105,11105]]</t>
    <phoneticPr fontId="13" type="noConversion"/>
  </si>
  <si>
    <t>[[105,111105]]</t>
    <phoneticPr fontId="13" type="noConversion"/>
  </si>
  <si>
    <t>[[11105,1,50477]]</t>
    <phoneticPr fontId="13" type="noConversion"/>
  </si>
  <si>
    <t>[[604,11604]]</t>
    <phoneticPr fontId="13" type="noConversion"/>
  </si>
  <si>
    <t>[0,0,0,1,1]</t>
    <phoneticPr fontId="13" type="noConversion"/>
  </si>
  <si>
    <t>[[2,15,0],[5,15,0]]</t>
    <phoneticPr fontId="13" type="noConversion"/>
  </si>
  <si>
    <t>[[11105,1,50484],[11604,1,50484]]</t>
    <phoneticPr fontId="13" type="noConversion"/>
  </si>
  <si>
    <t>地下狂潮</t>
    <phoneticPr fontId="13" type="noConversion"/>
  </si>
  <si>
    <t>ms_julong</t>
    <phoneticPr fontId="13" type="noConversion"/>
  </si>
  <si>
    <t>[7]</t>
    <phoneticPr fontId="13" type="noConversion"/>
  </si>
  <si>
    <t>[[1,50492],[1,50493]]</t>
    <phoneticPr fontId="13" type="noConversion"/>
  </si>
  <si>
    <t>[[1,50494]]</t>
    <phoneticPr fontId="13" type="noConversion"/>
  </si>
  <si>
    <t>[[55,20,0]]</t>
    <phoneticPr fontId="13" type="noConversion"/>
  </si>
  <si>
    <t>[[1,50495]]</t>
    <phoneticPr fontId="13" type="noConversion"/>
  </si>
  <si>
    <t>生命轮回</t>
    <phoneticPr fontId="13" type="noConversion"/>
  </si>
  <si>
    <t>ms_shengminglunhui</t>
    <phoneticPr fontId="13" type="noConversion"/>
  </si>
  <si>
    <t>[[523,5231]]</t>
    <phoneticPr fontId="13" type="noConversion"/>
  </si>
  <si>
    <t>[[523,5232]]</t>
    <phoneticPr fontId="13" type="noConversion"/>
  </si>
  <si>
    <t>[[125,15,0]]</t>
    <phoneticPr fontId="13" type="noConversion"/>
  </si>
  <si>
    <t>[0,0,0,0,1]</t>
    <phoneticPr fontId="13" type="noConversion"/>
  </si>
  <si>
    <t>[[1,50496],[1,50497]]</t>
    <phoneticPr fontId="13" type="noConversion"/>
  </si>
  <si>
    <t>水晶凝视</t>
    <phoneticPr fontId="13" type="noConversion"/>
  </si>
  <si>
    <t>ms_shuijingbaolie</t>
  </si>
  <si>
    <t>[[1523,1552],[4521,4523]]</t>
    <phoneticPr fontId="13" type="noConversion"/>
  </si>
  <si>
    <t>ms_shuijingbaolie</t>
    <phoneticPr fontId="13" type="noConversion"/>
  </si>
  <si>
    <t>[[3,52317],[3,52322]]</t>
    <phoneticPr fontId="13" type="noConversion"/>
  </si>
  <si>
    <t>[[704,3,52318]]</t>
    <phoneticPr fontId="13" type="noConversion"/>
  </si>
  <si>
    <t>[[704,1,50541]]</t>
    <phoneticPr fontId="13" type="noConversion"/>
  </si>
  <si>
    <t>#云中城专用阶杰德特加强版专长</t>
  </si>
  <si>
    <t>生命轮回</t>
  </si>
  <si>
    <t>ms_shengminglunhui</t>
  </si>
  <si>
    <t>HEROSPECIAL_514011</t>
  </si>
  <si>
    <t>HEROSPECIALDES_514011</t>
  </si>
  <si>
    <t>[[523,5231]]</t>
  </si>
  <si>
    <t>HEROSPECIAL_514012</t>
  </si>
  <si>
    <t>HEROSPECIALDES_514012</t>
  </si>
  <si>
    <t>[[523,5232]]</t>
  </si>
  <si>
    <t>HEROSPECIAL_514013</t>
  </si>
  <si>
    <t>HEROSPECIALDES_514013</t>
  </si>
  <si>
    <t>[[125,15,0]]</t>
  </si>
  <si>
    <t>HEROSPECIAL_514014</t>
  </si>
  <si>
    <t>HEROSPECIALDES_514014</t>
  </si>
  <si>
    <t>[1,1,1,1]</t>
  </si>
  <si>
    <t>[0,0,0,0,1]</t>
  </si>
  <si>
    <t>[1,1]</t>
  </si>
  <si>
    <t>[[1,50496],[1,70497]]</t>
  </si>
  <si>
    <t>#专精</t>
    <phoneticPr fontId="13" type="noConversion"/>
  </si>
  <si>
    <t>初级抵抗力</t>
  </si>
  <si>
    <t>ma_cjdkl</t>
  </si>
  <si>
    <t>[[55,4,0]]</t>
    <phoneticPr fontId="13" type="noConversion"/>
  </si>
  <si>
    <t>中级抵抗力</t>
  </si>
  <si>
    <t>[0,0]</t>
    <phoneticPr fontId="13" type="noConversion"/>
  </si>
  <si>
    <t>ma_zjdkl</t>
  </si>
  <si>
    <t>[[55,8,0]]</t>
    <phoneticPr fontId="13" type="noConversion"/>
  </si>
  <si>
    <t>高级抵抗力</t>
  </si>
  <si>
    <t>ma_gjdkl</t>
  </si>
  <si>
    <t>[[55,12,0]]</t>
    <phoneticPr fontId="13" type="noConversion"/>
  </si>
  <si>
    <t>初级防御术</t>
  </si>
  <si>
    <t>ma_cjfys</t>
  </si>
  <si>
    <t>[[113,3,0]]</t>
    <phoneticPr fontId="13" type="noConversion"/>
  </si>
  <si>
    <t>中级防御术</t>
  </si>
  <si>
    <t>ma_zjfys</t>
  </si>
  <si>
    <t>[[113,6,0]]</t>
    <phoneticPr fontId="13" type="noConversion"/>
  </si>
  <si>
    <t>高级防御术</t>
  </si>
  <si>
    <t>ma_gjfys</t>
  </si>
  <si>
    <t>[[113,9,0]]</t>
    <phoneticPr fontId="13" type="noConversion"/>
  </si>
  <si>
    <t>初级箭术</t>
  </si>
  <si>
    <t>ma_cjjs</t>
  </si>
  <si>
    <t>[[9,100,0]]</t>
    <phoneticPr fontId="13" type="noConversion"/>
  </si>
  <si>
    <t>中级箭术</t>
  </si>
  <si>
    <t>ma_zjjs</t>
  </si>
  <si>
    <t>[[9,200,0]]</t>
    <phoneticPr fontId="13" type="noConversion"/>
  </si>
  <si>
    <t>高级箭术</t>
  </si>
  <si>
    <t>ma_gjjs</t>
  </si>
  <si>
    <t>初级进攻术</t>
  </si>
  <si>
    <t>ma_cjjgs</t>
  </si>
  <si>
    <t>[[110,3,0]]</t>
    <phoneticPr fontId="13" type="noConversion"/>
  </si>
  <si>
    <t>中级进攻术</t>
  </si>
  <si>
    <t>ma_zjjgs</t>
  </si>
  <si>
    <t>[[110,6,0]]</t>
    <phoneticPr fontId="13" type="noConversion"/>
  </si>
  <si>
    <t>高级进攻术</t>
  </si>
  <si>
    <t>ma_gjjgs</t>
  </si>
  <si>
    <t>[[110,9,0]]</t>
    <phoneticPr fontId="13" type="noConversion"/>
  </si>
  <si>
    <t>初级领导术</t>
  </si>
  <si>
    <t>ma_cjlds</t>
  </si>
  <si>
    <t>[[107,1,0]]</t>
    <phoneticPr fontId="13" type="noConversion"/>
  </si>
  <si>
    <t>中级领导术</t>
  </si>
  <si>
    <t>ma_zjlds</t>
  </si>
  <si>
    <t>[[107,2,0]]</t>
    <phoneticPr fontId="13" type="noConversion"/>
  </si>
  <si>
    <t>高级领导术</t>
  </si>
  <si>
    <t>ma_gjlds</t>
  </si>
  <si>
    <t>[[107,3,0]]</t>
    <phoneticPr fontId="13" type="noConversion"/>
  </si>
  <si>
    <t>初级寻路术</t>
  </si>
  <si>
    <t>ma_cjxls</t>
  </si>
  <si>
    <t>[[2,7,0]]</t>
    <phoneticPr fontId="13" type="noConversion"/>
  </si>
  <si>
    <t>中级寻路术</t>
  </si>
  <si>
    <t>ma_zjxls</t>
  </si>
  <si>
    <t>[[2,14,0]]</t>
    <phoneticPr fontId="13" type="noConversion"/>
  </si>
  <si>
    <t>高级寻路术</t>
  </si>
  <si>
    <t>ma_gjxls</t>
  </si>
  <si>
    <t>[[2,21,0]]</t>
    <phoneticPr fontId="13" type="noConversion"/>
  </si>
  <si>
    <t>初级智力</t>
  </si>
  <si>
    <t>ma_cjzl</t>
    <phoneticPr fontId="13" type="noConversion"/>
  </si>
  <si>
    <t>[[116,3,0]]</t>
    <phoneticPr fontId="13" type="noConversion"/>
  </si>
  <si>
    <t>中级智力</t>
  </si>
  <si>
    <t>ma_zjzl</t>
    <phoneticPr fontId="13" type="noConversion"/>
  </si>
  <si>
    <t>[[116,6,0]]</t>
    <phoneticPr fontId="13" type="noConversion"/>
  </si>
  <si>
    <t>高级智力</t>
  </si>
  <si>
    <t>ma_gjzl</t>
    <phoneticPr fontId="13" type="noConversion"/>
  </si>
  <si>
    <t>[[116,9,0]]</t>
    <phoneticPr fontId="13" type="noConversion"/>
  </si>
  <si>
    <t>初级火系魔法</t>
  </si>
  <si>
    <t>ma_cjhxmf</t>
  </si>
  <si>
    <t>[[162,5,0]]</t>
    <phoneticPr fontId="13" type="noConversion"/>
  </si>
  <si>
    <t>中级火系魔法</t>
  </si>
  <si>
    <t>ma_zjhxmf</t>
  </si>
  <si>
    <t>[[162,10,0]]</t>
    <phoneticPr fontId="13" type="noConversion"/>
  </si>
  <si>
    <t>高级火系魔法</t>
  </si>
  <si>
    <t>ma_gjhxmf</t>
  </si>
  <si>
    <t>[[162,15,0]]</t>
    <phoneticPr fontId="13" type="noConversion"/>
  </si>
  <si>
    <t>初级水系魔法</t>
  </si>
  <si>
    <t>ma_cjsxmf</t>
  </si>
  <si>
    <t>[[163,5,0]]</t>
  </si>
  <si>
    <t>中级水系魔法</t>
  </si>
  <si>
    <t>ma_zjsxmf</t>
  </si>
  <si>
    <t>[[163,10,0]]</t>
  </si>
  <si>
    <t>高级水系魔法</t>
  </si>
  <si>
    <t>ma_gjsxmf</t>
  </si>
  <si>
    <t>[[163,15,0]]</t>
  </si>
  <si>
    <t>初级气系魔法</t>
  </si>
  <si>
    <t>ma_cjqxmf</t>
  </si>
  <si>
    <t>[[164,5,0]]</t>
  </si>
  <si>
    <t>中级气系魔法</t>
  </si>
  <si>
    <t>ma_zjqxmf</t>
  </si>
  <si>
    <t>[[164,10,0]]</t>
  </si>
  <si>
    <t>高级气系魔法</t>
  </si>
  <si>
    <t>ma_gjqxmf</t>
  </si>
  <si>
    <t>[[164,15,0]]</t>
  </si>
  <si>
    <t>初级土系魔法</t>
  </si>
  <si>
    <t>ma_cjtxmf</t>
  </si>
  <si>
    <t>[[165,5,0]]</t>
  </si>
  <si>
    <t>中级土系魔法</t>
  </si>
  <si>
    <t>ma_zjtxmf</t>
  </si>
  <si>
    <t>[[165,10,0]]</t>
  </si>
  <si>
    <t>高级土系魔法</t>
  </si>
  <si>
    <t>ma_gjtxmf</t>
  </si>
  <si>
    <t>[[165,15,0]]</t>
  </si>
  <si>
    <t>初级神秘术</t>
  </si>
  <si>
    <t>[5,10]</t>
    <phoneticPr fontId="13" type="noConversion"/>
  </si>
  <si>
    <t>ma_cjsms</t>
  </si>
  <si>
    <t>[[104,0.3,0]]</t>
    <phoneticPr fontId="13" type="noConversion"/>
  </si>
  <si>
    <t>中级神秘术</t>
  </si>
  <si>
    <t>ma_zjsms</t>
  </si>
  <si>
    <t>[[104,0.6,0]]</t>
    <phoneticPr fontId="13" type="noConversion"/>
  </si>
  <si>
    <t>高级神秘术</t>
  </si>
  <si>
    <t>ma_gjsms</t>
  </si>
  <si>
    <t>[[104,1,0]]</t>
    <phoneticPr fontId="13" type="noConversion"/>
  </si>
  <si>
    <t>初级学术</t>
  </si>
  <si>
    <t>ma_cjxs</t>
    <phoneticPr fontId="13" type="noConversion"/>
  </si>
  <si>
    <t>[[119,3,0]]</t>
  </si>
  <si>
    <t>中级学术</t>
  </si>
  <si>
    <t>ma_zjxs</t>
    <phoneticPr fontId="13" type="noConversion"/>
  </si>
  <si>
    <t>[[119,6,0]]</t>
  </si>
  <si>
    <t>高级学术</t>
  </si>
  <si>
    <t>ma_gjxs</t>
    <phoneticPr fontId="13" type="noConversion"/>
  </si>
  <si>
    <t>[[119,9,0]]</t>
  </si>
  <si>
    <t>初级战术</t>
  </si>
  <si>
    <t>ma_cjzs</t>
    <phoneticPr fontId="13" type="noConversion"/>
  </si>
  <si>
    <t>[[5,7,0]]</t>
    <phoneticPr fontId="13" type="noConversion"/>
  </si>
  <si>
    <t>中级战术</t>
  </si>
  <si>
    <t>ma_zjzs</t>
    <phoneticPr fontId="13" type="noConversion"/>
  </si>
  <si>
    <t>[[5,14,0]]</t>
    <phoneticPr fontId="13" type="noConversion"/>
  </si>
  <si>
    <t>高级战术</t>
  </si>
  <si>
    <t>ma_gjzs</t>
    <phoneticPr fontId="13" type="noConversion"/>
  </si>
  <si>
    <t>[[5,21,0]]</t>
    <phoneticPr fontId="13" type="noConversion"/>
  </si>
  <si>
    <t>初级急救术</t>
  </si>
  <si>
    <t>ma_cjjjs</t>
  </si>
  <si>
    <t>[[19,10,0]]</t>
    <phoneticPr fontId="13" type="noConversion"/>
  </si>
  <si>
    <t>中级急救术</t>
  </si>
  <si>
    <t>ma_zjjjs</t>
  </si>
  <si>
    <t>[[19,20,0]]</t>
    <phoneticPr fontId="13" type="noConversion"/>
  </si>
  <si>
    <t>高级急救术</t>
  </si>
  <si>
    <t>ma_gjjjs</t>
  </si>
  <si>
    <t>[[19,30,0]]</t>
    <phoneticPr fontId="13" type="noConversion"/>
  </si>
  <si>
    <t>初级魔力</t>
  </si>
  <si>
    <t>ma_cjml</t>
    <phoneticPr fontId="13" type="noConversion"/>
  </si>
  <si>
    <t>[[20,7,0]]</t>
    <phoneticPr fontId="13" type="noConversion"/>
  </si>
  <si>
    <t>中级魔力</t>
  </si>
  <si>
    <t>ma_zjml</t>
    <phoneticPr fontId="13" type="noConversion"/>
  </si>
  <si>
    <t>[[20,14,0]]</t>
    <phoneticPr fontId="13" type="noConversion"/>
  </si>
  <si>
    <t>高级魔力</t>
  </si>
  <si>
    <t>ma_gjml</t>
    <phoneticPr fontId="13" type="noConversion"/>
  </si>
  <si>
    <t>[[20,21,0]]</t>
    <phoneticPr fontId="13" type="noConversion"/>
  </si>
  <si>
    <t>初级侦察术</t>
  </si>
  <si>
    <t>ma_cjzcs</t>
    <phoneticPr fontId="13" type="noConversion"/>
  </si>
  <si>
    <t>[[14,7,0]]</t>
    <phoneticPr fontId="13" type="noConversion"/>
  </si>
  <si>
    <t>中级侦察术</t>
  </si>
  <si>
    <t>ma_zjzcs</t>
    <phoneticPr fontId="13" type="noConversion"/>
  </si>
  <si>
    <t>[[14,14,0]]</t>
    <phoneticPr fontId="13" type="noConversion"/>
  </si>
  <si>
    <t>高级侦察术</t>
  </si>
  <si>
    <t>ma_gjzcs</t>
    <phoneticPr fontId="13" type="noConversion"/>
  </si>
  <si>
    <t>[[14,21,0]]</t>
    <phoneticPr fontId="13" type="noConversion"/>
  </si>
  <si>
    <t>初级振奋</t>
  </si>
  <si>
    <t>ma_cjzf</t>
    <phoneticPr fontId="13" type="noConversion"/>
  </si>
  <si>
    <t>中级振奋</t>
  </si>
  <si>
    <t>ma_zjzf</t>
    <phoneticPr fontId="13" type="noConversion"/>
  </si>
  <si>
    <t>高级振奋</t>
  </si>
  <si>
    <t>ma_gjzf</t>
    <phoneticPr fontId="13" type="noConversion"/>
  </si>
  <si>
    <t>初级庇护</t>
  </si>
  <si>
    <t>ma_cjbh</t>
  </si>
  <si>
    <t>中级庇护</t>
  </si>
  <si>
    <t>ma_zjbh</t>
  </si>
  <si>
    <t>高级庇护</t>
  </si>
  <si>
    <t>ma_gjbh</t>
  </si>
  <si>
    <t>初级恶潮</t>
  </si>
  <si>
    <t>ma_cjec</t>
  </si>
  <si>
    <t>中级恶潮</t>
  </si>
  <si>
    <t>ma_zjec</t>
  </si>
  <si>
    <t>高级恶潮</t>
  </si>
  <si>
    <t>ma_gjec</t>
  </si>
  <si>
    <t>初级血怒</t>
  </si>
  <si>
    <t>ma_cjxn</t>
  </si>
  <si>
    <t>中级血怒</t>
  </si>
  <si>
    <t>ma_zjxn</t>
  </si>
  <si>
    <t>高级血怒</t>
  </si>
  <si>
    <t>ma_gjxn</t>
  </si>
  <si>
    <t>初级回收</t>
  </si>
  <si>
    <t>ma_cjhs</t>
  </si>
  <si>
    <t>中级回收</t>
  </si>
  <si>
    <t>ma_zjhs</t>
  </si>
  <si>
    <t>高级回收</t>
  </si>
  <si>
    <t>ma_gjhs</t>
  </si>
  <si>
    <t>初级智慧术</t>
    <phoneticPr fontId="13" type="noConversion"/>
  </si>
  <si>
    <t>ma_cjzh</t>
    <phoneticPr fontId="13" type="noConversion"/>
  </si>
  <si>
    <t>[[246,1,0]]</t>
    <phoneticPr fontId="13" type="noConversion"/>
  </si>
  <si>
    <t>中级智慧术</t>
    <phoneticPr fontId="13" type="noConversion"/>
  </si>
  <si>
    <t>ma_zjzh</t>
    <phoneticPr fontId="13" type="noConversion"/>
  </si>
  <si>
    <t>[[246,2,0]]</t>
    <phoneticPr fontId="13" type="noConversion"/>
  </si>
  <si>
    <t>高级智慧术</t>
    <phoneticPr fontId="13" type="noConversion"/>
  </si>
  <si>
    <t>ma_gjzh</t>
    <phoneticPr fontId="13" type="noConversion"/>
  </si>
  <si>
    <t>[[246,3,0]]</t>
    <phoneticPr fontId="13" type="noConversion"/>
  </si>
  <si>
    <t>初级招魂术</t>
  </si>
  <si>
    <t>ma_cjzhs</t>
    <phoneticPr fontId="13" type="noConversion"/>
  </si>
  <si>
    <t>中级招魂术</t>
  </si>
  <si>
    <t>ma_zjzhs</t>
    <phoneticPr fontId="13" type="noConversion"/>
  </si>
  <si>
    <t>高级招魂术</t>
  </si>
  <si>
    <t>ma_gjzhs</t>
    <phoneticPr fontId="13" type="noConversion"/>
  </si>
  <si>
    <t>#宝物专精</t>
    <phoneticPr fontId="13" type="noConversion"/>
  </si>
  <si>
    <t>bw_huanyingshengong</t>
    <phoneticPr fontId="13" type="noConversion"/>
  </si>
  <si>
    <t>[0,0,0,1,1]</t>
  </si>
  <si>
    <t>[[2,6,3]]</t>
  </si>
  <si>
    <t>[0,0,0,1,0]</t>
  </si>
  <si>
    <t>[[34,50,0]]</t>
  </si>
  <si>
    <t>[[2,5,0]]</t>
  </si>
  <si>
    <t>[[2,8,0]]</t>
  </si>
  <si>
    <t>[[55,12,0]]</t>
  </si>
  <si>
    <t>[[20,4,0]]</t>
    <phoneticPr fontId="13" type="noConversion"/>
  </si>
  <si>
    <t>bw_shenshenghuifu</t>
    <phoneticPr fontId="13" type="noConversion"/>
  </si>
  <si>
    <t>[1,1,1,1,1]</t>
  </si>
  <si>
    <t>[[5,6,3]]</t>
  </si>
  <si>
    <t>[0,1,0,0]</t>
  </si>
  <si>
    <t>[[5,10,0]]</t>
  </si>
  <si>
    <t>[1,0,0,0]</t>
  </si>
  <si>
    <t>[[5,12,0]]</t>
  </si>
  <si>
    <t>[0,0,1,0]</t>
  </si>
  <si>
    <t>[[5,6,0]]</t>
  </si>
  <si>
    <t>[0,0,0,1]</t>
  </si>
  <si>
    <t>[[5,4,0]]</t>
  </si>
  <si>
    <t>bw_fashuzengqiang</t>
    <phoneticPr fontId="13" type="noConversion"/>
  </si>
  <si>
    <t>[[104,0.2,0.1]]</t>
    <phoneticPr fontId="13" type="noConversion"/>
  </si>
  <si>
    <t>[[104,0.25,0]]</t>
    <phoneticPr fontId="13" type="noConversion"/>
  </si>
  <si>
    <t>[[104,0.5,0]]</t>
    <phoneticPr fontId="13" type="noConversion"/>
  </si>
  <si>
    <t>[[104,0.75,0]]</t>
    <phoneticPr fontId="13" type="noConversion"/>
  </si>
  <si>
    <t>bw_moliyuanquan</t>
    <phoneticPr fontId="13" type="noConversion"/>
  </si>
  <si>
    <t>[[131,6,3]]</t>
    <phoneticPr fontId="13" type="noConversion"/>
  </si>
  <si>
    <t>[[131,4,0]]</t>
    <phoneticPr fontId="13" type="noConversion"/>
  </si>
  <si>
    <t>[[131,6,0]]</t>
    <phoneticPr fontId="13" type="noConversion"/>
  </si>
  <si>
    <t>力量领域</t>
    <phoneticPr fontId="13" type="noConversion"/>
  </si>
  <si>
    <t>bw_lilianglingyu</t>
    <phoneticPr fontId="13" type="noConversion"/>
  </si>
  <si>
    <t>[[2,3,1.5],[5,3,1.5]]</t>
    <phoneticPr fontId="13" type="noConversion"/>
  </si>
  <si>
    <t>[[8,50,0]]</t>
    <phoneticPr fontId="13" type="noConversion"/>
  </si>
  <si>
    <t>[[2,8,0]]</t>
    <phoneticPr fontId="13" type="noConversion"/>
  </si>
  <si>
    <t>[[20,8,0]]</t>
    <phoneticPr fontId="13" type="noConversion"/>
  </si>
  <si>
    <t>[[5,8,0]]</t>
    <phoneticPr fontId="13" type="noConversion"/>
  </si>
  <si>
    <t>[[5,5,0]]</t>
    <phoneticPr fontId="13" type="noConversion"/>
  </si>
  <si>
    <t>[[5,10,0]]</t>
    <phoneticPr fontId="13" type="noConversion"/>
  </si>
  <si>
    <t>幸运降临</t>
    <phoneticPr fontId="13" type="noConversion"/>
  </si>
  <si>
    <t>bw_xingyunjianglin</t>
    <phoneticPr fontId="13" type="noConversion"/>
  </si>
  <si>
    <t>[[2,6,3]]</t>
    <phoneticPr fontId="13" type="noConversion"/>
  </si>
  <si>
    <t>[0,1,0,0]</t>
    <phoneticPr fontId="13" type="noConversion"/>
  </si>
  <si>
    <t>[[2,6,0]]</t>
    <phoneticPr fontId="13" type="noConversion"/>
  </si>
  <si>
    <t>[1,0,0,0]</t>
    <phoneticPr fontId="13" type="noConversion"/>
  </si>
  <si>
    <t>[0,0,1,0]</t>
    <phoneticPr fontId="13" type="noConversion"/>
  </si>
  <si>
    <t>[[2,6,0]]</t>
  </si>
  <si>
    <t>[0,0,0,1]</t>
    <phoneticPr fontId="13" type="noConversion"/>
  </si>
  <si>
    <t>[[10,20,0]]</t>
    <phoneticPr fontId="13" type="noConversion"/>
  </si>
  <si>
    <t>[[13,200,0]]</t>
    <phoneticPr fontId="13" type="noConversion"/>
  </si>
  <si>
    <t>[[9,80,0]]</t>
    <phoneticPr fontId="13" type="noConversion"/>
  </si>
  <si>
    <t>魔法抑制</t>
    <phoneticPr fontId="13" type="noConversion"/>
  </si>
  <si>
    <t>bw_mofayizhi</t>
    <phoneticPr fontId="13" type="noConversion"/>
  </si>
  <si>
    <t>[[131,3,1.5]]</t>
    <phoneticPr fontId="13" type="noConversion"/>
  </si>
  <si>
    <t>[[131,2,0]]</t>
    <phoneticPr fontId="13" type="noConversion"/>
  </si>
  <si>
    <t>[[131,3,0]]</t>
    <phoneticPr fontId="13" type="noConversion"/>
  </si>
  <si>
    <t>[[131,10,0]]</t>
    <phoneticPr fontId="13" type="noConversion"/>
  </si>
  <si>
    <t>鹰眼侦查</t>
    <phoneticPr fontId="13" type="noConversion"/>
  </si>
  <si>
    <t>ps_yingyandongcha</t>
  </si>
  <si>
    <t>[[57,70,0],[58,30,1]]</t>
    <phoneticPr fontId="13" type="noConversion"/>
  </si>
  <si>
    <t>[[58,2,0]]</t>
    <phoneticPr fontId="13" type="noConversion"/>
  </si>
  <si>
    <t>#法术刻印</t>
    <phoneticPr fontId="13" type="noConversion"/>
  </si>
  <si>
    <t>宝物阶级</t>
    <phoneticPr fontId="9" type="noConversion"/>
  </si>
  <si>
    <t>解锁阶段</t>
    <phoneticPr fontId="9" type="noConversion"/>
  </si>
  <si>
    <t>附加技能1</t>
    <phoneticPr fontId="9" type="noConversion"/>
  </si>
  <si>
    <t>附加技能2</t>
  </si>
  <si>
    <t>附加技能3</t>
  </si>
  <si>
    <t>附加技能4</t>
  </si>
  <si>
    <t>附加技能5</t>
  </si>
  <si>
    <t>附加技能6</t>
  </si>
  <si>
    <t>附加技能7</t>
  </si>
  <si>
    <t>专精</t>
    <phoneticPr fontId="9" type="noConversion"/>
  </si>
  <si>
    <t>专精描述_04语言配置表_364/448</t>
    <phoneticPr fontId="9" type="noConversion"/>
  </si>
  <si>
    <t>HEROMASTERY_62001</t>
  </si>
  <si>
    <t>HEROMASTERY_62002</t>
  </si>
  <si>
    <t>HEROMASTERY_62003</t>
  </si>
  <si>
    <t>HEROMASTERY_62011</t>
  </si>
  <si>
    <t>HEROMASTERY_62012</t>
  </si>
  <si>
    <t>HEROMASTERY_62013</t>
  </si>
  <si>
    <t>HEROMASTERY_62021</t>
  </si>
  <si>
    <t>HEROMASTERY_62022</t>
  </si>
  <si>
    <t>HEROMASTERY_62023</t>
  </si>
  <si>
    <t>HEROMASTERY_62031</t>
  </si>
  <si>
    <t>HEROMASTERY_62032</t>
  </si>
  <si>
    <t>HEROMASTERY_62033</t>
  </si>
  <si>
    <t>HEROMASTERY_62041</t>
  </si>
  <si>
    <t>HEROMASTERY_62042</t>
  </si>
  <si>
    <t>HEROMASTERY_62043</t>
  </si>
  <si>
    <t>HEROMASTERY_62051</t>
  </si>
  <si>
    <t>HEROMASTERY_62052</t>
  </si>
  <si>
    <t>HEROMASTERY_62053</t>
  </si>
  <si>
    <t>HEROMASTERY_62061</t>
  </si>
  <si>
    <t>HEROMASTERY_62062</t>
  </si>
  <si>
    <t>HEROMASTERY_62063</t>
  </si>
  <si>
    <t>HEROMASTERY_62071</t>
  </si>
  <si>
    <t>HEROMASTERY_62072</t>
  </si>
  <si>
    <t>HEROMASTERY_62073</t>
  </si>
  <si>
    <t>HEROMASTERY_62081</t>
  </si>
  <si>
    <t>HEROMASTERY_62082</t>
  </si>
  <si>
    <t>HEROMASTERY_62083</t>
  </si>
  <si>
    <t>HEROMASTERY_62091</t>
  </si>
  <si>
    <t>HEROMASTERY_62092</t>
  </si>
  <si>
    <t>HEROMASTERY_62093</t>
  </si>
  <si>
    <t>HEROMASTERY_62101</t>
  </si>
  <si>
    <t>HEROMASTERY_62102</t>
  </si>
  <si>
    <t>HEROMASTERY_62103</t>
  </si>
  <si>
    <t>HEROMASTERY_62111</t>
  </si>
  <si>
    <t>HEROMASTERY_62112</t>
  </si>
  <si>
    <t>HEROMASTERY_62113</t>
  </si>
  <si>
    <t>HEROMASTERY_62121</t>
  </si>
  <si>
    <t>HEROMASTERY_62122</t>
  </si>
  <si>
    <t>HEROMASTERY_62123</t>
  </si>
  <si>
    <t>HEROMASTERY_62131</t>
  </si>
  <si>
    <t>HEROMASTERY_62132</t>
  </si>
  <si>
    <t>HEROMASTERY_62133</t>
  </si>
  <si>
    <t>HEROMASTERY_62141</t>
  </si>
  <si>
    <t>HEROMASTERY_62142</t>
  </si>
  <si>
    <t>HEROMASTERY_62143</t>
  </si>
  <si>
    <t>HEROMASTERY_62151</t>
  </si>
  <si>
    <t>HEROMASTERY_62152</t>
  </si>
  <si>
    <t>HEROMASTERY_62153</t>
  </si>
  <si>
    <t>HEROMASTERY_62161</t>
  </si>
  <si>
    <t>HEROMASTERY_62162</t>
  </si>
  <si>
    <t>HEROMASTERY_62163</t>
  </si>
  <si>
    <t>HEROMASTERY_62171</t>
  </si>
  <si>
    <t>HEROMASTERY_62172</t>
  </si>
  <si>
    <t>HEROMASTERY_62173</t>
  </si>
  <si>
    <t>HEROMASTERY_62181</t>
  </si>
  <si>
    <t>HEROMASTERY_62182</t>
  </si>
  <si>
    <t>HEROMASTERY_62183</t>
  </si>
  <si>
    <t>HEROMASTERY_62191</t>
  </si>
  <si>
    <t>HEROMASTERY_62192</t>
  </si>
  <si>
    <t>HEROMASTERY_62193</t>
  </si>
  <si>
    <t>HEROMASTERY_62201</t>
  </si>
  <si>
    <t>HEROMASTERY_62202</t>
  </si>
  <si>
    <t>HEROMASTERY_62203</t>
  </si>
  <si>
    <t>HEROMASTERY_62211</t>
  </si>
  <si>
    <t>HEROMASTERY_62212</t>
  </si>
  <si>
    <t>HEROMASTERY_62213</t>
  </si>
  <si>
    <t>HEROMASTERY_62221</t>
  </si>
  <si>
    <t>HEROMASTERY_62222</t>
  </si>
  <si>
    <t>HEROMASTERY_62223</t>
  </si>
  <si>
    <t>HEROMASTERY_62231</t>
  </si>
  <si>
    <t>HEROMASTERY_62232</t>
  </si>
  <si>
    <t>HEROMASTERY_62233</t>
  </si>
  <si>
    <t>HEROMASTERY_49001</t>
  </si>
  <si>
    <t>HEROMASTERY_49002</t>
  </si>
  <si>
    <t>HEROMASTERY_49003</t>
  </si>
  <si>
    <t>HEROMASTERY_49004</t>
  </si>
  <si>
    <t>HEROMASTERY_49010</t>
  </si>
  <si>
    <t>HEROMASTERY_49011</t>
  </si>
  <si>
    <t>HEROMASTERY_49012</t>
  </si>
  <si>
    <t>HEROMASTERY_49013</t>
  </si>
  <si>
    <t>HEROMASTERYDES_62001</t>
  </si>
  <si>
    <t>HEROMASTERYDES_62002</t>
  </si>
  <si>
    <t>HEROMASTERYDES_62003</t>
  </si>
  <si>
    <t>HEROMASTERYDES_62011</t>
  </si>
  <si>
    <t>HEROMASTERYDES_62012</t>
  </si>
  <si>
    <t>HEROMASTERYDES_62013</t>
  </si>
  <si>
    <t>HEROMASTERYDES_62021</t>
  </si>
  <si>
    <t>HEROMASTERYDES_62022</t>
  </si>
  <si>
    <t>HEROMASTERYDES_62023</t>
  </si>
  <si>
    <t>HEROMASTERYDES_62031</t>
  </si>
  <si>
    <t>HEROMASTERYDES_62032</t>
  </si>
  <si>
    <t>HEROMASTERYDES_62033</t>
  </si>
  <si>
    <t>HEROMASTERYDES_62041</t>
  </si>
  <si>
    <t>HEROMASTERYDES_62042</t>
  </si>
  <si>
    <t>HEROMASTERYDES_62043</t>
  </si>
  <si>
    <t>HEROMASTERYDES_62051</t>
  </si>
  <si>
    <t>HEROMASTERYDES_62052</t>
  </si>
  <si>
    <t>HEROMASTERYDES_62053</t>
  </si>
  <si>
    <t>HEROMASTERYDES_62061</t>
  </si>
  <si>
    <t>HEROMASTERYDES_62062</t>
  </si>
  <si>
    <t>HEROMASTERYDES_62063</t>
  </si>
  <si>
    <t>HEROMASTERYDES_62071</t>
  </si>
  <si>
    <t>HEROMASTERYDES_62072</t>
  </si>
  <si>
    <t>HEROMASTERYDES_62073</t>
  </si>
  <si>
    <t>HEROMASTERYDES_62081</t>
  </si>
  <si>
    <t>HEROMASTERYDES_62082</t>
  </si>
  <si>
    <t>HEROMASTERYDES_62083</t>
  </si>
  <si>
    <t>HEROMASTERYDES_62091</t>
  </si>
  <si>
    <t>HEROMASTERYDES_62092</t>
  </si>
  <si>
    <t>HEROMASTERYDES_62093</t>
  </si>
  <si>
    <t>HEROMASTERYDES_62101</t>
  </si>
  <si>
    <t>HEROMASTERYDES_62102</t>
  </si>
  <si>
    <t>HEROMASTERYDES_62103</t>
  </si>
  <si>
    <t>HEROMASTERYDES_62111</t>
  </si>
  <si>
    <t>HEROMASTERYDES_62112</t>
  </si>
  <si>
    <t>HEROMASTERYDES_62113</t>
  </si>
  <si>
    <t>HEROMASTERYDES_62121</t>
  </si>
  <si>
    <t>HEROMASTERYDES_62122</t>
  </si>
  <si>
    <t>HEROMASTERYDES_62123</t>
  </si>
  <si>
    <t>HEROMASTERYDES_62131</t>
  </si>
  <si>
    <t>HEROMASTERYDES_62132</t>
  </si>
  <si>
    <t>HEROMASTERYDES_62133</t>
  </si>
  <si>
    <t>HEROMASTERYDES_62141</t>
  </si>
  <si>
    <t>HEROMASTERYDES_62142</t>
  </si>
  <si>
    <t>HEROMASTERYDES_62143</t>
  </si>
  <si>
    <t>HEROMASTERYDES_62151</t>
  </si>
  <si>
    <t>HEROMASTERYDES_62152</t>
  </si>
  <si>
    <t>HEROMASTERYDES_62153</t>
  </si>
  <si>
    <t>HEROMASTERYDES_62161</t>
  </si>
  <si>
    <t>HEROMASTERYDES_62162</t>
  </si>
  <si>
    <t>HEROMASTERYDES_62163</t>
  </si>
  <si>
    <t>HEROMASTERYDES_62171</t>
  </si>
  <si>
    <t>HEROMASTERYDES_62172</t>
  </si>
  <si>
    <t>HEROMASTERYDES_62173</t>
  </si>
  <si>
    <t>HEROMASTERYDES_62181</t>
  </si>
  <si>
    <t>HEROMASTERYDES_62182</t>
  </si>
  <si>
    <t>HEROMASTERYDES_62183</t>
  </si>
  <si>
    <t>HEROMASTERYDES_62191</t>
  </si>
  <si>
    <t>HEROMASTERYDES_62192</t>
  </si>
  <si>
    <t>HEROMASTERYDES_62193</t>
  </si>
  <si>
    <t>HEROMASTERYDES_62201</t>
  </si>
  <si>
    <t>HEROMASTERYDES_62202</t>
  </si>
  <si>
    <t>HEROMASTERYDES_62203</t>
  </si>
  <si>
    <t>HEROMASTERYDES_62211</t>
  </si>
  <si>
    <t>HEROMASTERYDES_62212</t>
  </si>
  <si>
    <t>HEROMASTERYDES_62213</t>
  </si>
  <si>
    <t>HEROMASTERYDES_62221</t>
  </si>
  <si>
    <t>HEROMASTERYDES_62222</t>
  </si>
  <si>
    <t>HEROMASTERYDES_62223</t>
  </si>
  <si>
    <t>HEROMASTERYDES_62231</t>
  </si>
  <si>
    <t>HEROMASTERYDES_62232</t>
  </si>
  <si>
    <t>HEROMASTERYDES_62233</t>
  </si>
  <si>
    <t>HEROMASTERYDES_62241</t>
  </si>
  <si>
    <t>HEROMASTERYDES_62242</t>
  </si>
  <si>
    <t>HEROMASTERYDES_62243</t>
  </si>
  <si>
    <t>HEROMASTERYDES_62251</t>
  </si>
  <si>
    <t>HEROMASTERYDES_62252</t>
  </si>
  <si>
    <t>HEROMASTERYDES_62253</t>
  </si>
  <si>
    <t>HEROMASTERYDES_62261</t>
  </si>
  <si>
    <t>HEROMASTERYDES_62262</t>
  </si>
  <si>
    <t>HEROMASTERYDES_62263</t>
  </si>
  <si>
    <t>HEROMASTERYDES_62271</t>
  </si>
  <si>
    <t>HEROMASTERYDES_62272</t>
  </si>
  <si>
    <t>HEROMASTERYDES_62273</t>
  </si>
  <si>
    <t>HEROMASTERYDES_62281</t>
  </si>
  <si>
    <t>HEROMASTERYDES_62282</t>
  </si>
  <si>
    <t>HEROMASTERYDES_62283</t>
  </si>
  <si>
    <t>HEROMASTERYDES_62291</t>
  </si>
  <si>
    <t>HEROMASTERYDES_62292</t>
  </si>
  <si>
    <t>HEROMASTERYDES_62293</t>
  </si>
  <si>
    <t>HEROMASTERYDES_62301</t>
  </si>
  <si>
    <t>HEROMASTERYDES_62302</t>
  </si>
  <si>
    <t>HEROMASTERYDES_62303</t>
  </si>
  <si>
    <t>HEROMASTERYDES_62311</t>
  </si>
  <si>
    <t>HEROMASTERYDES_62312</t>
  </si>
  <si>
    <t>HEROMASTERYDES_62313</t>
  </si>
  <si>
    <t>HEROMASTERYDES_49001</t>
  </si>
  <si>
    <t>HEROMASTERYDES_490011</t>
  </si>
  <si>
    <t>HEROMASTERYDES_490012</t>
  </si>
  <si>
    <t>HEROMASTERYDES_490013</t>
  </si>
  <si>
    <t>HEROMASTERYDES_490014</t>
  </si>
  <si>
    <t>HEROMASTERYDES_490015</t>
  </si>
  <si>
    <t>HEROMASTERYDES_490016</t>
  </si>
  <si>
    <t>HEROMASTERYDES_490017</t>
  </si>
  <si>
    <t>HEROMASTERYDES_49002</t>
  </si>
  <si>
    <t>HEROMASTERYDES_490021</t>
  </si>
  <si>
    <t>HEROMASTERYDES_490022</t>
  </si>
  <si>
    <t>HEROMASTERYDES_490023</t>
  </si>
  <si>
    <t>HEROMASTERYDES_490024</t>
  </si>
  <si>
    <t>HEROMASTERYDES_490025</t>
  </si>
  <si>
    <t>HEROMASTERYDES_490026</t>
  </si>
  <si>
    <t>HEROMASTERYDES_490027</t>
  </si>
  <si>
    <t>HEROMASTERYDES_49003</t>
  </si>
  <si>
    <t>HEROMASTERYDES_490031</t>
  </si>
  <si>
    <t>HEROMASTERYDES_490032</t>
  </si>
  <si>
    <t>HEROMASTERYDES_490033</t>
  </si>
  <si>
    <t>HEROMASTERYDES_490034</t>
  </si>
  <si>
    <t>HEROMASTERYDES_490035</t>
  </si>
  <si>
    <t>HEROMASTERYDES_490036</t>
  </si>
  <si>
    <t>HEROMASTERYDES_490037</t>
  </si>
  <si>
    <t>HEROMASTERYDES_49004</t>
  </si>
  <si>
    <t>HEROMASTERYDES_490041</t>
  </si>
  <si>
    <t>HEROMASTERYDES_490042</t>
  </si>
  <si>
    <t>HEROMASTERYDES_490043</t>
  </si>
  <si>
    <t>HEROMASTERYDES_490044</t>
  </si>
  <si>
    <t>HEROMASTERYDES_490045</t>
  </si>
  <si>
    <t>HEROMASTERYDES_490046</t>
  </si>
  <si>
    <t>HEROMASTERYDES_490047</t>
  </si>
  <si>
    <t>HEROMASTERYDES_49010</t>
  </si>
  <si>
    <t>HEROMASTERYDES_490101</t>
  </si>
  <si>
    <t>HEROMASTERYDES_490102</t>
  </si>
  <si>
    <t>HEROMASTERYDES_490103</t>
  </si>
  <si>
    <t>HEROMASTERYDES_490104</t>
  </si>
  <si>
    <t>HEROMASTERYDES_490105</t>
  </si>
  <si>
    <t>HEROMASTERYDES_490106</t>
  </si>
  <si>
    <t>HEROMASTERYDES_490107</t>
  </si>
  <si>
    <t>HEROMASTERYDES_49011</t>
  </si>
  <si>
    <t>HEROMASTERYDES_490111</t>
  </si>
  <si>
    <t>HEROMASTERYDES_490112</t>
  </si>
  <si>
    <t>HEROMASTERYDES_490113</t>
  </si>
  <si>
    <t>HEROMASTERYDES_490114</t>
  </si>
  <si>
    <t>HEROMASTERYDES_490115</t>
  </si>
  <si>
    <t>HEROMASTERYDES_490116</t>
  </si>
  <si>
    <t>HEROMASTERYDES_490117</t>
  </si>
  <si>
    <t>HEROMASTERYDES_49012</t>
  </si>
  <si>
    <t>HEROMASTERYDES_490121</t>
  </si>
  <si>
    <t>HEROMASTERYDES_490122</t>
  </si>
  <si>
    <t>HEROMASTERYDES_490123</t>
  </si>
  <si>
    <t>HEROMASTERYDES_490124</t>
  </si>
  <si>
    <t>HEROMASTERYDES_490125</t>
  </si>
  <si>
    <t>HEROMASTERYDES_490126</t>
  </si>
  <si>
    <t>HEROMASTERYDES_490127</t>
  </si>
  <si>
    <t>HEROMASTERYDES_49013</t>
  </si>
  <si>
    <t>HEROMASTERYDES_490131</t>
  </si>
  <si>
    <t>HEROMASTERYDES_490132</t>
  </si>
  <si>
    <t>HEROMASTERYDES_490133</t>
  </si>
  <si>
    <t>HEROMASTERYDES_490134</t>
  </si>
  <si>
    <t>HEROMASTERYDES_490135</t>
  </si>
  <si>
    <t>HEROMASTERYDES_490136</t>
  </si>
  <si>
    <t>HEROMASTERYDES_490137</t>
  </si>
  <si>
    <t>描述</t>
    <phoneticPr fontId="9" type="noConversion"/>
  </si>
  <si>
    <t>所有兵团法术免伤提高[color=1ca216,fontsize=20]{$addattr12}%[-]</t>
  </si>
  <si>
    <t>所有英雄防御提高[color=1ca216,fontsize=20]{$morale12}[-]</t>
  </si>
  <si>
    <t>所有射手兵团暴击值提高[color=1ca216,fontsize=20]{$addattr12}[-]</t>
  </si>
  <si>
    <t>所有英雄攻击提高[color=1ca216,fontsize=20]{$morale12}[-]</t>
  </si>
  <si>
    <t>所有兵团士气提高[color=1ca216,fontsize=20]{$morale12}[-]</t>
  </si>
  <si>
    <t>所有突击兵团攻击提高[color=1ca216,fontsize=20]{$addattr12}%[-]</t>
  </si>
  <si>
    <t>所有英雄智力提高[color=1ca216,fontsize=20]{$morale12}[-]</t>
  </si>
  <si>
    <t>火系法术冷却时间减少[color=1ca216,fontsize=20]{$morale12}%[-]</t>
  </si>
  <si>
    <t>水系法术冷却时间减少[color=1ca216,fontsize=20]{$morale12}%[-]</t>
  </si>
  <si>
    <t>气系法术冷却时间减少[color=1ca216,fontsize=20]{$morale12}%[-]</t>
  </si>
  <si>
    <t>土系法术冷却时间减少[color=1ca216,fontsize=20]{$morale12}%[-]</t>
  </si>
  <si>
    <t>英雄魔法回复速度提高[color=1ca216,fontsize=20]{$morale12*2}[-]</t>
  </si>
  <si>
    <t>所有英雄知识提高[color=1ca216,fontsize=20]{$morale12}[-]</t>
  </si>
  <si>
    <t>所有防御兵团生命提高[color=1ca216,fontsize=20]{$addattr12}%[-]</t>
  </si>
  <si>
    <t>英雄及所有兵团治疗效果提高[color=1ca216,fontsize=20]{$addattr12}%[-]</t>
  </si>
  <si>
    <t>所有魔法兵团伤害提高[color=1ca216,fontsize=20]{$addattr12}%[-]</t>
  </si>
  <si>
    <t>所有攻击兵团攻速提高[color=1ca216,fontsize=20]{$addattr12}%[-]</t>
  </si>
  <si>
    <t>城堡兵团士气高涨时可加速同阵营兵团士气累积</t>
  </si>
  <si>
    <t>所有护盾吸收量提高10%</t>
  </si>
  <si>
    <t>所有护盾吸收量提高20%</t>
  </si>
  <si>
    <t>所有护盾吸收量提高30%</t>
  </si>
  <si>
    <t>降低敌方所有兵团[color=1ca216,fontsize=20]1[-]士气</t>
  </si>
  <si>
    <t>降低敌方所有兵团[color=1ca216,fontsize=20]3[-]士气</t>
  </si>
  <si>
    <t>降低敌方所有兵团[color=1ca216,fontsize=20]5[-]士气</t>
  </si>
  <si>
    <t>所有据点兵团每减少5%的生命，额外获得5%的攻击力提高</t>
  </si>
  <si>
    <t>所有据点兵团每减少5%的生命，额外获得10%的攻击力提高</t>
  </si>
  <si>
    <t>所有据点兵团每减少5%的生命，额外获得15%的攻击力提高</t>
  </si>
  <si>
    <t>每当一个召唤单位死亡，所有地狱兵团得到1%生命上限治疗</t>
  </si>
  <si>
    <t>每当一个召唤单位死亡，所有地狱兵团得到2%生命上限治疗</t>
  </si>
  <si>
    <t>每当一个召唤单位死亡，所有地狱兵团得到3%生命上限治疗</t>
  </si>
  <si>
    <t>英雄所有法术等级提高[color=1ca216,fontsize=20]{$morale12}[-]</t>
  </si>
  <si>
    <t>招魂法术召唤骷髅的数量增加[color=1ca216,fontsize=20]2[-]</t>
  </si>
  <si>
    <t>招魂法术召唤骷髅的数量增加[color=1ca216,fontsize=20]3[-]</t>
  </si>
  <si>
    <t>招魂法术召唤骷髅的数量增加[color=1ca216,fontsize=20]4[-]</t>
  </si>
  <si>
    <t>提高英雄[color=1ca216,fontsize=20]{$morale12}%[-]的法术伤害</t>
  </si>
  <si>
    <t>火系法术冷却时间减少[color=1ca216,fontsize=20]5%[-]</t>
  </si>
  <si>
    <t>火系法术冷却时间减少[color=1ca216,fontsize=20]10%[-]</t>
  </si>
  <si>
    <t>火系法术冷却时间减少[color=1ca216,fontsize=20]15%[-]</t>
  </si>
  <si>
    <t>水系法术冷却时间减少[color=1ca216,fontsize=20]5%[-]</t>
  </si>
  <si>
    <t>水系法术冷却时间减少[color=1ca216,fontsize=20]10%[-]</t>
  </si>
  <si>
    <t>水系法术冷却时间减少[color=1ca216,fontsize=20]15%[-]</t>
  </si>
  <si>
    <t>气系法术冷却时间减少[color=1ca216,fontsize=20]5%[-]</t>
  </si>
  <si>
    <t>气系法术冷却时间减少[color=1ca216,fontsize=20]10%[-]</t>
  </si>
  <si>
    <t>气系法术冷却时间减少[color=1ca216,fontsize=20]15%[-]</t>
  </si>
  <si>
    <t>土系法术冷却时间减少[color=1ca216,fontsize=20]5%[-]</t>
  </si>
  <si>
    <t>土系法术冷却时间减少[color=1ca216,fontsize=20]10%[-]</t>
  </si>
  <si>
    <t>土系法术冷却时间减少[color=1ca216,fontsize=20]15%[-]</t>
  </si>
  <si>
    <t>所有兵团的英雄法术免伤提高[color=1ca216,fontsize=20]{$addattr12}%[-]</t>
  </si>
  <si>
    <t>提高己方兵团[color=1ca216,fontsize=20]{$addattr12}%[-]的物理抗性</t>
  </si>
  <si>
    <t>提高己方远程兵团[color=1ca216,fontsize=20]{$addattr12}%[-]的攻速</t>
  </si>
  <si>
    <t>千百年来它一直为保卫埃里而战，所有远程兵团攻击提高[color=1ca216,fontsize=18]{$addattr12+$addattr13*($artifactlv-1)}%[-]，攻击距离增加50</t>
  </si>
  <si>
    <t>承载着纯粹生命之力的容器，所有兵团生命提高[color=1ca216,fontsize=18]{$addattr12+$addattr13*($artifactlv-1)}%[-]</t>
  </si>
  <si>
    <t>封存着永不干涸的魔力泉水，己方英雄魔法回复速度提高[color=1ca216,fontsize=18]{$morale12*2+2*$morale13*($artifactlv-1)}[-]</t>
  </si>
  <si>
    <t>布拉卡达大法师的指环，英雄的法术伤害提高[color=1ca216,fontsize=18]{$morale12+$morale13*($artifactlv-1)}%[-]</t>
  </si>
  <si>
    <t>古代野蛮人领主的的武器，所有近战兵团攻击提高[color=1ca216,fontsize=18]{$addattr12+$addattr13*($artifactlv-1)}%[-]，生命提高[color=1ca216,fontsize=18]{$addattr22+$addattr23*($artifactlv-1)}%[-]</t>
  </si>
  <si>
    <t>传说中幸运的代名词，带来好运的马蹄铁，所有兵团攻击提高[color=1ca216,fontsize=18]{$addattr12+$addattr13*($artifactlv-1)}%[-]</t>
  </si>
  <si>
    <t>雕刻着抗魔印记的符文，兵团受到的法术伤害降低[color=1ca216,fontsize=18]{3+1.5*($artifactlv-1)}%[-]</t>
  </si>
  <si>
    <t>对方英雄造成的法术伤害，超过兵团最大生命值70%的部分，减免[color=1ca216,fontsize=18]{30+1*($artifactlv-1)}%[-]（百分比伤害不受影响，追加伤害独立计算）</t>
  </si>
  <si>
    <t>抵抗力</t>
  </si>
  <si>
    <t>防御术</t>
  </si>
  <si>
    <t>箭术</t>
  </si>
  <si>
    <t>进攻术</t>
  </si>
  <si>
    <t>领导术</t>
  </si>
  <si>
    <t>寻路术</t>
  </si>
  <si>
    <t>火系魔法</t>
  </si>
  <si>
    <t>水系魔法</t>
  </si>
  <si>
    <t>气系魔法</t>
  </si>
  <si>
    <t>土系魔法</t>
  </si>
  <si>
    <t>神秘术</t>
  </si>
  <si>
    <t>学术</t>
  </si>
  <si>
    <t>战术</t>
  </si>
  <si>
    <t>急救术</t>
  </si>
  <si>
    <t>侦察术</t>
  </si>
  <si>
    <t>庇护</t>
  </si>
  <si>
    <t>血怒</t>
  </si>
  <si>
    <t>回收</t>
  </si>
  <si>
    <t>智慧术</t>
  </si>
  <si>
    <t>幻影加速</t>
  </si>
  <si>
    <t>神圣之血</t>
  </si>
  <si>
    <t>法力增幅</t>
  </si>
  <si>
    <t>力量领域</t>
  </si>
  <si>
    <t>幸运降临</t>
  </si>
  <si>
    <t>魔法抑制</t>
  </si>
  <si>
    <t>鹰眼洞察</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</si>
  <si>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</si>
  <si>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</si>
  <si>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</si>
  <si>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</si>
  <si>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</si>
  <si>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</si>
  <si>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</si>
  <si>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</si>
  <si>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</si>
  <si>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</si>
  <si>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</si>
  <si>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</si>
  <si>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</si>
  <si>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</si>
  <si>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</si>
  <si>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</si>
  <si>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</si>
  <si>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</si>
  <si>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</si>
  <si>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</si>
  <si>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</si>
  <si>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</si>
  <si>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</si>
  <si>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</si>
  <si>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</si>
  <si>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</si>
  <si>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</si>
  <si>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</si>
  <si>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</si>
  <si>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</si>
  <si>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</si>
  <si>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</si>
  <si>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</si>
  <si>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</si>
  <si>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</si>
  <si>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</si>
  <si>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</si>
  <si>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t>技能名</t>
    <phoneticPr fontId="9" type="noConversion"/>
  </si>
  <si>
    <t>技能描述</t>
    <phoneticPr fontId="9" type="noConversion"/>
  </si>
  <si>
    <t>#专长</t>
  </si>
  <si>
    <t>#专精</t>
  </si>
  <si>
    <t>#宝物专精</t>
  </si>
  <si>
    <t>[[14,10,0]]</t>
  </si>
  <si>
    <t>[[20,10,0]]</t>
  </si>
  <si>
    <t>[[9,200,0],[20,6,0]]</t>
  </si>
  <si>
    <t>[[10,100,0]]</t>
  </si>
  <si>
    <t>[[5,20,0]]</t>
  </si>
  <si>
    <t>[[19,50,0]]</t>
  </si>
  <si>
    <t>[[2,20,0],[5,20,0]]</t>
  </si>
  <si>
    <t>[[9,300,0]]</t>
  </si>
  <si>
    <t>[[2,20,0]]</t>
  </si>
  <si>
    <t>[[2,30,0]]</t>
  </si>
  <si>
    <t>[[2,15,0],[5,15,0]]</t>
  </si>
  <si>
    <t>[[55,20,0]]</t>
  </si>
  <si>
    <t>[[55,4,0]]</t>
  </si>
  <si>
    <t>[[55,8,0]]</t>
  </si>
  <si>
    <t>[[9,100,0]]</t>
  </si>
  <si>
    <t>[[9,200,0]]</t>
  </si>
  <si>
    <t>[[2,7,0]]</t>
  </si>
  <si>
    <t>[[2,14,0]]</t>
  </si>
  <si>
    <t>[[2,21,0]]</t>
  </si>
  <si>
    <t>[[5,7,0]]</t>
  </si>
  <si>
    <t>[[5,14,0]]</t>
  </si>
  <si>
    <t>[[5,21,0]]</t>
  </si>
  <si>
    <t>[[19,10,0]]</t>
  </si>
  <si>
    <t>[[19,20,0]]</t>
  </si>
  <si>
    <t>[[19,30,0]]</t>
  </si>
  <si>
    <t>[[20,7,0]]</t>
  </si>
  <si>
    <t>[[20,14,0]]</t>
  </si>
  <si>
    <t>[[20,21,0]]</t>
  </si>
  <si>
    <t>[[14,7,0]]</t>
  </si>
  <si>
    <t>[[14,14,0]]</t>
  </si>
  <si>
    <t>[[14,21,0]]</t>
  </si>
  <si>
    <t>[[20,4,0]]</t>
  </si>
  <si>
    <t>[[2,3,1.5],[5,3,1.5]]</t>
  </si>
  <si>
    <t>[[8,50,0]]</t>
  </si>
  <si>
    <t>[[20,8,0]]</t>
  </si>
  <si>
    <t>[[5,8,0]]</t>
  </si>
  <si>
    <t>[[5,5,0]]</t>
  </si>
  <si>
    <t>[[10,20,0]]</t>
  </si>
  <si>
    <t>[[13,200,0]]</t>
  </si>
  <si>
    <t>[[9,80,0]]</t>
  </si>
  <si>
    <t>[[57,70,0],[58,30,1]]</t>
  </si>
  <si>
    <t>[[58,2,0]]</t>
  </si>
  <si>
    <t>初始值</t>
    <phoneticPr fontId="9" type="noConversion"/>
  </si>
  <si>
    <t>成长</t>
    <phoneticPr fontId="9" type="noConversion"/>
  </si>
  <si>
    <t>[[id,初始,成长]]</t>
    <phoneticPr fontId="9" type="noConversion"/>
  </si>
  <si>
    <t>玩家BUFF：
成长为玩家等级成长</t>
    <phoneticPr fontId="9" type="noConversion"/>
  </si>
  <si>
    <t>主技能名称</t>
    <phoneticPr fontId="9" type="noConversion"/>
  </si>
  <si>
    <t>主技能类型</t>
    <phoneticPr fontId="9" type="noConversion"/>
  </si>
  <si>
    <t>主技能</t>
    <phoneticPr fontId="9" type="noConversion"/>
  </si>
  <si>
    <t>最终属性</t>
    <phoneticPr fontId="9" type="noConversion"/>
  </si>
  <si>
    <t>主技能效果</t>
    <phoneticPr fontId="9" type="noConversion"/>
  </si>
  <si>
    <t>凋零法杖</t>
    <phoneticPr fontId="9" type="noConversion"/>
  </si>
  <si>
    <t>食人魔杖</t>
    <phoneticPr fontId="9" type="noConversion"/>
  </si>
  <si>
    <t>冰晶护盾</t>
    <phoneticPr fontId="9" type="noConversion"/>
  </si>
  <si>
    <t>冥界手杖</t>
    <phoneticPr fontId="9" type="noConversion"/>
  </si>
  <si>
    <t>id$cs</t>
    <phoneticPr fontId="9" type="noConversion"/>
  </si>
  <si>
    <t>calsstag$c</t>
    <phoneticPr fontId="9" type="noConversion"/>
  </si>
  <si>
    <t>dazhao$c</t>
    <phoneticPr fontId="9" type="noConversion"/>
  </si>
  <si>
    <t>shotcut$c</t>
    <phoneticPr fontId="9" type="noConversion"/>
  </si>
  <si>
    <t>class$cs</t>
    <phoneticPr fontId="9" type="noConversion"/>
  </si>
  <si>
    <t>dmgtag$c</t>
    <phoneticPr fontId="9" type="noConversion"/>
  </si>
  <si>
    <t>mgtype$c</t>
    <phoneticPr fontId="9" type="noConversion"/>
  </si>
  <si>
    <t>mgtriger$c</t>
    <phoneticPr fontId="9" type="noConversion"/>
  </si>
  <si>
    <t>hitbuilding$cs</t>
    <phoneticPr fontId="9" type="noConversion"/>
  </si>
  <si>
    <t>baseid</t>
    <phoneticPr fontId="9" type="noConversion"/>
  </si>
  <si>
    <t>powercount$cs</t>
    <phoneticPr fontId="9" type="noConversion"/>
  </si>
  <si>
    <t>powerup$cs</t>
    <phoneticPr fontId="9" type="noConversion"/>
  </si>
  <si>
    <t>des2$c</t>
    <phoneticPr fontId="9" type="noConversion"/>
  </si>
  <si>
    <t>des3$c</t>
    <phoneticPr fontId="9" type="noConversion"/>
  </si>
  <si>
    <t>des4$c</t>
    <phoneticPr fontId="9" type="noConversion"/>
  </si>
  <si>
    <t>art$c</t>
  </si>
  <si>
    <t>iff2$cs</t>
    <phoneticPr fontId="9" type="noConversion"/>
  </si>
  <si>
    <t>precast$cs</t>
    <phoneticPr fontId="9" type="noConversion"/>
  </si>
  <si>
    <t>frontpre_v$c</t>
  </si>
  <si>
    <t>frontpre_h$c</t>
  </si>
  <si>
    <t>backpre_v$c</t>
  </si>
  <si>
    <t>backpre_h$c</t>
  </si>
  <si>
    <t>accstk$c</t>
    <phoneticPr fontId="9" type="noConversion"/>
  </si>
  <si>
    <t>quanpingstk$cs</t>
  </si>
  <si>
    <t>quanpingstk_v$cs</t>
    <phoneticPr fontId="9" type="noConversion"/>
  </si>
  <si>
    <t>quanpingstk2$cs</t>
    <phoneticPr fontId="9" type="noConversion"/>
  </si>
  <si>
    <t>frontstk_v$c</t>
  </si>
  <si>
    <t>stkscale$c</t>
    <phoneticPr fontId="9" type="noConversion"/>
  </si>
  <si>
    <t>cstk$c</t>
  </si>
  <si>
    <t>cstktype$c</t>
  </si>
  <si>
    <t>adcstk$c</t>
    <phoneticPr fontId="9" type="noConversion"/>
  </si>
  <si>
    <t>dmg$c</t>
    <phoneticPr fontId="9" type="noConversion"/>
  </si>
  <si>
    <t>tag$c</t>
    <phoneticPr fontId="9" type="noConversion"/>
  </si>
  <si>
    <t>sk_sound$c</t>
  </si>
  <si>
    <t>level</t>
    <phoneticPr fontId="9" type="noConversion"/>
  </si>
  <si>
    <t>qualitynum</t>
    <phoneticPr fontId="9" type="noConversion"/>
  </si>
  <si>
    <t>type$c</t>
  </si>
  <si>
    <t>integraladd$c</t>
  </si>
  <si>
    <t>integral$c</t>
  </si>
  <si>
    <t>initcd$c</t>
    <phoneticPr fontId="9" type="noConversion"/>
  </si>
  <si>
    <t>cd$c</t>
  </si>
  <si>
    <t>manacost$c</t>
  </si>
  <si>
    <t>kind$c</t>
  </si>
  <si>
    <t>option$c</t>
  </si>
  <si>
    <t>pointkind$c</t>
  </si>
  <si>
    <t>draglenth$c</t>
    <phoneticPr fontId="9" type="noConversion"/>
  </si>
  <si>
    <t>direction$c</t>
    <phoneticPr fontId="9" type="noConversion"/>
  </si>
  <si>
    <t>sumnum$c</t>
  </si>
  <si>
    <t>wholelim$c</t>
  </si>
  <si>
    <t>unittime$c</t>
  </si>
  <si>
    <t>objectid$c</t>
  </si>
  <si>
    <t>anger$c</t>
  </si>
  <si>
    <t>silent$c</t>
  </si>
  <si>
    <t>probability1$c</t>
    <phoneticPr fontId="9" type="noConversion"/>
  </si>
  <si>
    <t>condition1$c</t>
  </si>
  <si>
    <t>valid1$c</t>
  </si>
  <si>
    <t>rangetype1$c</t>
  </si>
  <si>
    <t>range1$c</t>
  </si>
  <si>
    <t>target1$c</t>
  </si>
  <si>
    <t>dmgt1$c</t>
    <phoneticPr fontId="9" type="noConversion"/>
  </si>
  <si>
    <t>hitDelay1$c</t>
    <phoneticPr fontId="9" type="noConversion"/>
  </si>
  <si>
    <t>count1$c</t>
  </si>
  <si>
    <t>damagekind1$c</t>
  </si>
  <si>
    <t>hitfly1$c</t>
    <phoneticPr fontId="9" type="noConversion"/>
  </si>
  <si>
    <t>valuepro1$c</t>
    <phoneticPr fontId="9" type="noConversion"/>
  </si>
  <si>
    <t>maxhurt1$cs</t>
    <phoneticPr fontId="9" type="noConversion"/>
  </si>
  <si>
    <t>valueadd1$cs</t>
    <phoneticPr fontId="9" type="noConversion"/>
  </si>
  <si>
    <t>valuedraw1$cs</t>
    <phoneticPr fontId="9" type="noConversion"/>
  </si>
  <si>
    <t>angerance1$c</t>
  </si>
  <si>
    <t>hurtkind1$c</t>
    <phoneticPr fontId="9" type="noConversion"/>
  </si>
  <si>
    <t>addsk1$c</t>
  </si>
  <si>
    <t>addchar1$c</t>
  </si>
  <si>
    <t>buffid1$c</t>
  </si>
  <si>
    <t>buffpro1$c</t>
  </si>
  <si>
    <t>summon1$c</t>
  </si>
  <si>
    <t>summonlevel$c</t>
    <phoneticPr fontId="9" type="noConversion"/>
  </si>
  <si>
    <t>summonnum1$c</t>
    <phoneticPr fontId="9" type="noConversion"/>
  </si>
  <si>
    <t>dupliatk1$c</t>
  </si>
  <si>
    <t>duplidmg1$c</t>
  </si>
  <si>
    <t>duplitime1$c</t>
    <phoneticPr fontId="9" type="noConversion"/>
  </si>
  <si>
    <t>morale1$c</t>
  </si>
  <si>
    <t>dispel1$c</t>
  </si>
  <si>
    <t>dispellevel1$c</t>
  </si>
  <si>
    <t>implocation1$c</t>
    <phoneticPr fontId="9" type="noConversion"/>
  </si>
  <si>
    <t>frontlink1$c</t>
    <phoneticPr fontId="9" type="noConversion"/>
  </si>
  <si>
    <t>backlink1$c</t>
    <phoneticPr fontId="9" type="noConversion"/>
  </si>
  <si>
    <t>linkdelay1$c</t>
    <phoneticPr fontId="9" type="noConversion"/>
  </si>
  <si>
    <t>frontimp_v1$c</t>
    <phoneticPr fontId="9" type="noConversion"/>
  </si>
  <si>
    <t>frontimp_h1$c</t>
    <phoneticPr fontId="9" type="noConversion"/>
  </si>
  <si>
    <t>backimp_v1$c</t>
    <phoneticPr fontId="9" type="noConversion"/>
  </si>
  <si>
    <t>backimp_h1$c</t>
    <phoneticPr fontId="9" type="noConversion"/>
  </si>
  <si>
    <t>impscale1$c</t>
    <phoneticPr fontId="9" type="noConversion"/>
  </si>
  <si>
    <t>beatart1$c</t>
    <phoneticPr fontId="9" type="noConversion"/>
  </si>
  <si>
    <t>dieart$c</t>
    <phoneticPr fontId="9" type="noConversion"/>
  </si>
  <si>
    <t>shake1$c</t>
    <phoneticPr fontId="9" type="noConversion"/>
  </si>
  <si>
    <t>probability2$c</t>
  </si>
  <si>
    <t>condition2$c</t>
  </si>
  <si>
    <t>valid2$c</t>
  </si>
  <si>
    <t>adddelay$cs</t>
    <phoneticPr fontId="9" type="noConversion"/>
  </si>
  <si>
    <t>addfrontstk_v$c</t>
    <phoneticPr fontId="9" type="noConversion"/>
  </si>
  <si>
    <t>addfrontstk_h$c</t>
    <phoneticPr fontId="9" type="noConversion"/>
  </si>
  <si>
    <t>addbackstk_v$c</t>
    <phoneticPr fontId="9" type="noConversion"/>
  </si>
  <si>
    <t>addbackstk_h$c</t>
    <phoneticPr fontId="9" type="noConversion"/>
  </si>
  <si>
    <t>rangetype2$c</t>
  </si>
  <si>
    <t>range2$c</t>
  </si>
  <si>
    <t>target2$c</t>
  </si>
  <si>
    <t>dmgt2$c</t>
    <phoneticPr fontId="9" type="noConversion"/>
  </si>
  <si>
    <t>hitDelay2$c</t>
    <phoneticPr fontId="9" type="noConversion"/>
  </si>
  <si>
    <t>count2$c</t>
  </si>
  <si>
    <t>damagekind2$c</t>
  </si>
  <si>
    <t>hitfly2$c</t>
    <phoneticPr fontId="9" type="noConversion"/>
  </si>
  <si>
    <t>valuepro2$c</t>
    <phoneticPr fontId="9" type="noConversion"/>
  </si>
  <si>
    <t>maxhurt2$cs</t>
    <phoneticPr fontId="9" type="noConversion"/>
  </si>
  <si>
    <t>valueadd2$c</t>
    <phoneticPr fontId="9" type="noConversion"/>
  </si>
  <si>
    <t>angerance2$c</t>
  </si>
  <si>
    <t>hurtkind2$c</t>
  </si>
  <si>
    <t>addsk2$c</t>
  </si>
  <si>
    <t>addchar2$c</t>
  </si>
  <si>
    <t>buffid2$c</t>
  </si>
  <si>
    <t>buffpro2$c</t>
  </si>
  <si>
    <t>summon2$c</t>
    <phoneticPr fontId="9" type="noConversion"/>
  </si>
  <si>
    <t>summonnum2$c</t>
    <phoneticPr fontId="9" type="noConversion"/>
  </si>
  <si>
    <t>dupliatk2$c</t>
  </si>
  <si>
    <t>duplidmg2$c</t>
  </si>
  <si>
    <t>duplitime2$c</t>
    <phoneticPr fontId="9" type="noConversion"/>
  </si>
  <si>
    <t>dispel2$c</t>
  </si>
  <si>
    <t>dispellevel2$c</t>
  </si>
  <si>
    <t>implocation2$c</t>
  </si>
  <si>
    <t>frontlink2$c</t>
  </si>
  <si>
    <t>backlink2$c</t>
  </si>
  <si>
    <t>linkdelay2$c</t>
    <phoneticPr fontId="9" type="noConversion"/>
  </si>
  <si>
    <t>frontimp_v2$c</t>
  </si>
  <si>
    <t>frontimp_h2$c</t>
  </si>
  <si>
    <t>backimp_v2$c</t>
  </si>
  <si>
    <t>backimp_h2$c</t>
  </si>
  <si>
    <t>impscale2$c</t>
    <phoneticPr fontId="9" type="noConversion"/>
  </si>
  <si>
    <t>beatart2$c</t>
    <phoneticPr fontId="9" type="noConversion"/>
  </si>
  <si>
    <t>shake2$c</t>
    <phoneticPr fontId="9" type="noConversion"/>
  </si>
  <si>
    <t>sound$c</t>
    <phoneticPr fontId="9" type="noConversion"/>
  </si>
  <si>
    <t>nearvol$c</t>
    <phoneticPr fontId="9" type="noConversion"/>
  </si>
  <si>
    <t>farvol$c</t>
    <phoneticPr fontId="9" type="noConversion"/>
  </si>
  <si>
    <t>disrdcvol$c</t>
    <phoneticPr fontId="9" type="noConversion"/>
  </si>
  <si>
    <t>priv$c</t>
    <phoneticPr fontId="9" type="noConversion"/>
  </si>
  <si>
    <t>frontsk$c</t>
    <phoneticPr fontId="9" type="noConversion"/>
  </si>
  <si>
    <t>backsk$c</t>
    <phoneticPr fontId="9" type="noConversion"/>
  </si>
  <si>
    <t>iff$cs</t>
    <phoneticPr fontId="9" type="noConversion"/>
  </si>
  <si>
    <t>countersk$c</t>
    <phoneticPr fontId="9" type="noConversion"/>
  </si>
  <si>
    <t>banlist$cs</t>
    <phoneticPr fontId="9" type="noConversion"/>
  </si>
  <si>
    <t>privspec$c</t>
    <phoneticPr fontId="9" type="noConversion"/>
  </si>
  <si>
    <t>privevalid$c</t>
    <phoneticPr fontId="9" type="noConversion"/>
  </si>
  <si>
    <t>avoidSummon$c</t>
    <phoneticPr fontId="9" type="noConversion"/>
  </si>
  <si>
    <t>privcata$c</t>
    <phoneticPr fontId="9" type="noConversion"/>
  </si>
  <si>
    <t>privgroup$c</t>
    <phoneticPr fontId="9" type="noConversion"/>
  </si>
  <si>
    <t>privhp$c</t>
    <phoneticPr fontId="9" type="noConversion"/>
  </si>
  <si>
    <t>tarop$c</t>
    <phoneticPr fontId="9" type="noConversion"/>
  </si>
  <si>
    <t>privX$c</t>
  </si>
  <si>
    <t>frontskX$c</t>
  </si>
  <si>
    <t>backskX$c</t>
  </si>
  <si>
    <t>iffX$cs</t>
    <phoneticPr fontId="9" type="noConversion"/>
  </si>
  <si>
    <t>counterskX$c</t>
    <phoneticPr fontId="9" type="noConversion"/>
  </si>
  <si>
    <t>banlistX$cs</t>
    <phoneticPr fontId="9" type="noConversion"/>
  </si>
  <si>
    <t>privspecX$c</t>
  </si>
  <si>
    <t>privevalidX$c</t>
  </si>
  <si>
    <t>avoidSummonX$c</t>
    <phoneticPr fontId="9" type="noConversion"/>
  </si>
  <si>
    <t>privcataX$c</t>
  </si>
  <si>
    <t>privgroupX$c</t>
  </si>
  <si>
    <t>privhpX$c</t>
  </si>
  <si>
    <t>taropX$c</t>
  </si>
  <si>
    <t>dark$cs</t>
    <phoneticPr fontId="9" type="noConversion"/>
  </si>
  <si>
    <t>dpsshow$c</t>
    <phoneticPr fontId="9" type="noConversion"/>
  </si>
  <si>
    <t>int</t>
  </si>
  <si>
    <t>技能ID</t>
  </si>
  <si>
    <t>技能名称</t>
  </si>
  <si>
    <t>分类标记</t>
    <phoneticPr fontId="9" type="noConversion"/>
  </si>
  <si>
    <t>是否大招</t>
    <phoneticPr fontId="9" type="noConversion"/>
  </si>
  <si>
    <t>施法暂停</t>
    <phoneticPr fontId="9" type="noConversion"/>
  </si>
  <si>
    <t>技能分类</t>
    <phoneticPr fontId="9" type="noConversion"/>
  </si>
  <si>
    <t>标签</t>
    <phoneticPr fontId="9" type="noConversion"/>
  </si>
  <si>
    <t>提升</t>
    <phoneticPr fontId="9" type="noConversion"/>
  </si>
  <si>
    <t>魔法触发</t>
    <phoneticPr fontId="9" type="noConversion"/>
  </si>
  <si>
    <t>是否打建筑</t>
    <phoneticPr fontId="9" type="noConversion"/>
  </si>
  <si>
    <t>基础ID</t>
    <phoneticPr fontId="9" type="noConversion"/>
  </si>
  <si>
    <t>提供基础战斗力</t>
    <phoneticPr fontId="9" type="noConversion"/>
  </si>
  <si>
    <t>每级提供额外战斗力</t>
    <phoneticPr fontId="9" type="noConversion"/>
  </si>
  <si>
    <t>技能名称</t>
    <phoneticPr fontId="9" type="noConversion"/>
  </si>
  <si>
    <t>升级描述</t>
    <phoneticPr fontId="9" type="noConversion"/>
  </si>
  <si>
    <t>技能简述</t>
    <phoneticPr fontId="9" type="noConversion"/>
  </si>
  <si>
    <t>逻辑补充</t>
    <phoneticPr fontId="9" type="noConversion"/>
  </si>
  <si>
    <t>技能图标</t>
    <phoneticPr fontId="9" type="noConversion"/>
  </si>
  <si>
    <t>敌我区分</t>
    <phoneticPr fontId="9" type="noConversion"/>
  </si>
  <si>
    <t>施法前摇时间</t>
    <phoneticPr fontId="9" type="noConversion"/>
  </si>
  <si>
    <t>前摇光影-前立</t>
  </si>
  <si>
    <t>前摇光影-前压</t>
  </si>
  <si>
    <t>前摇光影-后立</t>
  </si>
  <si>
    <t>前摇光影-后压</t>
  </si>
  <si>
    <t>蓄力特效</t>
    <phoneticPr fontId="9" type="noConversion"/>
  </si>
  <si>
    <t>全屏光影</t>
  </si>
  <si>
    <t>技能光影-前立</t>
    <phoneticPr fontId="9" type="noConversion"/>
  </si>
  <si>
    <t>技能光影-前压</t>
    <phoneticPr fontId="9" type="noConversion"/>
  </si>
  <si>
    <t>技能光影-后立</t>
    <phoneticPr fontId="9" type="noConversion"/>
  </si>
  <si>
    <t>技能光影-后压</t>
    <phoneticPr fontId="9" type="noConversion"/>
  </si>
  <si>
    <t>技能光影缩放</t>
    <phoneticPr fontId="9" type="noConversion"/>
  </si>
  <si>
    <t>BUFF图标</t>
    <phoneticPr fontId="9" type="noConversion"/>
  </si>
  <si>
    <t>BUFF特效</t>
    <phoneticPr fontId="9" type="noConversion"/>
  </si>
  <si>
    <t>BUFF特效说明</t>
    <phoneticPr fontId="9" type="noConversion"/>
  </si>
  <si>
    <t>技能伤害显示</t>
    <phoneticPr fontId="9" type="noConversion"/>
  </si>
  <si>
    <t>声音文件</t>
  </si>
  <si>
    <t>阶</t>
    <phoneticPr fontId="9" type="noConversion"/>
  </si>
  <si>
    <t>满阶</t>
    <phoneticPr fontId="9" type="noConversion"/>
  </si>
  <si>
    <t>技能类型</t>
    <phoneticPr fontId="9" type="noConversion"/>
  </si>
  <si>
    <t>允许条件</t>
    <phoneticPr fontId="9" type="noConversion"/>
  </si>
  <si>
    <t>单次增长积分</t>
    <phoneticPr fontId="9" type="noConversion"/>
  </si>
  <si>
    <t>前置冷却时间</t>
  </si>
  <si>
    <t>冷却时间</t>
    <phoneticPr fontId="9" type="noConversion"/>
  </si>
  <si>
    <t>能量消耗</t>
    <phoneticPr fontId="9" type="noConversion"/>
  </si>
  <si>
    <t>激活特征</t>
    <phoneticPr fontId="9" type="noConversion"/>
  </si>
  <si>
    <t>施放操作方式</t>
    <phoneticPr fontId="9" type="noConversion"/>
  </si>
  <si>
    <t>手控圆心类型</t>
    <phoneticPr fontId="9" type="noConversion"/>
  </si>
  <si>
    <t>拖动长度</t>
    <phoneticPr fontId="9" type="noConversion"/>
  </si>
  <si>
    <t>默认方向</t>
    <phoneticPr fontId="9" type="noConversion"/>
  </si>
  <si>
    <t>单次操作次数限制</t>
    <phoneticPr fontId="9" type="noConversion"/>
  </si>
  <si>
    <t>整场使用限制</t>
    <phoneticPr fontId="9" type="noConversion"/>
  </si>
  <si>
    <t>单位时长</t>
    <phoneticPr fontId="9" type="noConversion"/>
  </si>
  <si>
    <t>子物体id</t>
    <phoneticPr fontId="9" type="noConversion"/>
  </si>
  <si>
    <t>回复法力</t>
    <phoneticPr fontId="9" type="noConversion"/>
  </si>
  <si>
    <t>玩家CD变化</t>
    <phoneticPr fontId="9" type="noConversion"/>
  </si>
  <si>
    <t>效果概率A</t>
    <phoneticPr fontId="9" type="noConversion"/>
  </si>
  <si>
    <t>特殊条件A</t>
    <phoneticPr fontId="9" type="noConversion"/>
  </si>
  <si>
    <t>特殊条件有效性A</t>
    <phoneticPr fontId="9" type="noConversion"/>
  </si>
  <si>
    <t>技能范围形状A</t>
  </si>
  <si>
    <t>技能范围A</t>
  </si>
  <si>
    <t>作用目标A</t>
    <phoneticPr fontId="9" type="noConversion"/>
  </si>
  <si>
    <t>伤害结算时间</t>
    <phoneticPr fontId="9" type="noConversion"/>
  </si>
  <si>
    <t>伤害显示延时帧</t>
    <phoneticPr fontId="9" type="noConversion"/>
  </si>
  <si>
    <t>目标数量A</t>
    <phoneticPr fontId="9" type="noConversion"/>
  </si>
  <si>
    <t>治疗or伤害or召唤or驱散A</t>
  </si>
  <si>
    <t>是否击飞</t>
    <phoneticPr fontId="9" type="noConversion"/>
  </si>
  <si>
    <t>效果百分比A</t>
    <phoneticPr fontId="9" type="noConversion"/>
  </si>
  <si>
    <t>最大伤害</t>
    <phoneticPr fontId="9" type="noConversion"/>
  </si>
  <si>
    <t>效果附加数值A</t>
  </si>
  <si>
    <t>抽不死</t>
    <phoneticPr fontId="9" type="noConversion"/>
  </si>
  <si>
    <t>附加怒气</t>
    <phoneticPr fontId="9" type="noConversion"/>
  </si>
  <si>
    <t>A效果类型</t>
    <phoneticPr fontId="9" type="noConversion"/>
  </si>
  <si>
    <t>附加主动技能C</t>
    <phoneticPr fontId="9" type="noConversion"/>
  </si>
  <si>
    <t>附加特性C</t>
    <phoneticPr fontId="9" type="noConversion"/>
  </si>
  <si>
    <t>Buff类别C</t>
    <phoneticPr fontId="9" type="noConversion"/>
  </si>
  <si>
    <t>Buff概率C</t>
    <phoneticPr fontId="9" type="noConversion"/>
  </si>
  <si>
    <t>图腾</t>
    <phoneticPr fontId="9" type="noConversion"/>
  </si>
  <si>
    <t>召唤单位A</t>
  </si>
  <si>
    <t>召唤物等级A</t>
    <phoneticPr fontId="9" type="noConversion"/>
  </si>
  <si>
    <t>召唤物数量A</t>
    <phoneticPr fontId="9" type="noConversion"/>
  </si>
  <si>
    <t>复制目标继承攻击百分比</t>
    <phoneticPr fontId="9" type="noConversion"/>
  </si>
  <si>
    <t>复制目标易伤百分比</t>
    <phoneticPr fontId="9" type="noConversion"/>
  </si>
  <si>
    <t>复制目标持续时间</t>
    <phoneticPr fontId="9" type="noConversion"/>
  </si>
  <si>
    <t>士气值变化A</t>
    <phoneticPr fontId="9" type="noConversion"/>
  </si>
  <si>
    <t>驱散类型A</t>
    <phoneticPr fontId="9" type="noConversion"/>
  </si>
  <si>
    <t>驱散强度A</t>
    <phoneticPr fontId="9" type="noConversion"/>
  </si>
  <si>
    <t>受击挂点A</t>
    <phoneticPr fontId="9" type="noConversion"/>
  </si>
  <si>
    <t>链接光影-前压A</t>
    <phoneticPr fontId="9" type="noConversion"/>
  </si>
  <si>
    <t>链接光影-后压A</t>
    <phoneticPr fontId="9" type="noConversion"/>
  </si>
  <si>
    <t>链接延迟A</t>
    <phoneticPr fontId="9" type="noConversion"/>
  </si>
  <si>
    <t>人物受击-前立A</t>
    <phoneticPr fontId="9" type="noConversion"/>
  </si>
  <si>
    <t>人物受击-前压A</t>
    <phoneticPr fontId="9" type="noConversion"/>
  </si>
  <si>
    <t>人物受击-后立</t>
    <phoneticPr fontId="9" type="noConversion"/>
  </si>
  <si>
    <t>人物受击-后压</t>
    <phoneticPr fontId="9" type="noConversion"/>
  </si>
  <si>
    <t>受击动画</t>
    <phoneticPr fontId="9" type="noConversion"/>
  </si>
  <si>
    <t>死亡触发动画</t>
    <phoneticPr fontId="9" type="noConversion"/>
  </si>
  <si>
    <t>震屏效果A</t>
    <phoneticPr fontId="9" type="noConversion"/>
  </si>
  <si>
    <t>效果概率B</t>
    <phoneticPr fontId="9" type="noConversion"/>
  </si>
  <si>
    <t>特殊条件B</t>
    <phoneticPr fontId="9" type="noConversion"/>
  </si>
  <si>
    <t>特殊条件有效性B</t>
    <phoneticPr fontId="9" type="noConversion"/>
  </si>
  <si>
    <t>B技能范围形状</t>
  </si>
  <si>
    <t>B技能范围</t>
  </si>
  <si>
    <t>B作用目标</t>
    <phoneticPr fontId="9" type="noConversion"/>
  </si>
  <si>
    <t>B目标数量</t>
  </si>
  <si>
    <t>B治疗or伤害or驱散</t>
  </si>
  <si>
    <t>效果百分比B</t>
  </si>
  <si>
    <t>效果附加数值B</t>
  </si>
  <si>
    <t>B效果类型</t>
  </si>
  <si>
    <t>附加主动技能D</t>
    <phoneticPr fontId="9" type="noConversion"/>
  </si>
  <si>
    <t>附加特性D</t>
    <phoneticPr fontId="9" type="noConversion"/>
  </si>
  <si>
    <t>Buff类别D</t>
    <phoneticPr fontId="9" type="noConversion"/>
  </si>
  <si>
    <t>Buff概率D</t>
    <phoneticPr fontId="9" type="noConversion"/>
  </si>
  <si>
    <t>召唤单位B</t>
  </si>
  <si>
    <t>召唤物等级B</t>
  </si>
  <si>
    <t>召唤物数量B</t>
  </si>
  <si>
    <t>士气值变化B</t>
    <phoneticPr fontId="9" type="noConversion"/>
  </si>
  <si>
    <t>B驱散类型</t>
  </si>
  <si>
    <t>B驱散强度级别</t>
  </si>
  <si>
    <t>受击挂点</t>
    <phoneticPr fontId="9" type="noConversion"/>
  </si>
  <si>
    <t>链接光影-前压</t>
    <phoneticPr fontId="9" type="noConversion"/>
  </si>
  <si>
    <t>链接光影-后压</t>
    <phoneticPr fontId="9" type="noConversion"/>
  </si>
  <si>
    <t>链接延迟</t>
    <phoneticPr fontId="9" type="noConversion"/>
  </si>
  <si>
    <t>人物受击-前立</t>
    <phoneticPr fontId="9" type="noConversion"/>
  </si>
  <si>
    <t>人物受击-前压</t>
    <phoneticPr fontId="9" type="noConversion"/>
  </si>
  <si>
    <t>音效</t>
    <phoneticPr fontId="9" type="noConversion"/>
  </si>
  <si>
    <t>近景音量比率</t>
    <phoneticPr fontId="9" type="noConversion"/>
  </si>
  <si>
    <t>远景音量比率</t>
    <phoneticPr fontId="9" type="noConversion"/>
  </si>
  <si>
    <t>远离比率缩减</t>
    <phoneticPr fontId="9" type="noConversion"/>
  </si>
  <si>
    <t>施法优先级</t>
    <phoneticPr fontId="9" type="noConversion"/>
  </si>
  <si>
    <t>前置技能</t>
    <phoneticPr fontId="9" type="noConversion"/>
  </si>
  <si>
    <t>后置技能</t>
    <phoneticPr fontId="9" type="noConversion"/>
  </si>
  <si>
    <t>敌方后置技能</t>
    <phoneticPr fontId="9" type="noConversion"/>
  </si>
  <si>
    <t>&amp;禁止上阵</t>
    <phoneticPr fontId="9" type="noConversion"/>
  </si>
  <si>
    <t>特殊优先情况</t>
    <phoneticPr fontId="9" type="noConversion"/>
  </si>
  <si>
    <t>特殊有效性</t>
    <phoneticPr fontId="9" type="noConversion"/>
  </si>
  <si>
    <t>是否回避召唤物</t>
    <phoneticPr fontId="9" type="noConversion"/>
  </si>
  <si>
    <t>兵种优先级</t>
    <phoneticPr fontId="9" type="noConversion"/>
  </si>
  <si>
    <t>优先方阵大小</t>
    <phoneticPr fontId="9" type="noConversion"/>
  </si>
  <si>
    <t>优先生命值</t>
    <phoneticPr fontId="9" type="noConversion"/>
  </si>
  <si>
    <t>方阵间距</t>
    <phoneticPr fontId="9" type="noConversion"/>
  </si>
  <si>
    <t>压黑延迟</t>
    <phoneticPr fontId="9" type="noConversion"/>
  </si>
  <si>
    <t xml:space="preserve">ID
</t>
  </si>
  <si>
    <t xml:space="preserve">1：兵团
2：英雄
3：宝物
</t>
    <phoneticPr fontId="9" type="noConversion"/>
  </si>
  <si>
    <t>1:大招</t>
    <phoneticPr fontId="9" type="noConversion"/>
  </si>
  <si>
    <t>0：不暂停
1：暂停</t>
    <phoneticPr fontId="9" type="noConversion"/>
  </si>
  <si>
    <t>1.英雄技能
2.专精技能
3.宝物技能
4.器械技能</t>
    <phoneticPr fontId="9" type="noConversion"/>
  </si>
  <si>
    <t>1：伤害
2：辅助
3：召唤
4：其他</t>
    <phoneticPr fontId="9" type="noConversion"/>
  </si>
  <si>
    <t>1：伤害
2：辅助
3：召唤</t>
    <phoneticPr fontId="9" type="noConversion"/>
  </si>
  <si>
    <t>1.烈火神箭
2.寒冰神箭
3.大气神箭
4.大地神箭</t>
    <phoneticPr fontId="9" type="noConversion"/>
  </si>
  <si>
    <t>1：打</t>
    <phoneticPr fontId="9" type="noConversion"/>
  </si>
  <si>
    <t xml:space="preserve">100：友军（不可被抵抗）
101：敌军（可被抵抗）
</t>
    <phoneticPr fontId="9" type="noConversion"/>
  </si>
  <si>
    <t>帧</t>
    <phoneticPr fontId="9" type="noConversion"/>
  </si>
  <si>
    <t>[[光效名,层叠顺序]]
0:不循环
1-20层叠顺序数字越小越靠下层</t>
    <phoneticPr fontId="9" type="noConversion"/>
  </si>
  <si>
    <t>人物下层
[[光效名,层叠顺序]]
0:不循环
1-20层叠顺序数字越小越靠下层</t>
    <phoneticPr fontId="9" type="noConversion"/>
  </si>
  <si>
    <t>缩放</t>
    <phoneticPr fontId="9" type="noConversion"/>
  </si>
  <si>
    <t>图标</t>
  </si>
  <si>
    <t>1加血
2增强
3削弱</t>
  </si>
  <si>
    <t>[]
XXY
XX为编号，Y为2加1减</t>
    <phoneticPr fontId="9" type="noConversion"/>
  </si>
  <si>
    <t>0或无不显示
1显示</t>
    <phoneticPr fontId="9" type="noConversion"/>
  </si>
  <si>
    <t>0:全不
1:标记敌人
2:标记我方
3：全部</t>
    <phoneticPr fontId="9" type="noConversion"/>
  </si>
  <si>
    <t>[["文件名",播放时间(帧数）],[文件名,播放时间]]</t>
  </si>
  <si>
    <t xml:space="preserve">1.特殊
2.火
3.水
4.气
5.土
8.器械技能
  </t>
    <phoneticPr fontId="9" type="noConversion"/>
  </si>
  <si>
    <t xml:space="preserve">条件触发专用
0.无条件
1.己方方阵死亡。
2.己方单位死亡。
3.对方方阵死亡。
4.对方单位死亡。
5.对方玩家技能使用。
6己方单位濒死。
</t>
    <phoneticPr fontId="9" type="noConversion"/>
  </si>
  <si>
    <t>积分增长数值。
[上限，下限]
100分技能允许施放。</t>
    <phoneticPr fontId="9" type="noConversion"/>
  </si>
  <si>
    <t>开场冷却时间
毫秒
[基础，随等等阶降低]</t>
    <phoneticPr fontId="9" type="noConversion"/>
  </si>
  <si>
    <t>毫秒
约定玩家抬手时走CD
[基础，随法术等阶降低]</t>
    <phoneticPr fontId="9" type="noConversion"/>
  </si>
  <si>
    <t>多次点击和滑动操作的总次数。
持续点击的单位时长视为一次。
按下抬起视为一次。
[基础，随法术等阶降低]</t>
    <phoneticPr fontId="9" type="noConversion"/>
  </si>
  <si>
    <t xml:space="preserve">
1.点击激活技能。
2.点击直接施放。
3.自动激活。
（选1填后两列列）</t>
    <phoneticPr fontId="9" type="noConversion"/>
  </si>
  <si>
    <t>1.屏幕点击。（抬起坐标）
2.屏幕滑动。（提供射线方向，长度固定）
3.按住拖动。
4.按住屏幕施放。</t>
    <phoneticPr fontId="9" type="noConversion"/>
  </si>
  <si>
    <t>1.触点坐标。
2.触点位置己方单位。（手触区域内无方阵，则选择距离最近己方单位）
3.触点位置敌方单位。</t>
    <phoneticPr fontId="9" type="noConversion"/>
  </si>
  <si>
    <t>[单位定长(L)，数量(N)，效果范围增长(M)]
拖动长度=单位定长*（数量-1）
定长滑动技能专用</t>
    <phoneticPr fontId="9" type="noConversion"/>
  </si>
  <si>
    <t>1.相对屏幕横向
2.相对屏幕纵向</t>
    <phoneticPr fontId="9" type="noConversion"/>
  </si>
  <si>
    <t>多次点击和滑动操作的总次数。
持续点击的单位时长视为一次。
按下抬起视为一次。</t>
    <phoneticPr fontId="9" type="noConversion"/>
  </si>
  <si>
    <t>不填代表无限制
数字代表限制次数</t>
    <phoneticPr fontId="9" type="noConversion"/>
  </si>
  <si>
    <t>单位毫秒
针对按住滑动</t>
    <phoneticPr fontId="9" type="noConversion"/>
  </si>
  <si>
    <t>[增加自己，减少对手]
为效果值的百分比。
如：效果值如填写20这里填写
[50,100]
实际为
增加自己50点能量，减少对手100点能量。</t>
    <phoneticPr fontId="9" type="noConversion"/>
  </si>
  <si>
    <t>[己方CD，敌方CD]
CD为正：沉默
CD为负：冷缩
CD为零：无效果
例：[-1000,1000]
我方冷却减缩1s，并沉默敌方玩家1s</t>
    <phoneticPr fontId="9" type="noConversion"/>
  </si>
  <si>
    <t>百分比值</t>
    <phoneticPr fontId="9" type="noConversion"/>
  </si>
  <si>
    <t xml:space="preserve">[[条件编号，数值]]
</t>
    <phoneticPr fontId="9" type="noConversion"/>
  </si>
  <si>
    <t>有效性：0.该技能对单位无效
            1.该技能对单位有效</t>
    <phoneticPr fontId="9" type="noConversion"/>
  </si>
  <si>
    <t xml:space="preserve">空着表示没有该效果
0.圆心目标
1.圆
2.矩形
效果判断项，不填代表无效果
</t>
    <phoneticPr fontId="9" type="noConversion"/>
  </si>
  <si>
    <t>椭圆短半径
(全屏技能不做选择)</t>
    <phoneticPr fontId="9" type="noConversion"/>
  </si>
  <si>
    <t xml:space="preserve">遍历
1.己方方阵（优化）
2.敌方方阵（优化）
3.敌方召唤生物
4.所有单位
5.死亡小兵
6.可献祭尸体
7.可复活尸体
8.己方单位（玩家技能）
9.敌方单位（玩家技能）
1.所有召唤物
11.己方玩家
12.敌方玩家
方阵内单位全部选取。  
13.敌方建筑 </t>
    <phoneticPr fontId="9" type="noConversion"/>
  </si>
  <si>
    <t>第X帧
一帧50ms</t>
    <phoneticPr fontId="9" type="noConversion"/>
  </si>
  <si>
    <t>[方阵数量，单位方阵的数目]
若选择作用目标·为1,2，则方阵内的目标选择不受技能范围限制
0代表全部作用单位</t>
    <phoneticPr fontId="9" type="noConversion"/>
  </si>
  <si>
    <t>1.治疗
2.伤害
3.召唤
4.驱散
5.复活（目标为正常尸体，否则无效）
6.献祭（目标为可献祭尸体，否则无效）
7.复制（目标为单位，否则无效）</t>
    <phoneticPr fontId="9" type="noConversion"/>
  </si>
  <si>
    <t>不为空则击飞</t>
    <phoneticPr fontId="9"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</si>
  <si>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9" type="noConversion"/>
  </si>
  <si>
    <r>
      <t xml:space="preserve">伤害=目标最大生命值*（百分比基础+成长*玩家等级）+数值基础+成长*玩家等级
</t>
    </r>
    <r>
      <rPr>
        <b/>
        <sz val="11"/>
        <color rgb="FFFF0000"/>
        <rFont val="微软雅黑"/>
        <family val="2"/>
        <charset val="134"/>
      </rPr>
      <t>[基础，玩家等级成长]</t>
    </r>
    <phoneticPr fontId="9" type="noConversion"/>
  </si>
  <si>
    <t xml:space="preserve">1.物理
2.火
3.水
4.风
5.土
8.器械
</t>
    <phoneticPr fontId="9" type="noConversion"/>
  </si>
  <si>
    <t>ID
空着表示没有该效果</t>
    <phoneticPr fontId="9" type="noConversion"/>
  </si>
  <si>
    <t>[概率,成长]</t>
    <phoneticPr fontId="9" type="noConversion"/>
  </si>
  <si>
    <t>召唤生物ID</t>
  </si>
  <si>
    <t xml:space="preserve">[召唤物等级初始值,
随玩家等级成长]
</t>
    <phoneticPr fontId="9" type="noConversion"/>
  </si>
  <si>
    <t xml:space="preserve">召唤单位数量 [初始，随玩家等级成长]
</t>
    <phoneticPr fontId="9" type="noConversion"/>
  </si>
  <si>
    <t xml:space="preserve"> 　【基础，成长】</t>
    <phoneticPr fontId="9" type="noConversion"/>
  </si>
  <si>
    <t xml:space="preserve">1.驱散对我方不利
2.驱散对敌方有利
3.驱散己方不利f和敌方有利。
</t>
    <phoneticPr fontId="9" type="noConversion"/>
  </si>
  <si>
    <t>数值级别，越高越厉害。
1-10
8级以上驱散可以直接秒杀任何召唤生物。</t>
    <phoneticPr fontId="9" type="noConversion"/>
  </si>
  <si>
    <t>1：点
2：方阵</t>
    <phoneticPr fontId="9" type="noConversion"/>
  </si>
  <si>
    <t>第X帧延迟
伤害顺带延迟</t>
    <phoneticPr fontId="9" type="noConversion"/>
  </si>
  <si>
    <t>受击特效缩放</t>
    <phoneticPr fontId="9" type="noConversion"/>
  </si>
  <si>
    <t>2:huoxibeiji
3:shuixibeiji
4:dianxibeiji
5:tuxibeiji
6:shenshengbeiji
7:duxibeiji
8:liaoshangbeiji</t>
    <phoneticPr fontId="9" type="noConversion"/>
  </si>
  <si>
    <t>2:ranshaosiwang
3:bingdongsiwang
4:dianjisiwsang</t>
    <phoneticPr fontId="9" type="noConversion"/>
  </si>
  <si>
    <t>1到5</t>
    <phoneticPr fontId="9" type="noConversion"/>
  </si>
  <si>
    <t>假设行为2效果生效，则追加动画
此列填动画距离按键的播放帧，不填默认没有追加表现</t>
    <phoneticPr fontId="9" type="noConversion"/>
  </si>
  <si>
    <t>1.椭圆短半径
2.[宽,高]
(全屏技能不做选择)</t>
    <phoneticPr fontId="9" type="noConversion"/>
  </si>
  <si>
    <t xml:space="preserve">遍历
1.己方方阵（优化）
2.敌方方阵（优化）
3.敌方召唤生物
4.所有单位
5.死亡小兵
6.可献祭尸体
7.可复活尸体
8.己方单位（玩家技能）
9.敌方单位（玩家技能）
10.所有召唤物
11.己方玩家
12.敌方玩家
方阵内单位全部选取。   </t>
    <phoneticPr fontId="9" type="noConversion"/>
  </si>
  <si>
    <t xml:space="preserve">1.治疗
2.伤害
3.召唤
4.驱散
5.复活（目标为正常尸体，否则无效）
6.献祭（目标为可献祭尸体，否则无效）
7.复制（目标为单位，否则无效）
</t>
    <phoneticPr fontId="9" type="noConversion"/>
  </si>
  <si>
    <r>
      <t xml:space="preserve">
伤害=目标最大生命值*（百分比</t>
    </r>
    <r>
      <rPr>
        <b/>
        <sz val="11"/>
        <color rgb="FFFF0000"/>
        <rFont val="微软雅黑"/>
        <family val="2"/>
        <charset val="134"/>
      </rPr>
      <t>基础</t>
    </r>
    <r>
      <rPr>
        <sz val="11"/>
        <color rgb="FFFF0000"/>
        <rFont val="微软雅黑"/>
        <family val="2"/>
        <charset val="134"/>
      </rPr>
      <t>+</t>
    </r>
    <r>
      <rPr>
        <b/>
        <sz val="11"/>
        <color rgb="FFFF0000"/>
        <rFont val="微软雅黑"/>
        <family val="2"/>
        <charset val="134"/>
      </rPr>
      <t>成长</t>
    </r>
    <r>
      <rPr>
        <sz val="11"/>
        <color rgb="FFFF0000"/>
        <rFont val="微软雅黑"/>
        <family val="2"/>
        <charset val="134"/>
      </rPr>
      <t xml:space="preserve">*玩家等级）+数值基础+成长*玩家等级
</t>
    </r>
    <r>
      <rPr>
        <b/>
        <sz val="11"/>
        <color rgb="FFFF0000"/>
        <rFont val="微软雅黑"/>
        <family val="2"/>
        <charset val="134"/>
      </rPr>
      <t xml:space="preserve">[基础，玩家等级成长]
</t>
    </r>
    <phoneticPr fontId="9"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</si>
  <si>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9" type="noConversion"/>
  </si>
  <si>
    <t>1.物理
2.火
3.水
4.风
5.土
8.器械
因存在多向伤害，因此填充数组</t>
    <phoneticPr fontId="9" type="noConversion"/>
  </si>
  <si>
    <t>[召唤物等级初始值,
随技能等级成长]
class为4时
[初始等级，成长等级，杀伤系数，护甲系数，辅助系数]</t>
    <phoneticPr fontId="9" type="noConversion"/>
  </si>
  <si>
    <t>召唤单位数量 [初始，随技能等级成长]
class为4时
[初始等级，成长等级，杀伤系数，护甲系数，辅助系数]</t>
    <phoneticPr fontId="9" type="noConversion"/>
  </si>
  <si>
    <t>1目标点
2目标方阵</t>
    <phoneticPr fontId="9" type="noConversion"/>
  </si>
  <si>
    <t>总音量=基础音量×场景调节音量_%×(1-远离缩减_%)
场景调节音量=远景音量比率+（当前场景比例-远景场景比例）×(近景音量比率-远景音量比率)</t>
    <phoneticPr fontId="9" type="noConversion"/>
  </si>
  <si>
    <t>缩放比例2:1
X_%</t>
    <phoneticPr fontId="9" type="noConversion"/>
  </si>
  <si>
    <t>缩放比例1:1
X_%</t>
    <phoneticPr fontId="9" type="noConversion"/>
  </si>
  <si>
    <t>X_%</t>
    <phoneticPr fontId="9" type="noConversion"/>
  </si>
  <si>
    <r>
      <t>不能为空</t>
    </r>
    <r>
      <rPr>
        <sz val="10.5"/>
        <color theme="1"/>
        <rFont val="Calibri"/>
        <family val="2"/>
      </rPr>
      <t xml:space="preserve">
1-10
</t>
    </r>
    <r>
      <rPr>
        <sz val="10.5"/>
        <color theme="1"/>
        <rFont val="微软雅黑"/>
        <family val="2"/>
        <charset val="134"/>
      </rPr>
      <t>数字越大优先级越高</t>
    </r>
    <phoneticPr fontId="9" type="noConversion"/>
  </si>
  <si>
    <t>数组</t>
    <phoneticPr fontId="9" type="noConversion"/>
  </si>
  <si>
    <t>100：友军
101：敌军
102：友方死亡方阵</t>
    <phoneticPr fontId="9" type="noConversion"/>
  </si>
  <si>
    <t>【】数组</t>
    <phoneticPr fontId="9" type="noConversion"/>
  </si>
  <si>
    <t>若该兵团死亡或者没有上阵，则禁止使用技能</t>
    <phoneticPr fontId="9" type="noConversion"/>
  </si>
  <si>
    <t xml:space="preserve">[[]]
按照二元数组靠前中靠前的情况依次筛选
</t>
    <phoneticPr fontId="9" type="noConversion"/>
  </si>
  <si>
    <t>0：跳过该目标
1：优先选择该目标</t>
    <phoneticPr fontId="9" type="noConversion"/>
  </si>
  <si>
    <t>1：是</t>
    <phoneticPr fontId="9" type="noConversion"/>
  </si>
  <si>
    <t>1:刺客  2:步兵
3:骑兵  4:弓手
5:法师  6:城墙
按数组顺序进行优先级排序
无优先级为空</t>
    <phoneticPr fontId="9" type="noConversion"/>
  </si>
  <si>
    <t>不填无
1：大
2：小</t>
    <phoneticPr fontId="9" type="noConversion"/>
  </si>
  <si>
    <t xml:space="preserve">不填无
1：高(70%+)
2：低(30%-)
</t>
    <phoneticPr fontId="9" type="noConversion"/>
  </si>
  <si>
    <t>优化间距</t>
    <phoneticPr fontId="9" type="noConversion"/>
  </si>
  <si>
    <t>0：排除选择
1：优先选择</t>
    <phoneticPr fontId="9" type="noConversion"/>
  </si>
  <si>
    <t>仅限于自动技能</t>
    <phoneticPr fontId="9" type="noConversion"/>
  </si>
  <si>
    <t>是否显示对话框和伤害</t>
    <phoneticPr fontId="9" type="noConversion"/>
  </si>
  <si>
    <t>判断CD，范围、耗魔等定义值</t>
    <phoneticPr fontId="9" type="noConversion"/>
  </si>
  <si>
    <t>持续技能填写</t>
    <phoneticPr fontId="9" type="noConversion"/>
  </si>
  <si>
    <t>玩家</t>
  </si>
  <si>
    <t>驱散</t>
  </si>
  <si>
    <t>2目标方阵</t>
  </si>
  <si>
    <t>施法时间</t>
    <phoneticPr fontId="9" type="noConversion"/>
  </si>
  <si>
    <t>目标判断</t>
    <phoneticPr fontId="9" type="noConversion"/>
  </si>
  <si>
    <t>目标优化</t>
    <phoneticPr fontId="9" type="noConversion"/>
  </si>
  <si>
    <t>ps_liehuoshendun</t>
  </si>
  <si>
    <r>
      <t>l</t>
    </r>
    <r>
      <rPr>
        <sz val="11"/>
        <color theme="1"/>
        <rFont val="等线"/>
        <family val="2"/>
        <charset val="134"/>
        <scheme val="minor"/>
      </rPr>
      <t>iehuoshendun</t>
    </r>
    <phoneticPr fontId="9" type="noConversion"/>
  </si>
  <si>
    <t>[["skill_liehuoshendun",1]]</t>
  </si>
  <si>
    <t>[0,0]</t>
  </si>
  <si>
    <t>[100,0]</t>
  </si>
  <si>
    <r>
      <t>[</t>
    </r>
    <r>
      <rPr>
        <sz val="11"/>
        <color theme="1"/>
        <rFont val="等线"/>
        <family val="2"/>
        <charset val="134"/>
        <scheme val="minor"/>
      </rPr>
      <t>2,3,1]</t>
    </r>
    <phoneticPr fontId="9" type="noConversion"/>
  </si>
  <si>
    <t>ps_shixueqishu</t>
  </si>
  <si>
    <t>shixueqishu1_shixueqishu</t>
    <phoneticPr fontId="9" type="noConversion"/>
  </si>
  <si>
    <t>shixueqishu2_shixueqishu</t>
  </si>
  <si>
    <t>[["skill_shixueqishu",1]]</t>
  </si>
  <si>
    <t>ps_tuluchengxing</t>
  </si>
  <si>
    <t>tuluchengxing1_tuluchengxing</t>
    <phoneticPr fontId="9" type="noConversion"/>
  </si>
  <si>
    <t>tuluchengxing2_tuluchengxing</t>
  </si>
  <si>
    <t>[["skill_tuluchengxing",1]]</t>
  </si>
  <si>
    <t>[[1,3]]</t>
    <phoneticPr fontId="9" type="noConversion"/>
  </si>
  <si>
    <t>[[2,2]]</t>
    <phoneticPr fontId="9" type="noConversion"/>
  </si>
  <si>
    <t>[4,5]</t>
    <phoneticPr fontId="9" type="noConversion"/>
  </si>
  <si>
    <t>ps_guzhuyizhi</t>
  </si>
  <si>
    <t>guzhuyizhi1_guzhuyizhi</t>
    <phoneticPr fontId="9" type="noConversion"/>
  </si>
  <si>
    <t>guzhuyizhi2_guzhuyizhi</t>
  </si>
  <si>
    <t>[["skill_guzhuyizhi",1]]</t>
  </si>
  <si>
    <r>
      <t>[</t>
    </r>
    <r>
      <rPr>
        <sz val="11"/>
        <color theme="1"/>
        <rFont val="等线"/>
        <family val="2"/>
        <charset val="134"/>
        <scheme val="minor"/>
      </rPr>
      <t>30,0]</t>
    </r>
    <phoneticPr fontId="9" type="noConversion"/>
  </si>
  <si>
    <t>ps_lianzhuhuoqiu</t>
  </si>
  <si>
    <t>ps_longxishu</t>
  </si>
  <si>
    <t>longxi_longxi</t>
  </si>
  <si>
    <t>[20,8,5]</t>
  </si>
  <si>
    <t>ps_diyulieyan</t>
  </si>
  <si>
    <t>[["skill_diyulieyan",1]]</t>
  </si>
  <si>
    <t>[[17,105]]</t>
    <phoneticPr fontId="9" type="noConversion"/>
  </si>
  <si>
    <t>ps_liehuomoqiang</t>
    <phoneticPr fontId="9" type="noConversion"/>
  </si>
  <si>
    <t>[["skill_liehuomoqiang",1]]</t>
  </si>
  <si>
    <t>[30,6,0]</t>
  </si>
  <si>
    <t>ps_youhuomoqiang</t>
    <phoneticPr fontId="9" type="noConversion"/>
  </si>
  <si>
    <r>
      <t>[30,</t>
    </r>
    <r>
      <rPr>
        <sz val="11"/>
        <color theme="1"/>
        <rFont val="等线"/>
        <family val="2"/>
        <charset val="134"/>
        <scheme val="minor"/>
      </rPr>
      <t>8</t>
    </r>
    <r>
      <rPr>
        <sz val="11"/>
        <color theme="1"/>
        <rFont val="等线"/>
        <family val="2"/>
        <charset val="134"/>
        <scheme val="minor"/>
      </rPr>
      <t>,0]</t>
    </r>
    <phoneticPr fontId="9" type="noConversion"/>
  </si>
  <si>
    <t>ps_morishenpan</t>
  </si>
  <si>
    <t>morishenpan_morishenpan</t>
  </si>
  <si>
    <t>ps_shuangmushiming</t>
  </si>
  <si>
    <t>shuangmushiming_shuangmushiming</t>
  </si>
  <si>
    <t>[["skill_shuangmushiming",1]]</t>
  </si>
  <si>
    <t>ps_ezhoufushen</t>
  </si>
  <si>
    <t>ezhoufushen1_ezhoufushen</t>
    <phoneticPr fontId="9" type="noConversion"/>
  </si>
  <si>
    <t>ezhoufushen2_ezhoufushen</t>
  </si>
  <si>
    <t>[["skill_ezhoufushen",1]]</t>
  </si>
  <si>
    <t>ps_zhaohuanhuoyuansu</t>
  </si>
  <si>
    <r>
      <t>z</t>
    </r>
    <r>
      <rPr>
        <sz val="11"/>
        <color theme="1"/>
        <rFont val="等线"/>
        <family val="2"/>
        <charset val="134"/>
        <scheme val="minor"/>
      </rPr>
      <t>hao</t>
    </r>
    <r>
      <rPr>
        <sz val="11"/>
        <color theme="1"/>
        <rFont val="等线"/>
        <family val="2"/>
        <charset val="134"/>
        <scheme val="minor"/>
      </rPr>
      <t>huan</t>
    </r>
    <r>
      <rPr>
        <sz val="11"/>
        <color theme="1"/>
        <rFont val="等线"/>
        <family val="2"/>
        <charset val="134"/>
        <scheme val="minor"/>
      </rPr>
      <t>huoyuansu_zhaohuanhuoyuansu</t>
    </r>
    <phoneticPr fontId="9" type="noConversion"/>
  </si>
  <si>
    <t>[["skill_zhaohuanhuoyuansu",1]]</t>
  </si>
  <si>
    <r>
      <t>[</t>
    </r>
    <r>
      <rPr>
        <sz val="11"/>
        <color theme="1"/>
        <rFont val="等线"/>
        <family val="2"/>
        <charset val="134"/>
        <scheme val="minor"/>
      </rPr>
      <t>9</t>
    </r>
    <r>
      <rPr>
        <sz val="11"/>
        <color theme="1"/>
        <rFont val="等线"/>
        <family val="2"/>
        <charset val="134"/>
        <scheme val="minor"/>
      </rPr>
      <t>,0]</t>
    </r>
    <phoneticPr fontId="9" type="noConversion"/>
  </si>
  <si>
    <t>ps_huoyanzhimen</t>
  </si>
  <si>
    <t>diyuzhimen1_diyuzhimen</t>
    <phoneticPr fontId="9" type="noConversion"/>
  </si>
  <si>
    <t>diyuzhimen2_diyuzhimen</t>
  </si>
  <si>
    <t>[["skill_huoyanzhimen",1]]</t>
  </si>
  <si>
    <t>ps_liehuoshenjian</t>
    <phoneticPr fontId="9" type="noConversion"/>
  </si>
  <si>
    <t>liehuoshenjian_liehuoshenjian</t>
    <phoneticPr fontId="9" type="noConversion"/>
  </si>
  <si>
    <t>[["skill_liehuoshenjian",1]]</t>
  </si>
  <si>
    <t>[100,0]</t>
    <phoneticPr fontId="9" type="noConversion"/>
  </si>
  <si>
    <t>ps_shaluyizhi</t>
    <phoneticPr fontId="9" type="noConversion"/>
  </si>
  <si>
    <t>[["shaluyizhi_shaluyizhi",1]]</t>
    <phoneticPr fontId="9" type="noConversion"/>
  </si>
  <si>
    <t>[["skill_shaluyizhi",1]]</t>
  </si>
  <si>
    <t>[[13,1],[13,2],[13,3]]</t>
    <phoneticPr fontId="9" type="noConversion"/>
  </si>
  <si>
    <t>ps_shenyuanhuixiang</t>
    <phoneticPr fontId="9" type="noConversion"/>
  </si>
  <si>
    <r>
      <t>shen</t>
    </r>
    <r>
      <rPr>
        <sz val="11"/>
        <color theme="1"/>
        <rFont val="等线"/>
        <family val="2"/>
        <charset val="134"/>
        <scheme val="minor"/>
      </rPr>
      <t>yuanhuixiang1_shenyuanhuixiang</t>
    </r>
    <phoneticPr fontId="9" type="noConversion"/>
  </si>
  <si>
    <r>
      <t>shen</t>
    </r>
    <r>
      <rPr>
        <sz val="11"/>
        <color theme="1"/>
        <rFont val="等线"/>
        <family val="2"/>
        <charset val="134"/>
        <scheme val="minor"/>
      </rPr>
      <t>yuanhuixiang2_shenyuanhuixiang</t>
    </r>
    <r>
      <rPr>
        <sz val="11"/>
        <color theme="1"/>
        <rFont val="等线"/>
        <family val="2"/>
        <charset val="134"/>
        <scheme val="minor"/>
      </rPr>
      <t/>
    </r>
  </si>
  <si>
    <t>[["skill_kuxing",1]]</t>
  </si>
  <si>
    <t>[1,0]</t>
    <phoneticPr fontId="9" type="noConversion"/>
  </si>
  <si>
    <r>
      <t>[</t>
    </r>
    <r>
      <rPr>
        <sz val="11"/>
        <color theme="1"/>
        <rFont val="等线"/>
        <family val="2"/>
        <charset val="134"/>
        <scheme val="minor"/>
      </rPr>
      <t>1</t>
    </r>
    <r>
      <rPr>
        <sz val="11"/>
        <color theme="1"/>
        <rFont val="等线"/>
        <family val="2"/>
        <charset val="134"/>
        <scheme val="minor"/>
      </rPr>
      <t>,0]</t>
    </r>
    <phoneticPr fontId="9" type="noConversion"/>
  </si>
  <si>
    <t>[4,5]</t>
  </si>
  <si>
    <t>ps_liehuoliaoyuan</t>
    <phoneticPr fontId="9" type="noConversion"/>
  </si>
  <si>
    <t>liehuoliaoyuan_liehuoliaoyuan</t>
    <phoneticPr fontId="9" type="noConversion"/>
  </si>
  <si>
    <t>[["skill_liehuoliaoyuan",1]]</t>
    <phoneticPr fontId="9" type="noConversion"/>
  </si>
  <si>
    <t>[[15,2]]</t>
    <phoneticPr fontId="9" type="noConversion"/>
  </si>
  <si>
    <t>[0,0]</t>
    <phoneticPr fontId="9" type="noConversion"/>
  </si>
  <si>
    <r>
      <t>[</t>
    </r>
    <r>
      <rPr>
        <sz val="11"/>
        <color theme="1"/>
        <rFont val="等线"/>
        <family val="2"/>
        <charset val="134"/>
        <scheme val="minor"/>
      </rPr>
      <t>100,0]</t>
    </r>
    <phoneticPr fontId="9" type="noConversion"/>
  </si>
  <si>
    <t>丧心病狂</t>
    <phoneticPr fontId="9" type="noConversion"/>
  </si>
  <si>
    <t>ps_sangxinbingkuang</t>
    <phoneticPr fontId="9" type="noConversion"/>
  </si>
  <si>
    <t>sangxinbingkuang1_sangxinbingkuang</t>
    <phoneticPr fontId="9" type="noConversion"/>
  </si>
  <si>
    <t>sangxinbingkuang2_sangxinbingkuang</t>
  </si>
  <si>
    <t>ps_hanbingshendun</t>
  </si>
  <si>
    <r>
      <t>h</t>
    </r>
    <r>
      <rPr>
        <sz val="11"/>
        <color theme="1"/>
        <rFont val="等线"/>
        <family val="2"/>
        <charset val="134"/>
        <scheme val="minor"/>
      </rPr>
      <t>anbingshendun</t>
    </r>
    <phoneticPr fontId="9" type="noConversion"/>
  </si>
  <si>
    <t>[1,16]</t>
  </si>
  <si>
    <t>ps_shenshenghuyou</t>
  </si>
  <si>
    <t>shenshenghuyou</t>
    <phoneticPr fontId="9" type="noConversion"/>
  </si>
  <si>
    <t>[["skill_shenshenghuyou",1]]</t>
  </si>
  <si>
    <t>ps_hanbingmoqiang</t>
  </si>
  <si>
    <t>[["skill_hanbingmoqiang",1]]</t>
  </si>
  <si>
    <t>[6000,500]</t>
    <phoneticPr fontId="9" type="noConversion"/>
  </si>
  <si>
    <t>[32000,500]</t>
    <phoneticPr fontId="9" type="noConversion"/>
  </si>
  <si>
    <t>ps_shiyidafa</t>
  </si>
  <si>
    <r>
      <t>shiyidafa</t>
    </r>
    <r>
      <rPr>
        <sz val="11"/>
        <color theme="1"/>
        <rFont val="等线"/>
        <family val="2"/>
        <charset val="134"/>
        <scheme val="minor"/>
      </rPr>
      <t>1</t>
    </r>
    <r>
      <rPr>
        <sz val="11"/>
        <color theme="1"/>
        <rFont val="等线"/>
        <family val="2"/>
        <charset val="134"/>
        <scheme val="minor"/>
      </rPr>
      <t>_shiyidafa</t>
    </r>
    <phoneticPr fontId="9" type="noConversion"/>
  </si>
  <si>
    <r>
      <t>shiyidafa2</t>
    </r>
    <r>
      <rPr>
        <sz val="11"/>
        <color theme="1"/>
        <rFont val="等线"/>
        <family val="2"/>
        <charset val="134"/>
        <scheme val="minor"/>
      </rPr>
      <t>_shiyidafa</t>
    </r>
    <phoneticPr fontId="9" type="noConversion"/>
  </si>
  <si>
    <t>ps_hanbingmohuan</t>
  </si>
  <si>
    <t>hanbingmohuan1_hanbingmohuan</t>
    <phoneticPr fontId="9" type="noConversion"/>
  </si>
  <si>
    <t>hanbingmohuan2_hanbingmohuan</t>
    <phoneticPr fontId="9" type="noConversion"/>
  </si>
  <si>
    <t>[["skill_hanbingmohuan",14]]</t>
  </si>
  <si>
    <t>[[15,9]]</t>
    <phoneticPr fontId="9" type="noConversion"/>
  </si>
  <si>
    <t>hanbingmohuan1_hanbingmohuan</t>
  </si>
  <si>
    <t>hanbingmohuan2_hanbingmohuan</t>
  </si>
  <si>
    <t>ps_pilihanbing</t>
  </si>
  <si>
    <t>pilihanbing1_pilihanbing</t>
    <phoneticPr fontId="9" type="noConversion"/>
  </si>
  <si>
    <t>pilihanbing2_pilihanbing</t>
  </si>
  <si>
    <t>[["skill_pilihanbing",1]]</t>
  </si>
  <si>
    <t>pilihanbing3_pilihanbing</t>
    <phoneticPr fontId="9" type="noConversion"/>
  </si>
  <si>
    <t>ps_bingxuefengbao</t>
  </si>
  <si>
    <t>[0,1]</t>
  </si>
  <si>
    <t>ps_huanxinguwu</t>
  </si>
  <si>
    <t>huanxinguwu_huanxinguwu</t>
    <phoneticPr fontId="9" type="noConversion"/>
  </si>
  <si>
    <t>[["skill_huanxinguwu",1]]</t>
  </si>
  <si>
    <t>[8000,500]</t>
    <phoneticPr fontId="9" type="noConversion"/>
  </si>
  <si>
    <t>[24000,500]</t>
    <phoneticPr fontId="9" type="noConversion"/>
  </si>
  <si>
    <t>[[17,104]]</t>
    <phoneticPr fontId="9" type="noConversion"/>
  </si>
  <si>
    <t xml:space="preserve"> </t>
    <phoneticPr fontId="9" type="noConversion"/>
  </si>
  <si>
    <t>PLAYERSKILL_308</t>
  </si>
  <si>
    <t>PLAYERSKILLDES_3082</t>
    <phoneticPr fontId="9" type="noConversion"/>
  </si>
  <si>
    <t>PLAYERSKILLDES2_3082</t>
    <phoneticPr fontId="9" type="noConversion"/>
  </si>
  <si>
    <t>PLAYERSKILLDES3_308</t>
  </si>
  <si>
    <t>PLAYERSKILLDES4_3082</t>
    <phoneticPr fontId="9" type="noConversion"/>
  </si>
  <si>
    <t>[[2,3]]</t>
    <phoneticPr fontId="9" type="noConversion"/>
  </si>
  <si>
    <t>ps_qumodafa</t>
  </si>
  <si>
    <r>
      <t>q</t>
    </r>
    <r>
      <rPr>
        <sz val="11"/>
        <color theme="1"/>
        <rFont val="等线"/>
        <family val="2"/>
        <charset val="134"/>
        <scheme val="minor"/>
      </rPr>
      <t>umodafa_qumodafa</t>
    </r>
    <phoneticPr fontId="9" type="noConversion"/>
  </si>
  <si>
    <t>ps_shunjianyidong</t>
  </si>
  <si>
    <t>ps_zhaohuanshuiyuansu</t>
  </si>
  <si>
    <t>ps_jingxiangdafa</t>
  </si>
  <si>
    <t>jingxiangdafa1_jingxiangdafa</t>
    <phoneticPr fontId="9" type="noConversion"/>
  </si>
  <si>
    <t>jingxiangdafa2_jingxiangdafa</t>
  </si>
  <si>
    <t>[10,2]</t>
    <phoneticPr fontId="9" type="noConversion"/>
  </si>
  <si>
    <t>[200,0]</t>
    <phoneticPr fontId="9" type="noConversion"/>
  </si>
  <si>
    <t>[30000,0]</t>
    <phoneticPr fontId="9" type="noConversion"/>
  </si>
  <si>
    <t>ps_shengminglianjie</t>
  </si>
  <si>
    <t>[["linghunlianjie_linghunlianjie",1]]</t>
  </si>
  <si>
    <t>[16000,500]</t>
    <phoneticPr fontId="9" type="noConversion"/>
  </si>
  <si>
    <t>ps_liaoshang</t>
  </si>
  <si>
    <t>liaoshang</t>
    <phoneticPr fontId="9" type="noConversion"/>
  </si>
  <si>
    <t>[["skill_liaoshang",1]]</t>
  </si>
  <si>
    <t>ps_hanbingshenjian</t>
    <phoneticPr fontId="9" type="noConversion"/>
  </si>
  <si>
    <t>hanbingshenjian1_hanbingshenjian</t>
    <phoneticPr fontId="9" type="noConversion"/>
  </si>
  <si>
    <t>hanbingshenjian2_hanbingshenjian</t>
    <phoneticPr fontId="9" type="noConversion"/>
  </si>
  <si>
    <t>[["skill_hanbingshenjian",1]]</t>
  </si>
  <si>
    <r>
      <t>[</t>
    </r>
    <r>
      <rPr>
        <sz val="11"/>
        <color theme="1"/>
        <rFont val="等线"/>
        <family val="2"/>
        <charset val="134"/>
        <scheme val="minor"/>
      </rPr>
      <t>305,306,3051,3052]</t>
    </r>
    <phoneticPr fontId="9" type="noConversion"/>
  </si>
  <si>
    <t>ps_qidao</t>
    <phoneticPr fontId="9" type="noConversion"/>
  </si>
  <si>
    <r>
      <t>q</t>
    </r>
    <r>
      <rPr>
        <sz val="11"/>
        <color theme="1"/>
        <rFont val="等线"/>
        <family val="2"/>
        <charset val="134"/>
        <scheme val="minor"/>
      </rPr>
      <t>idao1_qidao</t>
    </r>
    <phoneticPr fontId="9" type="noConversion"/>
  </si>
  <si>
    <r>
      <t>q</t>
    </r>
    <r>
      <rPr>
        <sz val="11"/>
        <color theme="1"/>
        <rFont val="等线"/>
        <family val="2"/>
        <charset val="134"/>
        <scheme val="minor"/>
      </rPr>
      <t>idao2_qidao</t>
    </r>
    <r>
      <rPr>
        <sz val="11"/>
        <color theme="1"/>
        <rFont val="等线"/>
        <family val="2"/>
        <charset val="134"/>
        <scheme val="minor"/>
      </rPr>
      <t/>
    </r>
  </si>
  <si>
    <t>[["skill_qidao",1]]</t>
  </si>
  <si>
    <r>
      <t>[0,</t>
    </r>
    <r>
      <rPr>
        <sz val="11"/>
        <color theme="1"/>
        <rFont val="等线"/>
        <family val="2"/>
        <charset val="134"/>
        <scheme val="minor"/>
      </rPr>
      <t>0</t>
    </r>
    <r>
      <rPr>
        <sz val="11"/>
        <color theme="1"/>
        <rFont val="等线"/>
        <family val="2"/>
        <charset val="134"/>
        <scheme val="minor"/>
      </rPr>
      <t>]</t>
    </r>
    <phoneticPr fontId="9" type="noConversion"/>
  </si>
  <si>
    <t>ps_nengliangnizhuan</t>
    <phoneticPr fontId="9" type="noConversion"/>
  </si>
  <si>
    <t>[["nengliangnizhuan_nengliangnizhuan",1]]</t>
    <phoneticPr fontId="9" type="noConversion"/>
  </si>
  <si>
    <t>[["skill_nengliangnizhuan",1]]</t>
    <phoneticPr fontId="9" type="noConversion"/>
  </si>
  <si>
    <t>[10000,500]</t>
    <phoneticPr fontId="9" type="noConversion"/>
  </si>
  <si>
    <t>[39000,500]</t>
    <phoneticPr fontId="9" type="noConversion"/>
  </si>
  <si>
    <t>ps_wangzhezhifeng</t>
    <phoneticPr fontId="9" type="noConversion"/>
  </si>
  <si>
    <t>[["wangzhezhifeng_wangzhezhifeng",1]]</t>
    <phoneticPr fontId="9" type="noConversion"/>
  </si>
  <si>
    <t>[["wangzhezhifeng2_wangzhezhifeng2",1]]</t>
    <phoneticPr fontId="9" type="noConversion"/>
  </si>
  <si>
    <t>[37000,500]</t>
    <phoneticPr fontId="9" type="noConversion"/>
  </si>
  <si>
    <t>ps_daqishendun</t>
  </si>
  <si>
    <t>fengdun1_fengdun</t>
  </si>
  <si>
    <t>fengdun2_fengdun</t>
  </si>
  <si>
    <t>[["skill_daqishendun",1]]</t>
  </si>
  <si>
    <t>ps_jufengmoqiang</t>
  </si>
  <si>
    <t>fengqiang1_jufengmoqiang</t>
    <phoneticPr fontId="9" type="noConversion"/>
  </si>
  <si>
    <t>fengqiang2_jufengmoqiang</t>
  </si>
  <si>
    <t>ps_kuaigongzhanshu</t>
  </si>
  <si>
    <t>kuaigongzhanshu1_kuaigongzhanshu</t>
    <phoneticPr fontId="9" type="noConversion"/>
  </si>
  <si>
    <t>kuaigongzhanshu2_kuaigongzhanshu</t>
  </si>
  <si>
    <t>[["skill_kuaigongzhanshu",1]]</t>
  </si>
  <si>
    <t>ps_xingyunzhishen</t>
  </si>
  <si>
    <t>xingyunzhishen1_xingyunzhishen</t>
    <phoneticPr fontId="9" type="noConversion"/>
  </si>
  <si>
    <t>xingyunzhishen2_xingyunzhishen</t>
    <phoneticPr fontId="9" type="noConversion"/>
  </si>
  <si>
    <t>ps_baifabaizhong</t>
    <phoneticPr fontId="9" type="noConversion"/>
  </si>
  <si>
    <t>baifabaizhong1_baifabaizhong</t>
    <phoneticPr fontId="9" type="noConversion"/>
  </si>
  <si>
    <t>baifabaizhong2_baifabaizhong</t>
  </si>
  <si>
    <t>[["skill_baifabaizhong",1]]</t>
  </si>
  <si>
    <t>[6000,0]</t>
  </si>
  <si>
    <t>[13000,0]</t>
  </si>
  <si>
    <t>[20,0]</t>
  </si>
  <si>
    <t>ps_guhuorenxin</t>
  </si>
  <si>
    <r>
      <t>guhuorenxin</t>
    </r>
    <r>
      <rPr>
        <sz val="11"/>
        <color theme="1"/>
        <rFont val="等线"/>
        <family val="2"/>
        <charset val="134"/>
        <scheme val="minor"/>
      </rPr>
      <t>1</t>
    </r>
    <r>
      <rPr>
        <sz val="11"/>
        <color theme="1"/>
        <rFont val="等线"/>
        <family val="2"/>
        <charset val="134"/>
        <scheme val="minor"/>
      </rPr>
      <t>_guhuorenxin</t>
    </r>
    <phoneticPr fontId="9" type="noConversion"/>
  </si>
  <si>
    <r>
      <t>guhuorenxin2</t>
    </r>
    <r>
      <rPr>
        <sz val="11"/>
        <color theme="1"/>
        <rFont val="等线"/>
        <family val="2"/>
        <charset val="134"/>
        <scheme val="minor"/>
      </rPr>
      <t>_guhuorenxin</t>
    </r>
    <phoneticPr fontId="9" type="noConversion"/>
  </si>
  <si>
    <t>ps_shijianningzhi</t>
  </si>
  <si>
    <t>[["skill_shijianningzhi",1]]</t>
  </si>
  <si>
    <t>ps_liansuoshandian</t>
  </si>
  <si>
    <t>liansuoshandian1_liansuoshandian</t>
    <phoneticPr fontId="9" type="noConversion"/>
  </si>
  <si>
    <t>[5,1]</t>
    <phoneticPr fontId="9" type="noConversion"/>
  </si>
  <si>
    <t>liansuoshandian3_liansuoshandian</t>
  </si>
  <si>
    <t>liansuoshandian2_liansuoshandian</t>
  </si>
  <si>
    <t>[7,1]</t>
    <phoneticPr fontId="9" type="noConversion"/>
  </si>
  <si>
    <t>[24,0]</t>
    <phoneticPr fontId="9" type="noConversion"/>
  </si>
  <si>
    <t>[60000,20000]</t>
    <phoneticPr fontId="9" type="noConversion"/>
  </si>
  <si>
    <t>ps_pilishandian</t>
  </si>
  <si>
    <t>pilishandian1_pilishandian</t>
    <phoneticPr fontId="9" type="noConversion"/>
  </si>
  <si>
    <t>pilishandian2_pilishandian</t>
  </si>
  <si>
    <t>ps_wanglingshashou</t>
  </si>
  <si>
    <t>wanglingshashou_wanglingshashou</t>
    <phoneticPr fontId="9" type="noConversion"/>
  </si>
  <si>
    <t>[["skill_wanglingshashou",1]]</t>
  </si>
  <si>
    <t>[128,111]</t>
  </si>
  <si>
    <t>ps_fengbaoshu</t>
    <phoneticPr fontId="9" type="noConversion"/>
  </si>
  <si>
    <t>ps_zhiliposui</t>
  </si>
  <si>
    <r>
      <t>z</t>
    </r>
    <r>
      <rPr>
        <sz val="11"/>
        <color theme="1"/>
        <rFont val="等线"/>
        <family val="2"/>
        <charset val="134"/>
        <scheme val="minor"/>
      </rPr>
      <t>hiliposui_zhiliposui</t>
    </r>
    <phoneticPr fontId="9" type="noConversion"/>
  </si>
  <si>
    <r>
      <t>[</t>
    </r>
    <r>
      <rPr>
        <sz val="11"/>
        <color theme="1"/>
        <rFont val="等线"/>
        <family val="2"/>
        <charset val="134"/>
        <scheme val="minor"/>
      </rPr>
      <t>0,0]</t>
    </r>
    <phoneticPr fontId="9" type="noConversion"/>
  </si>
  <si>
    <t>ps_huimiezhiguang</t>
  </si>
  <si>
    <r>
      <t>h</t>
    </r>
    <r>
      <rPr>
        <sz val="11"/>
        <color theme="1"/>
        <rFont val="等线"/>
        <family val="2"/>
        <charset val="134"/>
        <scheme val="minor"/>
      </rPr>
      <t>uimiezhiguang_huimiezhiguang</t>
    </r>
    <phoneticPr fontId="9" type="noConversion"/>
  </si>
  <si>
    <t>[["skill_huimiezhiguang",1]]</t>
  </si>
  <si>
    <t>ps_zhaohuanqiyuansu</t>
  </si>
  <si>
    <r>
      <t>zhaohuan</t>
    </r>
    <r>
      <rPr>
        <sz val="11"/>
        <color theme="1"/>
        <rFont val="等线"/>
        <family val="2"/>
        <charset val="134"/>
        <scheme val="minor"/>
      </rPr>
      <t>qiyuansu1_zhaohuanqiyuansu</t>
    </r>
    <phoneticPr fontId="9" type="noConversion"/>
  </si>
  <si>
    <r>
      <t>zhaohuan</t>
    </r>
    <r>
      <rPr>
        <sz val="11"/>
        <color theme="1"/>
        <rFont val="等线"/>
        <family val="2"/>
        <charset val="134"/>
        <scheme val="minor"/>
      </rPr>
      <t>qiyuansu2_zhaohuanqiyuansu</t>
    </r>
    <r>
      <rPr>
        <sz val="11"/>
        <color theme="1"/>
        <rFont val="等线"/>
        <family val="2"/>
        <charset val="134"/>
        <scheme val="minor"/>
      </rPr>
      <t/>
    </r>
    <phoneticPr fontId="9" type="noConversion"/>
  </si>
  <si>
    <t>ps_daqishenjian</t>
    <phoneticPr fontId="9" type="noConversion"/>
  </si>
  <si>
    <t>daqishenjian1_daqishenjian</t>
    <phoneticPr fontId="9" type="noConversion"/>
  </si>
  <si>
    <t>daqishenjian2_daqishenjian</t>
    <phoneticPr fontId="9" type="noConversion"/>
  </si>
  <si>
    <t>[["skill_daqishenjian",1]]</t>
  </si>
  <si>
    <t>人海战术</t>
    <phoneticPr fontId="9" type="noConversion"/>
  </si>
  <si>
    <t>ps_renhaizhanshu</t>
    <phoneticPr fontId="9" type="noConversion"/>
  </si>
  <si>
    <t>[["skill_hutishendun",1]]</t>
  </si>
  <si>
    <t>[1,2,3]</t>
    <phoneticPr fontId="9" type="noConversion"/>
  </si>
  <si>
    <t>ps_dadishendun</t>
    <phoneticPr fontId="9" type="noConversion"/>
  </si>
  <si>
    <r>
      <t>d</t>
    </r>
    <r>
      <rPr>
        <sz val="11"/>
        <color theme="1"/>
        <rFont val="等线"/>
        <family val="2"/>
        <charset val="134"/>
        <scheme val="minor"/>
      </rPr>
      <t>adishendun1_dadishendun</t>
    </r>
    <phoneticPr fontId="9" type="noConversion"/>
  </si>
  <si>
    <r>
      <t>d</t>
    </r>
    <r>
      <rPr>
        <sz val="11"/>
        <color theme="1"/>
        <rFont val="等线"/>
        <family val="2"/>
        <charset val="134"/>
        <scheme val="minor"/>
      </rPr>
      <t>adishendun2_dadishendun</t>
    </r>
    <r>
      <rPr>
        <sz val="11"/>
        <color theme="1"/>
        <rFont val="等线"/>
        <family val="2"/>
        <charset val="134"/>
        <scheme val="minor"/>
      </rPr>
      <t/>
    </r>
  </si>
  <si>
    <r>
      <t>d</t>
    </r>
    <r>
      <rPr>
        <sz val="11"/>
        <color theme="1"/>
        <rFont val="等线"/>
        <family val="2"/>
        <charset val="134"/>
        <scheme val="minor"/>
      </rPr>
      <t>adishendun</t>
    </r>
    <phoneticPr fontId="9" type="noConversion"/>
  </si>
  <si>
    <r>
      <t>[</t>
    </r>
    <r>
      <rPr>
        <sz val="11"/>
        <color theme="1"/>
        <rFont val="等线"/>
        <family val="2"/>
        <charset val="134"/>
        <scheme val="minor"/>
      </rPr>
      <t>3,2,1]</t>
    </r>
    <phoneticPr fontId="9" type="noConversion"/>
  </si>
  <si>
    <t>ps_hutishifu</t>
  </si>
  <si>
    <t>hutishifu1_hutishifu</t>
    <phoneticPr fontId="9" type="noConversion"/>
  </si>
  <si>
    <t>hutishifu2_hutishifu</t>
  </si>
  <si>
    <t>[["skill_hutishifu",1]]</t>
  </si>
  <si>
    <t>迟缓大法</t>
  </si>
  <si>
    <t>ps_chihuandafa</t>
  </si>
  <si>
    <r>
      <t>c</t>
    </r>
    <r>
      <rPr>
        <sz val="11"/>
        <color theme="1"/>
        <rFont val="等线"/>
        <family val="2"/>
        <charset val="134"/>
        <scheme val="minor"/>
      </rPr>
      <t>hihuandafa</t>
    </r>
    <phoneticPr fontId="9" type="noConversion"/>
  </si>
  <si>
    <r>
      <t>[</t>
    </r>
    <r>
      <rPr>
        <sz val="11"/>
        <color theme="1"/>
        <rFont val="等线"/>
        <family val="2"/>
        <charset val="134"/>
        <scheme val="minor"/>
      </rPr>
      <t>[6,2]]</t>
    </r>
    <phoneticPr fontId="9" type="noConversion"/>
  </si>
  <si>
    <t>ps_liushaxianjing</t>
  </si>
  <si>
    <r>
      <t>l</t>
    </r>
    <r>
      <rPr>
        <sz val="11"/>
        <color theme="1"/>
        <rFont val="等线"/>
        <family val="2"/>
        <charset val="134"/>
        <scheme val="minor"/>
      </rPr>
      <t>iushaxianjing_liushaxianjing</t>
    </r>
    <phoneticPr fontId="9" type="noConversion"/>
  </si>
  <si>
    <t>[["skill_liushaxianjing",1]]</t>
  </si>
  <si>
    <r>
      <t>[</t>
    </r>
    <r>
      <rPr>
        <sz val="11"/>
        <color theme="1"/>
        <rFont val="等线"/>
        <family val="2"/>
        <charset val="134"/>
        <scheme val="minor"/>
      </rPr>
      <t>4,5]</t>
    </r>
    <phoneticPr fontId="9" type="noConversion"/>
  </si>
  <si>
    <t>流星火雨</t>
  </si>
  <si>
    <t>ps_liuxinghuoyu</t>
  </si>
  <si>
    <t>ps_siwangbowen</t>
  </si>
  <si>
    <t>[["siwangbowen_siwangbowen",1]]</t>
    <phoneticPr fontId="9" type="noConversion"/>
  </si>
  <si>
    <t>[["skill_siwangbowen",1]]</t>
  </si>
  <si>
    <t>[[15,12]]</t>
    <phoneticPr fontId="9" type="noConversion"/>
  </si>
  <si>
    <t>雷鸣爆弹</t>
  </si>
  <si>
    <t>ps_leimingbaodan</t>
  </si>
  <si>
    <r>
      <t>l</t>
    </r>
    <r>
      <rPr>
        <sz val="11"/>
        <color theme="1"/>
        <rFont val="等线"/>
        <family val="2"/>
        <charset val="134"/>
        <scheme val="minor"/>
      </rPr>
      <t>eimingbaodan_leimingbaodan</t>
    </r>
    <phoneticPr fontId="9" type="noConversion"/>
  </si>
  <si>
    <r>
      <t>[</t>
    </r>
    <r>
      <rPr>
        <sz val="11"/>
        <color theme="1"/>
        <rFont val="等线"/>
        <family val="2"/>
        <charset val="134"/>
        <scheme val="minor"/>
      </rPr>
      <t>50,0]</t>
    </r>
    <phoneticPr fontId="9" type="noConversion"/>
  </si>
  <si>
    <r>
      <t>[4,5</t>
    </r>
    <r>
      <rPr>
        <sz val="11"/>
        <color theme="1"/>
        <rFont val="等线"/>
        <family val="2"/>
        <charset val="134"/>
        <scheme val="minor"/>
      </rPr>
      <t>,1</t>
    </r>
    <r>
      <rPr>
        <sz val="11"/>
        <color theme="1"/>
        <rFont val="等线"/>
        <family val="2"/>
        <charset val="134"/>
        <scheme val="minor"/>
      </rPr>
      <t>]</t>
    </r>
    <phoneticPr fontId="9" type="noConversion"/>
  </si>
  <si>
    <t>ps_beitongyujue</t>
  </si>
  <si>
    <t>beitongyujue_beitongyujue</t>
  </si>
  <si>
    <t>[["skill_beitongyujue",1]]</t>
  </si>
  <si>
    <t>[26000,500]</t>
    <phoneticPr fontId="9" type="noConversion"/>
  </si>
  <si>
    <t>转世重生</t>
  </si>
  <si>
    <t>ps_zhuanshichongsheng</t>
  </si>
  <si>
    <t>[100,100]</t>
  </si>
  <si>
    <t>[1,9]</t>
  </si>
  <si>
    <r>
      <t>[30,</t>
    </r>
    <r>
      <rPr>
        <sz val="11"/>
        <color theme="1"/>
        <rFont val="等线"/>
        <family val="2"/>
        <charset val="134"/>
        <scheme val="minor"/>
      </rPr>
      <t>1</t>
    </r>
    <r>
      <rPr>
        <sz val="11"/>
        <color theme="1"/>
        <rFont val="等线"/>
        <family val="2"/>
        <charset val="134"/>
        <scheme val="minor"/>
      </rPr>
      <t>]</t>
    </r>
    <phoneticPr fontId="9" type="noConversion"/>
  </si>
  <si>
    <t>ps_zhaohunshu</t>
  </si>
  <si>
    <t>zhaohunshu1_zhaohunshu</t>
    <phoneticPr fontId="9" type="noConversion"/>
  </si>
  <si>
    <t>zhaohunshu2_zhaohunshu</t>
  </si>
  <si>
    <t>[["skill_zhaohunshu",1]]</t>
  </si>
  <si>
    <t>招魂术-维德尼娜IV</t>
    <phoneticPr fontId="9" type="noConversion"/>
  </si>
  <si>
    <t>招魂术——山德鲁</t>
    <phoneticPr fontId="9" type="noConversion"/>
  </si>
  <si>
    <t>PLAYERSKILL_510</t>
  </si>
  <si>
    <t>PLAYERSKILLDES_510</t>
  </si>
  <si>
    <t>PLAYERSKILLDES2_510</t>
  </si>
  <si>
    <t>PLAYERSKILLDES3_510</t>
  </si>
  <si>
    <t>PLAYERSKILLDES4_510</t>
  </si>
  <si>
    <t>zhaohunshu1_zhaohunshu</t>
  </si>
  <si>
    <t>[25000,0]</t>
  </si>
  <si>
    <t>[34,0]</t>
  </si>
  <si>
    <t>[4,0]</t>
    <phoneticPr fontId="9" type="noConversion"/>
  </si>
  <si>
    <t>召唤土元素</t>
  </si>
  <si>
    <t>ps_zhaohuantuyuansu</t>
  </si>
  <si>
    <t>[3,1,4,5]</t>
    <phoneticPr fontId="9" type="noConversion"/>
  </si>
  <si>
    <t>ps_yexinghuhuan</t>
  </si>
  <si>
    <t>yexinghuhuan</t>
    <phoneticPr fontId="9" type="noConversion"/>
  </si>
  <si>
    <t>巨石魔墙</t>
  </si>
  <si>
    <t>ps_jushimoqiang</t>
  </si>
  <si>
    <r>
      <t>j</t>
    </r>
    <r>
      <rPr>
        <sz val="11"/>
        <color theme="1"/>
        <rFont val="等线"/>
        <family val="2"/>
        <charset val="134"/>
        <scheme val="minor"/>
      </rPr>
      <t>ushimoqiang_jushimoqiang</t>
    </r>
    <phoneticPr fontId="9" type="noConversion"/>
  </si>
  <si>
    <r>
      <t>[1</t>
    </r>
    <r>
      <rPr>
        <sz val="11"/>
        <color theme="1"/>
        <rFont val="等线"/>
        <family val="2"/>
        <charset val="134"/>
        <scheme val="minor"/>
      </rPr>
      <t>,0]</t>
    </r>
    <phoneticPr fontId="9" type="noConversion"/>
  </si>
  <si>
    <t>ps_dadishenjian</t>
    <phoneticPr fontId="9" type="noConversion"/>
  </si>
  <si>
    <t>dadishenjian1_dadishenjian</t>
    <phoneticPr fontId="9" type="noConversion"/>
  </si>
  <si>
    <t>dadishenjian2_dadishenjian</t>
    <phoneticPr fontId="9" type="noConversion"/>
  </si>
  <si>
    <t>[["skill_dadishenjian",1]]</t>
  </si>
  <si>
    <t>ps_senlingongming</t>
    <phoneticPr fontId="9" type="noConversion"/>
  </si>
  <si>
    <t>senlingongming1_senlingongming</t>
    <phoneticPr fontId="9" type="noConversion"/>
  </si>
  <si>
    <t>senlingongming2_senlingongming</t>
  </si>
  <si>
    <t>[["skill_senlingongming",1]]</t>
  </si>
  <si>
    <t>ps_julingqishu</t>
    <phoneticPr fontId="9" type="noConversion"/>
  </si>
  <si>
    <t>[["skill_julingqishu",1]]</t>
  </si>
  <si>
    <r>
      <t>[</t>
    </r>
    <r>
      <rPr>
        <sz val="11"/>
        <color theme="1"/>
        <rFont val="等线"/>
        <family val="2"/>
        <charset val="134"/>
        <scheme val="minor"/>
      </rPr>
      <t>[17,104]]</t>
    </r>
    <phoneticPr fontId="9" type="noConversion"/>
  </si>
  <si>
    <t>圣盾术</t>
  </si>
  <si>
    <t>ps_shengdunshu</t>
    <phoneticPr fontId="9" type="noConversion"/>
  </si>
  <si>
    <t>ps_wanglingdajun</t>
    <phoneticPr fontId="9" type="noConversion"/>
  </si>
  <si>
    <t>wanglingdajun1_wanglingdajun</t>
    <phoneticPr fontId="9" type="noConversion"/>
  </si>
  <si>
    <t>wanglingdajun2_wanglingdajun</t>
    <phoneticPr fontId="9" type="noConversion"/>
  </si>
  <si>
    <t>[46,0]</t>
  </si>
  <si>
    <t>[4,1]</t>
    <phoneticPr fontId="9" type="noConversion"/>
  </si>
  <si>
    <t>ps_shaluzhiling</t>
    <phoneticPr fontId="9" type="noConversion"/>
  </si>
  <si>
    <t>[["skill_tushazhiling",1]]</t>
  </si>
  <si>
    <t>[38,0.5]</t>
    <phoneticPr fontId="9" type="noConversion"/>
  </si>
  <si>
    <t>[306,1306,11306]</t>
    <phoneticPr fontId="9" type="noConversion"/>
  </si>
  <si>
    <t>神秘领域</t>
    <phoneticPr fontId="9" type="noConversion"/>
  </si>
  <si>
    <t>ps_shenmilingyu</t>
    <phoneticPr fontId="9" type="noConversion"/>
  </si>
  <si>
    <t>[6000,0]</t>
    <phoneticPr fontId="9" type="noConversion"/>
  </si>
  <si>
    <t>石化大法</t>
    <phoneticPr fontId="9" type="noConversion"/>
  </si>
  <si>
    <t>ps_shihuadafa</t>
    <phoneticPr fontId="9" type="noConversion"/>
  </si>
  <si>
    <t>shihuadafa_shihuadafa</t>
    <phoneticPr fontId="9" type="noConversion"/>
  </si>
  <si>
    <t>山崩地裂</t>
    <phoneticPr fontId="9" type="noConversion"/>
  </si>
  <si>
    <t>ps_shanbengdilie</t>
    <phoneticPr fontId="9" type="noConversion"/>
  </si>
  <si>
    <t>生命轮回</t>
    <phoneticPr fontId="9" type="noConversion"/>
  </si>
  <si>
    <t>ps_shengminglunhui</t>
    <phoneticPr fontId="9" type="noConversion"/>
  </si>
  <si>
    <t>晶化大地</t>
    <phoneticPr fontId="9" type="noConversion"/>
  </si>
  <si>
    <t>ps_jinghuadadi</t>
    <phoneticPr fontId="9" type="noConversion"/>
  </si>
  <si>
    <t>jinghuadadi1_jinghuadadi</t>
    <phoneticPr fontId="9" type="noConversion"/>
  </si>
  <si>
    <t>jinghuadadi2_jinghuadadi</t>
    <phoneticPr fontId="9" type="noConversion"/>
  </si>
  <si>
    <t>[[15,4]]</t>
    <phoneticPr fontId="9" type="noConversion"/>
  </si>
  <si>
    <t>黑暗时刻</t>
    <phoneticPr fontId="9" type="noConversion"/>
  </si>
  <si>
    <t>ps_heianshike</t>
    <phoneticPr fontId="9" type="noConversion"/>
  </si>
  <si>
    <r>
      <t>[</t>
    </r>
    <r>
      <rPr>
        <sz val="11"/>
        <color theme="1"/>
        <rFont val="等线"/>
        <family val="2"/>
        <charset val="134"/>
        <scheme val="minor"/>
      </rPr>
      <t>["heianshijian_heianshijian",1]]</t>
    </r>
    <phoneticPr fontId="9" type="noConversion"/>
  </si>
  <si>
    <t>阴影笼罩</t>
    <phoneticPr fontId="9" type="noConversion"/>
  </si>
  <si>
    <t>#BOSS</t>
    <phoneticPr fontId="9" type="noConversion"/>
  </si>
  <si>
    <t>毒龙驱散</t>
    <phoneticPr fontId="9" type="noConversion"/>
  </si>
  <si>
    <t>guhuorenxin_guhuorenxin</t>
    <phoneticPr fontId="9" type="noConversion"/>
  </si>
  <si>
    <t>[3000,0]</t>
  </si>
  <si>
    <t>[30000,0]</t>
  </si>
  <si>
    <t>[10,0]</t>
  </si>
  <si>
    <t>[30,0]</t>
    <phoneticPr fontId="9" type="noConversion"/>
  </si>
  <si>
    <t>#宝物技能</t>
    <phoneticPr fontId="9" type="noConversion"/>
  </si>
  <si>
    <t>诅咒铠甲</t>
    <phoneticPr fontId="9" type="noConversion"/>
  </si>
  <si>
    <t>ps_zuzhoudafa</t>
  </si>
  <si>
    <t>[5000,0]</t>
    <phoneticPr fontId="9" type="noConversion"/>
  </si>
  <si>
    <t>泰坦神箭</t>
    <phoneticPr fontId="9" type="noConversion"/>
  </si>
  <si>
    <t>ps_taitanshenjian</t>
  </si>
  <si>
    <t>[12000,0]</t>
    <phoneticPr fontId="9" type="noConversion"/>
  </si>
  <si>
    <t>[15,0]</t>
    <phoneticPr fontId="9" type="noConversion"/>
  </si>
  <si>
    <t>[164.8,51.8]</t>
    <phoneticPr fontId="9" type="noConversion"/>
  </si>
  <si>
    <t>[12000,0]</t>
  </si>
  <si>
    <t>[173,54.4]</t>
    <phoneticPr fontId="9" type="noConversion"/>
  </si>
  <si>
    <t>[24000,0]</t>
    <phoneticPr fontId="9" type="noConversion"/>
  </si>
  <si>
    <t>[800,9.6]</t>
    <phoneticPr fontId="9" type="noConversion"/>
  </si>
  <si>
    <t>鬼王斗篷</t>
    <phoneticPr fontId="9" type="noConversion"/>
  </si>
  <si>
    <t>ps_wanglingzhaohuan</t>
  </si>
  <si>
    <t>guiwangdoupengdiji1_dijiguiwangdoupeng</t>
    <phoneticPr fontId="9" type="noConversion"/>
  </si>
  <si>
    <t>guiwangdoupengdiji2_dijiguiwangdoupeng</t>
  </si>
  <si>
    <t>[["skill_guiwangdoupeng",1]]</t>
  </si>
  <si>
    <t>[9,0]</t>
    <phoneticPr fontId="9" type="noConversion"/>
  </si>
  <si>
    <t>guiwangdoupenggaoji1_gaojiguiwangdoupeng</t>
    <phoneticPr fontId="9" type="noConversion"/>
  </si>
  <si>
    <t>guiwangdoupenggaoji2_gaojiguiwangdoupeng</t>
  </si>
  <si>
    <t>[13,0]</t>
    <phoneticPr fontId="9" type="noConversion"/>
  </si>
  <si>
    <t>龙王神力</t>
    <phoneticPr fontId="9" type="noConversion"/>
  </si>
  <si>
    <t>ps_longwangshenli</t>
    <phoneticPr fontId="9" type="noConversion"/>
  </si>
  <si>
    <t>[["longwangshenlitexiao_longwangshenlitexiao",1]]</t>
    <phoneticPr fontId="9" type="noConversion"/>
  </si>
  <si>
    <t>[20000,500]</t>
    <phoneticPr fontId="9" type="noConversion"/>
  </si>
  <si>
    <t>天使联盟</t>
    <phoneticPr fontId="9" type="noConversion"/>
  </si>
  <si>
    <t>ps_tianshilianmeng</t>
    <phoneticPr fontId="9" type="noConversion"/>
  </si>
  <si>
    <t>鹰眼洞察</t>
    <phoneticPr fontId="9" type="noConversion"/>
  </si>
  <si>
    <t>冰天雪地</t>
    <phoneticPr fontId="9" type="noConversion"/>
  </si>
  <si>
    <t>ps_bingtianxuedi</t>
    <phoneticPr fontId="9" type="noConversion"/>
  </si>
  <si>
    <t>bingtianxuedidafanwei1_bingtianxuedidafanwei</t>
    <phoneticPr fontId="9" type="noConversion"/>
  </si>
  <si>
    <t>bingtianxuedidafanwei2_bingtianxuedidafanwei</t>
  </si>
  <si>
    <t>[26000,0]</t>
    <phoneticPr fontId="9" type="noConversion"/>
  </si>
  <si>
    <t>[1,3,2,4,5]</t>
    <phoneticPr fontId="9" type="noConversion"/>
  </si>
  <si>
    <t>[21000,0]</t>
    <phoneticPr fontId="9" type="noConversion"/>
  </si>
  <si>
    <t>[["bingtianxuedi1_bingtianxuedi",1]]</t>
    <phoneticPr fontId="9" type="noConversion"/>
  </si>
  <si>
    <t>[["bingtianxuedi2_bingtianxuedi",1]]</t>
    <phoneticPr fontId="9" type="noConversion"/>
  </si>
  <si>
    <t>#NPC法术</t>
    <phoneticPr fontId="9" type="noConversion"/>
  </si>
  <si>
    <t>PLAYERSKILL_208</t>
  </si>
  <si>
    <t>PLAYERSKILLDES_208</t>
  </si>
  <si>
    <t>PLAYERSKILLDES2_208</t>
  </si>
  <si>
    <t>PLAYERSKILLDES3_208</t>
    <phoneticPr fontId="9" type="noConversion"/>
  </si>
  <si>
    <t>ps_liehuomoqiang</t>
  </si>
  <si>
    <t>[9000]</t>
  </si>
  <si>
    <t>[20000,0]</t>
  </si>
  <si>
    <t>[50,6,0]</t>
    <phoneticPr fontId="9" type="noConversion"/>
  </si>
  <si>
    <t>霹雳闪电</t>
    <phoneticPr fontId="9" type="noConversion"/>
  </si>
  <si>
    <t>PLAYERSKILL_409</t>
    <phoneticPr fontId="9" type="noConversion"/>
  </si>
  <si>
    <t>PLAYERSKILLDES_409</t>
    <phoneticPr fontId="9" type="noConversion"/>
  </si>
  <si>
    <t>PLAYERSKILLDES2_409</t>
    <phoneticPr fontId="9" type="noConversion"/>
  </si>
  <si>
    <t>PLAYERSKILLDES3_409</t>
    <phoneticPr fontId="9" type="noConversion"/>
  </si>
  <si>
    <t>ps_pilishandian</t>
    <phoneticPr fontId="9" type="noConversion"/>
  </si>
  <si>
    <t>hanbingmohuan_hanbingmohuan</t>
    <phoneticPr fontId="9" type="noConversion"/>
  </si>
  <si>
    <t>[40000,0]</t>
    <phoneticPr fontId="9" type="noConversion"/>
  </si>
  <si>
    <t>大地神盾</t>
  </si>
  <si>
    <t>PLAYERSKILL_501</t>
    <phoneticPr fontId="9" type="noConversion"/>
  </si>
  <si>
    <t>PLAYERSKILLDES_502</t>
  </si>
  <si>
    <t>PLAYERSKILLDES2_502</t>
  </si>
  <si>
    <t>PLAYERSKILLDES3_502</t>
  </si>
  <si>
    <t>[9000,0]</t>
  </si>
  <si>
    <t>[40000,0]</t>
  </si>
  <si>
    <t>[25000,0]</t>
    <phoneticPr fontId="9" type="noConversion"/>
  </si>
  <si>
    <t>PLAYERSKILL_314</t>
  </si>
  <si>
    <t>PLAYERSKILLDES_314</t>
  </si>
  <si>
    <t>PLAYERSKILLDES2_314</t>
  </si>
  <si>
    <t>PLAYERSKILLDES3_314</t>
  </si>
  <si>
    <r>
      <t>l</t>
    </r>
    <r>
      <rPr>
        <sz val="11"/>
        <color theme="1"/>
        <rFont val="等线"/>
        <family val="2"/>
        <charset val="134"/>
        <scheme val="minor"/>
      </rPr>
      <t>iaoshang_liaoshang</t>
    </r>
    <phoneticPr fontId="9" type="noConversion"/>
  </si>
  <si>
    <t>[50000,0]</t>
  </si>
  <si>
    <t>[5000,0]</t>
  </si>
  <si>
    <t>[25,0]</t>
  </si>
  <si>
    <t>PLAYERSKILL_505</t>
  </si>
  <si>
    <t>PLAYERSKILLDES_505</t>
  </si>
  <si>
    <t>PLAYERSKILLDES2_505</t>
  </si>
  <si>
    <t>PLAYERSKILLDES3_505</t>
  </si>
  <si>
    <t>[48,0]</t>
  </si>
  <si>
    <t>PLAYERSKILL_205</t>
  </si>
  <si>
    <t>PLAYERSKILLDES_205</t>
  </si>
  <si>
    <t>PLAYERSKILLDES2_205</t>
  </si>
  <si>
    <t>PLAYERSKILLDES3_205</t>
  </si>
  <si>
    <t>lianzhuhuoqiu_lianzhuhuoqiu</t>
  </si>
  <si>
    <t>[32000,0]</t>
  </si>
  <si>
    <t>[20000,0]</t>
    <phoneticPr fontId="9" type="noConversion"/>
  </si>
  <si>
    <t>PLAYERSKILL_209</t>
  </si>
  <si>
    <t>PLAYERSKILLDES_209</t>
  </si>
  <si>
    <t>PLAYERSKILLDES2_209</t>
  </si>
  <si>
    <t>PLAYERSKILLDES3_209</t>
  </si>
  <si>
    <t>zhiredajishangceng_zhiredaji1</t>
    <phoneticPr fontId="9" type="noConversion"/>
  </si>
  <si>
    <t>zhiredajixiaceng_zhiredaji2</t>
    <phoneticPr fontId="9" type="noConversion"/>
  </si>
  <si>
    <t>[21000,0]</t>
  </si>
  <si>
    <t>[35000,0]</t>
  </si>
  <si>
    <t>[70,0]</t>
  </si>
  <si>
    <t>[38888,0]</t>
    <phoneticPr fontId="9" type="noConversion"/>
  </si>
  <si>
    <t>召唤</t>
    <phoneticPr fontId="9" type="noConversion"/>
  </si>
  <si>
    <t>PLAYERSKILL_213</t>
  </si>
  <si>
    <t>PLAYERSKILLDES_213</t>
  </si>
  <si>
    <t>PLAYERSKILLDES2_213</t>
  </si>
  <si>
    <t>PLAYERSKILLDES3_213</t>
  </si>
  <si>
    <t>huoyanzhimen_huoyanzhimen</t>
  </si>
  <si>
    <t>[52,0]</t>
  </si>
  <si>
    <t>[5,1]</t>
  </si>
  <si>
    <t>PLAYERSKILL_306</t>
  </si>
  <si>
    <t>PLAYERSKILLDES_40005</t>
  </si>
  <si>
    <t>PLAYERSKILLDES2_40005</t>
  </si>
  <si>
    <t>PLAYERSKILLDES3_40005</t>
  </si>
  <si>
    <r>
      <t>p</t>
    </r>
    <r>
      <rPr>
        <sz val="11"/>
        <color theme="1"/>
        <rFont val="等线"/>
        <family val="2"/>
        <charset val="134"/>
        <scheme val="minor"/>
      </rPr>
      <t>ilihanbing_pilihanbing</t>
    </r>
    <phoneticPr fontId="9" type="noConversion"/>
  </si>
  <si>
    <t>大地神箭</t>
  </si>
  <si>
    <t>[99000,0]</t>
    <phoneticPr fontId="9" type="noConversion"/>
  </si>
  <si>
    <t>[951,516]</t>
  </si>
  <si>
    <t>[99,0]</t>
    <phoneticPr fontId="9" type="noConversion"/>
  </si>
  <si>
    <t>[[12,14]]</t>
  </si>
  <si>
    <t>屠戮成性</t>
  </si>
  <si>
    <t>[[1,3]]</t>
  </si>
  <si>
    <t>[[2,2]]</t>
  </si>
  <si>
    <t>大气神箭</t>
  </si>
  <si>
    <t>[1297,703]</t>
  </si>
  <si>
    <t>[3,2,1]</t>
  </si>
  <si>
    <t>寒冰神箭</t>
  </si>
  <si>
    <t>[305,306,3051,3052]</t>
  </si>
  <si>
    <t>[1493,810]</t>
  </si>
  <si>
    <t>[[15,9]]</t>
  </si>
  <si>
    <t>[747,405]</t>
  </si>
  <si>
    <t>[1815,984]</t>
  </si>
  <si>
    <t>[1294,702]</t>
  </si>
  <si>
    <t>[2,3,1]</t>
  </si>
  <si>
    <t>[20,0]</t>
    <phoneticPr fontId="9" type="noConversion"/>
  </si>
  <si>
    <t>[15000,0]</t>
    <phoneticPr fontId="9" type="noConversion"/>
  </si>
  <si>
    <t>森林共鸣</t>
  </si>
  <si>
    <t>[9,0]</t>
  </si>
  <si>
    <t>[3,1,4,5]</t>
  </si>
  <si>
    <t>[40,0]</t>
    <phoneticPr fontId="9" type="noConversion"/>
  </si>
  <si>
    <t>[193,105]</t>
  </si>
  <si>
    <t>[2000,0]</t>
    <phoneticPr fontId="9" type="noConversion"/>
  </si>
  <si>
    <t>[26,0]</t>
  </si>
  <si>
    <t>[28,0]</t>
  </si>
  <si>
    <t>[30,0]</t>
  </si>
  <si>
    <t>[4000,0]</t>
    <phoneticPr fontId="9" type="noConversion"/>
  </si>
  <si>
    <t>深渊回响</t>
  </si>
  <si>
    <t>PLAYERSKILL_216</t>
  </si>
  <si>
    <t>PLAYERSKILLDES_216</t>
  </si>
  <si>
    <t>PLAYERSKILLDES2_216</t>
  </si>
  <si>
    <t>PLAYERSKILLDES3_216</t>
  </si>
  <si>
    <t>PLAYERSKILLDES4_216</t>
  </si>
  <si>
    <t>ps_shenyuanhuixiang</t>
  </si>
  <si>
    <t>shenyuanhuixiang1_shenyuanhuixiang</t>
  </si>
  <si>
    <t>shenyuanhuixiang2_shenyuanhuixiang</t>
  </si>
  <si>
    <t>[8000,0]</t>
  </si>
  <si>
    <t>[24000,0]</t>
  </si>
  <si>
    <t>[51,0]</t>
  </si>
  <si>
    <t>[1811,982]</t>
  </si>
  <si>
    <t>[1,0]</t>
  </si>
  <si>
    <t>PLAYERSKILLDES_308</t>
  </si>
  <si>
    <t>PLAYERSKILLDES2_308</t>
  </si>
  <si>
    <t>PLAYERSKILLDES4_308</t>
  </si>
  <si>
    <t>huanxinguwu_huanxinguwu</t>
  </si>
  <si>
    <t>[[17,104]]</t>
  </si>
  <si>
    <t>PLAYERSKILL_407</t>
  </si>
  <si>
    <t>PLAYERSKILLDES_407</t>
  </si>
  <si>
    <t>PLAYERSKILLDES2_407</t>
  </si>
  <si>
    <t>PLAYERSKILLDES3_407</t>
  </si>
  <si>
    <t>PLAYERSKILLDES4_407</t>
  </si>
  <si>
    <t>[28000,0]</t>
  </si>
  <si>
    <t>PLAYERSKILL_207</t>
  </si>
  <si>
    <t>PLAYERSKILLDES_207</t>
  </si>
  <si>
    <t>PLAYERSKILLDES2_207</t>
  </si>
  <si>
    <t>PLAYERSKILLDES3_207</t>
  </si>
  <si>
    <t>PLAYERSKILLDES4_207</t>
  </si>
  <si>
    <t>[16000,0]</t>
  </si>
  <si>
    <t>[56,0]</t>
  </si>
  <si>
    <t>[209,113]</t>
  </si>
  <si>
    <t>[[17,105]]</t>
  </si>
  <si>
    <t>#云中城技能</t>
    <phoneticPr fontId="9" type="noConversion"/>
  </si>
  <si>
    <t>[100000,0]</t>
    <phoneticPr fontId="9" type="noConversion"/>
  </si>
  <si>
    <t>[30,8,0]</t>
    <phoneticPr fontId="9" type="noConversion"/>
  </si>
  <si>
    <t>[10000,0]</t>
    <phoneticPr fontId="9" type="noConversion"/>
  </si>
  <si>
    <t>[15000,0]</t>
  </si>
  <si>
    <r>
      <t>[</t>
    </r>
    <r>
      <rPr>
        <sz val="11"/>
        <color theme="1"/>
        <rFont val="等线"/>
        <family val="2"/>
        <charset val="134"/>
        <scheme val="minor"/>
      </rPr>
      <t>7305</t>
    </r>
    <r>
      <rPr>
        <sz val="11"/>
        <color theme="1"/>
        <rFont val="等线"/>
        <family val="2"/>
        <charset val="134"/>
        <scheme val="minor"/>
      </rPr>
      <t>]</t>
    </r>
    <phoneticPr fontId="9" type="noConversion"/>
  </si>
  <si>
    <t>[1815,1500]</t>
    <phoneticPr fontId="9" type="noConversion"/>
  </si>
  <si>
    <t>[10,1]</t>
    <phoneticPr fontId="9" type="noConversion"/>
  </si>
  <si>
    <t>[9,16]</t>
  </si>
  <si>
    <t>[1525,827]</t>
  </si>
  <si>
    <t>[14000,0]</t>
  </si>
  <si>
    <t>[5,4,2,1]</t>
    <phoneticPr fontId="9" type="noConversion"/>
  </si>
  <si>
    <t>PLAYERSKILL_504</t>
  </si>
  <si>
    <t>PLAYERSKILLDES_504</t>
  </si>
  <si>
    <t>PLAYERSKILLDES2_504</t>
  </si>
  <si>
    <t>PLAYERSKILLDES3_504</t>
  </si>
  <si>
    <t>PLAYERSKILLDES4_504</t>
  </si>
  <si>
    <t>[3,2,1]</t>
    <phoneticPr fontId="9" type="noConversion"/>
  </si>
  <si>
    <t>烈火神箭</t>
  </si>
  <si>
    <t>PLAYERSKILL_214</t>
  </si>
  <si>
    <t>PLAYERSKILLDES_214</t>
  </si>
  <si>
    <t>PLAYERSKILLDES2_214</t>
  </si>
  <si>
    <t>PLAYERSKILLDES3_214</t>
  </si>
  <si>
    <t>PLAYERSKILLDES4_214</t>
  </si>
  <si>
    <t>ps_liehuoshenjian</t>
  </si>
  <si>
    <t>liehuoshenjian_liehuoshenjian</t>
  </si>
  <si>
    <t>[3,1,2]</t>
    <phoneticPr fontId="9" type="noConversion"/>
  </si>
  <si>
    <t>招魂术-维德尼娜IV</t>
  </si>
  <si>
    <t>PLAYERSKILLDES_5104</t>
  </si>
  <si>
    <t>PLAYERSKILLDES2_5104</t>
  </si>
  <si>
    <t>PLAYERSKILLDES3_5104</t>
  </si>
  <si>
    <t>PLAYERSKILLDES4_5104</t>
  </si>
  <si>
    <t>亡灵大军</t>
  </si>
  <si>
    <t>PLAYERSKILL_518</t>
  </si>
  <si>
    <t>PLAYERSKILLDES_5184</t>
  </si>
  <si>
    <t>PLAYERSKILLDES2_5184</t>
  </si>
  <si>
    <t>PLAYERSKILLDES3_5184</t>
  </si>
  <si>
    <t>PLAYERSKILLDES4_5184</t>
  </si>
  <si>
    <t>ps_wanglingdajun</t>
  </si>
  <si>
    <t>wanglingdajun1_wanglingdajun</t>
  </si>
  <si>
    <t>wanglingdajun2_wanglingdajun</t>
  </si>
  <si>
    <t>[4,1]</t>
  </si>
  <si>
    <t>PLAYERSKILL_204</t>
  </si>
  <si>
    <t>PLAYERSKILLDES_204</t>
  </si>
  <si>
    <t>PLAYERSKILLDES2_204</t>
  </si>
  <si>
    <t>PLAYERSKILLDES3_204</t>
  </si>
  <si>
    <t>guzhuyizhi1_guzhuyizhi</t>
  </si>
  <si>
    <t>[4,1,2]</t>
    <phoneticPr fontId="9" type="noConversion"/>
  </si>
  <si>
    <t>PLAYERSKILL_506</t>
  </si>
  <si>
    <t>PLAYERSKILLDES_506</t>
  </si>
  <si>
    <t>PLAYERSKILLDES2_506</t>
  </si>
  <si>
    <t>PLAYERSKILLDES3_506</t>
  </si>
  <si>
    <t>PLAYERSKILLDES4_506</t>
  </si>
  <si>
    <t>[["siwangbowen_siwangbowen",1]]</t>
  </si>
  <si>
    <t>[10000,30000]</t>
    <phoneticPr fontId="9" type="noConversion"/>
  </si>
  <si>
    <t>[[15,12]]</t>
  </si>
  <si>
    <t>[10000,5000]</t>
    <phoneticPr fontId="9" type="noConversion"/>
  </si>
  <si>
    <t>PLAYERSKILL_312</t>
  </si>
  <si>
    <t>PLAYERSKILLDES_312</t>
  </si>
  <si>
    <t>PLAYERSKILLDES2_312</t>
  </si>
  <si>
    <t>PLAYERSKILLDES3_312</t>
  </si>
  <si>
    <t>PLAYERSKILLDES4_312</t>
  </si>
  <si>
    <t>jingxiangdafa1_jingxiangdafa</t>
  </si>
  <si>
    <t>[11000,0]</t>
  </si>
  <si>
    <t>[66,0]</t>
  </si>
  <si>
    <t>[10,2]</t>
  </si>
  <si>
    <t>[200,0]</t>
  </si>
  <si>
    <t>#器械技能</t>
    <phoneticPr fontId="9" type="noConversion"/>
  </si>
  <si>
    <t>冲车</t>
    <phoneticPr fontId="13" type="noConversion"/>
  </si>
  <si>
    <t>tiepichezhaohuan1_tiepichezhaohuan</t>
  </si>
  <si>
    <t>[["qixie_tiepichesunhuai",25]]</t>
    <phoneticPr fontId="9" type="noConversion"/>
  </si>
  <si>
    <r>
      <t>[</t>
    </r>
    <r>
      <rPr>
        <sz val="11"/>
        <color theme="1"/>
        <rFont val="等线"/>
        <family val="2"/>
        <charset val="134"/>
        <scheme val="minor"/>
      </rPr>
      <t>2,1,3]</t>
    </r>
    <phoneticPr fontId="9" type="noConversion"/>
  </si>
  <si>
    <r>
      <t>[</t>
    </r>
    <r>
      <rPr>
        <sz val="11"/>
        <color theme="1"/>
        <rFont val="等线"/>
        <family val="2"/>
        <charset val="134"/>
        <scheme val="minor"/>
      </rPr>
      <t>1</t>
    </r>
    <r>
      <rPr>
        <sz val="11"/>
        <color theme="1"/>
        <rFont val="等线"/>
        <family val="2"/>
        <charset val="134"/>
        <scheme val="minor"/>
      </rPr>
      <t>,0]</t>
    </r>
    <r>
      <rPr>
        <sz val="11"/>
        <color theme="1"/>
        <rFont val="等线"/>
        <family val="2"/>
        <charset val="134"/>
        <scheme val="minor"/>
      </rPr>
      <t/>
    </r>
  </si>
  <si>
    <r>
      <t>[</t>
    </r>
    <r>
      <rPr>
        <sz val="11"/>
        <color theme="1"/>
        <rFont val="等线"/>
        <family val="2"/>
        <charset val="134"/>
        <scheme val="minor"/>
      </rPr>
      <t>2,1,3]</t>
    </r>
    <r>
      <rPr>
        <sz val="11"/>
        <color theme="1"/>
        <rFont val="等线"/>
        <family val="2"/>
        <charset val="134"/>
        <scheme val="minor"/>
      </rPr>
      <t/>
    </r>
  </si>
  <si>
    <t>弩车</t>
  </si>
  <si>
    <t>nuchejizhong1_nuchejizhong</t>
  </si>
  <si>
    <t>[["qixie_nuchejizhong",20]]</t>
    <phoneticPr fontId="9" type="noConversion"/>
  </si>
  <si>
    <r>
      <t>[</t>
    </r>
    <r>
      <rPr>
        <sz val="11"/>
        <color theme="1"/>
        <rFont val="等线"/>
        <family val="2"/>
        <charset val="134"/>
        <scheme val="minor"/>
      </rPr>
      <t>1</t>
    </r>
    <r>
      <rPr>
        <sz val="11"/>
        <color theme="1"/>
        <rFont val="等线"/>
        <family val="2"/>
        <charset val="134"/>
        <scheme val="minor"/>
      </rPr>
      <t>,</t>
    </r>
    <r>
      <rPr>
        <sz val="11"/>
        <color theme="1"/>
        <rFont val="等线"/>
        <family val="2"/>
        <charset val="134"/>
        <scheme val="minor"/>
      </rPr>
      <t>1</t>
    </r>
    <r>
      <rPr>
        <sz val="11"/>
        <color theme="1"/>
        <rFont val="等线"/>
        <family val="2"/>
        <charset val="134"/>
        <scheme val="minor"/>
      </rPr>
      <t>]</t>
    </r>
    <phoneticPr fontId="9" type="noConversion"/>
  </si>
  <si>
    <t>[0.2,0]</t>
    <phoneticPr fontId="9" type="noConversion"/>
  </si>
  <si>
    <t>[0.2,0]</t>
  </si>
  <si>
    <t>[20488,248]</t>
  </si>
  <si>
    <r>
      <t>[</t>
    </r>
    <r>
      <rPr>
        <sz val="11"/>
        <color theme="1"/>
        <rFont val="等线"/>
        <family val="2"/>
        <charset val="134"/>
        <scheme val="minor"/>
      </rPr>
      <t>0.4,0]</t>
    </r>
    <phoneticPr fontId="9" type="noConversion"/>
  </si>
  <si>
    <t>[0.4,0]</t>
  </si>
  <si>
    <t>[40976,496]</t>
    <phoneticPr fontId="9" type="noConversion"/>
  </si>
  <si>
    <t>投石车</t>
  </si>
  <si>
    <t>toushichejizhong1_toushichejizhong</t>
  </si>
  <si>
    <t>daqishenjian2_daqishenjian</t>
  </si>
  <si>
    <t>[["qixie_tongshouchemingzhong1",23]]</t>
    <phoneticPr fontId="9" type="noConversion"/>
  </si>
  <si>
    <t>[4,5,1]</t>
    <phoneticPr fontId="9" type="noConversion"/>
  </si>
  <si>
    <t>火焰大炮</t>
  </si>
  <si>
    <t>huoyandapaojizhong1_huoyandapaojizhong</t>
  </si>
  <si>
    <t>[["qixie_huoyandapaojizhong1",17]]</t>
    <phoneticPr fontId="9" type="noConversion"/>
  </si>
  <si>
    <r>
      <t>[</t>
    </r>
    <r>
      <rPr>
        <sz val="11"/>
        <color theme="1"/>
        <rFont val="等线"/>
        <family val="2"/>
        <charset val="134"/>
        <scheme val="minor"/>
      </rPr>
      <t>30</t>
    </r>
    <r>
      <rPr>
        <sz val="11"/>
        <color theme="1"/>
        <rFont val="等线"/>
        <family val="2"/>
        <charset val="134"/>
        <scheme val="minor"/>
      </rPr>
      <t>,0]</t>
    </r>
    <phoneticPr fontId="9" type="noConversion"/>
  </si>
  <si>
    <t>医疗帐篷</t>
  </si>
  <si>
    <t>yiliaozhangpengjiaxue1_yiliaozhangpengjiaxue</t>
  </si>
  <si>
    <t>[["qixie_yiliaozhangpengjiaxue",2]]</t>
    <phoneticPr fontId="9" type="noConversion"/>
  </si>
  <si>
    <t>符文石</t>
  </si>
  <si>
    <t>[["qixie_fushijizhong2",1]]</t>
  </si>
  <si>
    <t>被动调用计算区</t>
    <phoneticPr fontId="9" type="noConversion"/>
  </si>
  <si>
    <t>主动调用计算区</t>
    <phoneticPr fontId="9" type="noConversion"/>
  </si>
  <si>
    <t>效果类型</t>
    <phoneticPr fontId="9" type="noConversion"/>
  </si>
  <si>
    <t>名称调用</t>
    <phoneticPr fontId="9" type="noConversion"/>
  </si>
  <si>
    <t>描述调用</t>
    <phoneticPr fontId="9" type="noConversion"/>
  </si>
  <si>
    <t>升级描述</t>
    <phoneticPr fontId="9" type="noConversion"/>
  </si>
  <si>
    <t>技能简述</t>
    <phoneticPr fontId="9" type="noConversion"/>
  </si>
  <si>
    <t>技能名称</t>
    <phoneticPr fontId="9" type="noConversion"/>
  </si>
  <si>
    <t>技能描述</t>
    <phoneticPr fontId="9" type="noConversion"/>
  </si>
  <si>
    <t>触发条件</t>
    <phoneticPr fontId="9" type="noConversion"/>
  </si>
  <si>
    <t>目标对象</t>
    <phoneticPr fontId="9" type="noConversion"/>
  </si>
  <si>
    <t>入场冷却</t>
    <phoneticPr fontId="9" type="noConversion"/>
  </si>
  <si>
    <t>使用限制</t>
    <phoneticPr fontId="9" type="noConversion"/>
  </si>
  <si>
    <t>寒冰之剑</t>
  </si>
  <si>
    <t>免疫对象</t>
    <phoneticPr fontId="9" type="noConversion"/>
  </si>
  <si>
    <t>效果对象</t>
    <phoneticPr fontId="9" type="noConversion"/>
  </si>
  <si>
    <t>实际效果</t>
    <phoneticPr fontId="9" type="noConversion"/>
  </si>
  <si>
    <t>效果属性</t>
    <phoneticPr fontId="9" type="noConversion"/>
  </si>
  <si>
    <t>附加Buff</t>
    <phoneticPr fontId="9" type="noConversion"/>
  </si>
  <si>
    <t>Buff几率及成长</t>
    <phoneticPr fontId="9" type="noConversion"/>
  </si>
  <si>
    <t>随等阶降低冷却</t>
    <phoneticPr fontId="9" type="noConversion"/>
  </si>
  <si>
    <t>召唤物ID</t>
    <phoneticPr fontId="9" type="noConversion"/>
  </si>
  <si>
    <t xml:space="preserve">[初始值,玩家等级成长]
</t>
    <phoneticPr fontId="9" type="noConversion"/>
  </si>
  <si>
    <t xml:space="preserve">召唤数量
 [初始，随玩家等级成长]
</t>
    <phoneticPr fontId="9" type="noConversion"/>
  </si>
  <si>
    <t>释放优先级</t>
    <phoneticPr fontId="9" type="noConversion"/>
  </si>
  <si>
    <t>AI时优先兵种</t>
    <phoneticPr fontId="9" type="noConversion"/>
  </si>
  <si>
    <t>AI时优先方阵大小</t>
    <phoneticPr fontId="9" type="noConversion"/>
  </si>
  <si>
    <t>能量损耗</t>
    <phoneticPr fontId="9" type="noConversion"/>
  </si>
  <si>
    <t>核心宝物</t>
  </si>
  <si>
    <t>languageid$cs</t>
  </si>
  <si>
    <r>
      <rPr>
        <sz val="12"/>
        <color theme="1"/>
        <rFont val="微软雅黑"/>
        <family val="2"/>
        <charset val="134"/>
      </rPr>
      <t>描述</t>
    </r>
  </si>
  <si>
    <t>cn$c</t>
  </si>
  <si>
    <t>en</t>
  </si>
  <si>
    <t>STRING</t>
  </si>
  <si>
    <r>
      <rPr>
        <sz val="12"/>
        <color theme="1"/>
        <rFont val="微软雅黑"/>
        <family val="2"/>
        <charset val="134"/>
      </rPr>
      <t>非空</t>
    </r>
  </si>
  <si>
    <r>
      <rPr>
        <sz val="12"/>
        <color theme="1"/>
        <rFont val="微软雅黑"/>
        <family val="2"/>
        <charset val="134"/>
      </rPr>
      <t>不限制</t>
    </r>
  </si>
  <si>
    <t>非空的</t>
  </si>
  <si>
    <r>
      <rPr>
        <sz val="12"/>
        <color theme="1"/>
        <rFont val="微软雅黑"/>
        <family val="2"/>
        <charset val="134"/>
      </rPr>
      <t>语言ＩＤ</t>
    </r>
    <r>
      <rPr>
        <sz val="12"/>
        <color theme="1"/>
        <rFont val="Arial"/>
        <family val="2"/>
      </rPr>
      <t xml:space="preserve"> </t>
    </r>
    <r>
      <rPr>
        <sz val="12"/>
        <color theme="1"/>
        <rFont val="微软雅黑"/>
        <family val="2"/>
        <charset val="134"/>
      </rPr>
      <t>这个</t>
    </r>
    <r>
      <rPr>
        <sz val="12"/>
        <color theme="1"/>
        <rFont val="Arial"/>
        <family val="2"/>
      </rPr>
      <t>ID</t>
    </r>
    <r>
      <rPr>
        <sz val="12"/>
        <color theme="1"/>
        <rFont val="微软雅黑"/>
        <family val="2"/>
        <charset val="134"/>
      </rPr>
      <t xml:space="preserve">一次设置后不要轻易变更
</t>
    </r>
    <r>
      <rPr>
        <sz val="12"/>
        <color theme="1"/>
        <rFont val="Arial"/>
        <family val="2"/>
      </rPr>
      <t>ID</t>
    </r>
    <r>
      <rPr>
        <sz val="12"/>
        <color theme="1"/>
        <rFont val="微软雅黑"/>
        <family val="2"/>
        <charset val="134"/>
      </rPr>
      <t>必须全部为大写字母</t>
    </r>
  </si>
  <si>
    <r>
      <rPr>
        <sz val="12"/>
        <color theme="1"/>
        <rFont val="微软雅黑"/>
        <family val="2"/>
        <charset val="134"/>
      </rPr>
      <t>不作导出</t>
    </r>
    <r>
      <rPr>
        <sz val="12"/>
        <color theme="1"/>
        <rFont val="Arial"/>
        <family val="2"/>
      </rPr>
      <t xml:space="preserve"> </t>
    </r>
    <r>
      <rPr>
        <sz val="12"/>
        <color theme="1"/>
        <rFont val="微软雅黑"/>
        <family val="2"/>
        <charset val="134"/>
      </rPr>
      <t>只做备注名称
助记符</t>
    </r>
  </si>
  <si>
    <r>
      <rPr>
        <sz val="12"/>
        <color theme="1"/>
        <rFont val="微软雅黑"/>
        <family val="2"/>
        <charset val="134"/>
      </rPr>
      <t>大写字母</t>
    </r>
    <r>
      <rPr>
        <sz val="12"/>
        <color theme="1"/>
        <rFont val="Arial"/>
        <family val="2"/>
      </rPr>
      <t xml:space="preserve"> </t>
    </r>
    <r>
      <rPr>
        <sz val="12"/>
        <color theme="1"/>
        <rFont val="微软雅黑"/>
        <family val="2"/>
        <charset val="134"/>
      </rPr>
      <t>符号</t>
    </r>
    <r>
      <rPr>
        <sz val="12"/>
        <color theme="1"/>
        <rFont val="Arial"/>
        <family val="2"/>
      </rPr>
      <t xml:space="preserve"> </t>
    </r>
    <r>
      <rPr>
        <sz val="12"/>
        <color theme="1"/>
        <rFont val="微软雅黑"/>
        <family val="2"/>
        <charset val="134"/>
      </rPr>
      <t>数字</t>
    </r>
  </si>
  <si>
    <t>中文</t>
  </si>
  <si>
    <r>
      <rPr>
        <sz val="12"/>
        <color theme="1"/>
        <rFont val="微软雅黑"/>
        <family val="2"/>
        <charset val="134"/>
      </rPr>
      <t>英文</t>
    </r>
  </si>
  <si>
    <r>
      <rPr>
        <sz val="11"/>
        <color theme="1"/>
        <rFont val="宋体"/>
        <family val="3"/>
        <charset val="134"/>
      </rPr>
      <t>#</t>
    </r>
    <r>
      <rPr>
        <sz val="12"/>
        <color theme="1"/>
        <rFont val="宋体"/>
        <family val="3"/>
        <charset val="134"/>
      </rPr>
      <t>英雄属性</t>
    </r>
  </si>
  <si>
    <t>HERO_ATTRTIP_1</t>
  </si>
  <si>
    <t>#基础</t>
  </si>
  <si>
    <t>HERO_ATTRTIP_2</t>
  </si>
  <si>
    <t>HERO_ATTRTIP_3</t>
  </si>
  <si>
    <t>#宝物</t>
  </si>
  <si>
    <t>HERO_ATTRTIP_4</t>
  </si>
  <si>
    <t>HERO_ATTRIBUTE_ATK</t>
  </si>
  <si>
    <r>
      <rPr>
        <sz val="11"/>
        <color theme="1"/>
        <rFont val="宋体"/>
        <family val="3"/>
        <charset val="134"/>
      </rPr>
      <t>#每点英雄攻击提高0.25%</t>
    </r>
    <r>
      <rPr>
        <sz val="11"/>
        <color theme="1"/>
        <rFont val="宋体"/>
        <family val="3"/>
        <charset val="134"/>
      </rPr>
      <t>兵团伤害</t>
    </r>
  </si>
  <si>
    <t>#All the allies in the formation increase{$atk-5}%pts</t>
  </si>
  <si>
    <t>HERO_ATTRIBUTE_DEF</t>
  </si>
  <si>
    <r>
      <rPr>
        <sz val="11"/>
        <color theme="1"/>
        <rFont val="宋体"/>
        <family val="3"/>
        <charset val="134"/>
      </rPr>
      <t>#每点英雄防御提高0.25%</t>
    </r>
    <r>
      <rPr>
        <sz val="11"/>
        <color theme="1"/>
        <rFont val="宋体"/>
        <family val="3"/>
        <charset val="134"/>
      </rPr>
      <t>兵团</t>
    </r>
    <r>
      <rPr>
        <sz val="11"/>
        <color theme="1"/>
        <rFont val="宋体"/>
        <family val="3"/>
        <charset val="134"/>
      </rPr>
      <t>免伤</t>
    </r>
  </si>
  <si>
    <t>#All the allies in the formation increase{$def-5}%pts</t>
  </si>
  <si>
    <t>HERO_ATTRIBUTE_INT</t>
  </si>
  <si>
    <r>
      <rPr>
        <sz val="11"/>
        <color theme="1"/>
        <rFont val="宋体"/>
        <family val="3"/>
        <charset val="134"/>
      </rPr>
      <t>#每点英雄智力提高0.25%</t>
    </r>
    <r>
      <rPr>
        <sz val="11"/>
        <color theme="1"/>
        <rFont val="宋体"/>
        <family val="3"/>
        <charset val="134"/>
      </rPr>
      <t>法术伤害</t>
    </r>
  </si>
  <si>
    <t>#All the spells deal{$int-5}%more damage to the enemies</t>
  </si>
  <si>
    <t>HERO_ATTRIBUTE_ACK</t>
  </si>
  <si>
    <t>#每点英雄知识提高0.25%法术免伤</t>
  </si>
  <si>
    <t>#Mana recovery increases{0.2*($ack-5)}pts per second</t>
  </si>
  <si>
    <t>HERO_ATTRIBUTE_MOR</t>
  </si>
  <si>
    <t>#所有兵团士气提高[color=1ca216]{$mor}[-]</t>
  </si>
  <si>
    <t>#All the allies in the formation increase[color=1ca216]{$mor}[-]pts morale</t>
  </si>
  <si>
    <t>HERO_ATTRIBUTE_MANA</t>
  </si>
  <si>
    <t>#英雄初始魔法值：[color=1ca216]{$manabase}[-][][-]英雄魔法回复速度：[color=1ca216]{$manarec}[-]</t>
  </si>
  <si>
    <t>#Mana：[color=1ca216]{$manabase}[-][][-]Mana Rec.：[color=1ca216]{$manarec}[-]</t>
  </si>
  <si>
    <t>HERO_ATTRIBUTE_CD</t>
  </si>
  <si>
    <t>#英雄法术冷却时间</t>
  </si>
  <si>
    <r>
      <rPr>
        <sz val="11"/>
        <color theme="1"/>
        <rFont val="宋体"/>
        <family val="3"/>
        <charset val="134"/>
      </rPr>
      <t>HERO_ATTRIBUTE_</t>
    </r>
    <r>
      <rPr>
        <sz val="11"/>
        <color theme="1"/>
        <rFont val="宋体"/>
        <family val="3"/>
        <charset val="134"/>
      </rPr>
      <t>MANA</t>
    </r>
  </si>
  <si>
    <r>
      <rPr>
        <sz val="11"/>
        <color theme="1"/>
        <rFont val="宋体"/>
        <family val="3"/>
        <charset val="134"/>
      </rPr>
      <t>HERO_ATTRIBUTE_</t>
    </r>
    <r>
      <rPr>
        <sz val="11"/>
        <color theme="1"/>
        <rFont val="宋体"/>
        <family val="3"/>
        <charset val="134"/>
      </rPr>
      <t>MANACOST</t>
    </r>
  </si>
  <si>
    <t>#英雄法术</t>
  </si>
  <si>
    <t>HERO_SPELLCRIT_1</t>
  </si>
  <si>
    <t>#下次施法必定暴击</t>
  </si>
  <si>
    <t>HERO_SPELLCRIT_2</t>
  </si>
  <si>
    <t>#下次施法不会消耗法力</t>
  </si>
  <si>
    <t>HERO_SPELLCRIT_4</t>
  </si>
  <si>
    <t>#下次施法附带眩晕效果</t>
  </si>
  <si>
    <r>
      <rPr>
        <sz val="11"/>
        <color theme="1"/>
        <rFont val="宋体"/>
        <family val="3"/>
        <charset val="134"/>
      </rPr>
      <t>#</t>
    </r>
    <r>
      <rPr>
        <sz val="12"/>
        <color theme="1"/>
        <rFont val="宋体"/>
        <family val="3"/>
        <charset val="134"/>
      </rPr>
      <t>英雄职业</t>
    </r>
  </si>
  <si>
    <t>HERO_PROFESSION_01</t>
  </si>
  <si>
    <t>#骑士</t>
  </si>
  <si>
    <t>#Knight</t>
  </si>
  <si>
    <t>HERO_PROFESSION_02</t>
  </si>
  <si>
    <t>#牧师</t>
  </si>
  <si>
    <t>#Priest</t>
  </si>
  <si>
    <t>HERO_PROFESSION_03</t>
  </si>
  <si>
    <t>#游侠</t>
  </si>
  <si>
    <t>#Wanderers</t>
  </si>
  <si>
    <t>HERO_PROFESSION_04</t>
  </si>
  <si>
    <t>#德鲁伊</t>
  </si>
  <si>
    <t>#Druid</t>
  </si>
  <si>
    <t>HERO_PROFESSION_05</t>
  </si>
  <si>
    <t>#死亡骑士</t>
  </si>
  <si>
    <t>#Death Knight</t>
  </si>
  <si>
    <t>HERO_PROFESSION_06</t>
  </si>
  <si>
    <t>#巫师</t>
  </si>
  <si>
    <t>#Wizard</t>
  </si>
  <si>
    <t>HERO_PROFESSION_07</t>
  </si>
  <si>
    <t>野蛮人</t>
  </si>
  <si>
    <t>#野蛮人</t>
  </si>
  <si>
    <t>HERO_PROFESSION_08</t>
  </si>
  <si>
    <t>战斗法师</t>
  </si>
  <si>
    <t>#战斗法师</t>
  </si>
  <si>
    <t>HERO_PROFESSION_09</t>
  </si>
  <si>
    <t>魔鬼</t>
  </si>
  <si>
    <t>#魔鬼</t>
  </si>
  <si>
    <t>HERO_PROFESSION_10</t>
  </si>
  <si>
    <t>异教徒</t>
  </si>
  <si>
    <t>#异教徒</t>
  </si>
  <si>
    <t>HERO_PROFESSION_11</t>
  </si>
  <si>
    <t>HERO_PROFESSION_12</t>
  </si>
  <si>
    <t>HERO_PROFESSION_13</t>
  </si>
  <si>
    <t>HERO_PROFESSION_14</t>
  </si>
  <si>
    <t>#BOSS描述</t>
  </si>
  <si>
    <t>DULONGSKILL_3</t>
  </si>
  <si>
    <t>#毒液吐息</t>
  </si>
  <si>
    <t>#Rust Breath</t>
  </si>
  <si>
    <t>DULONGSKILL_4</t>
  </si>
  <si>
    <t>#剧毒池沼</t>
  </si>
  <si>
    <t>#Subterranean Stream</t>
  </si>
  <si>
    <t>DULONGSKILL_5</t>
  </si>
  <si>
    <t>#毒液蒸发</t>
  </si>
  <si>
    <t>SHUIJINGLONGSKILL_3</t>
  </si>
  <si>
    <t>#水晶穿刺</t>
  </si>
  <si>
    <t>SHUIJINGLONGSKILL_4</t>
  </si>
  <si>
    <t>#晶龙幼崽</t>
  </si>
  <si>
    <t>XIANNVLONGSKILL_1</t>
  </si>
  <si>
    <t>雷击</t>
  </si>
  <si>
    <t>#雷击</t>
  </si>
  <si>
    <t>XIANNVLONGSKILL_2</t>
  </si>
  <si>
    <t>#连锁闪电</t>
  </si>
  <si>
    <t>XIANNVLONGSKILL_3</t>
  </si>
  <si>
    <t>冰袭</t>
  </si>
  <si>
    <t>#冰袭</t>
  </si>
  <si>
    <t>XIANNVLONGSKILL_4</t>
  </si>
  <si>
    <t>烈火旋灯</t>
  </si>
  <si>
    <t>#烈火旋灯</t>
  </si>
  <si>
    <t>#烈火旋打</t>
  </si>
  <si>
    <t>#BOSS技能</t>
  </si>
  <si>
    <t>LONGZHIGUO_8010111</t>
  </si>
  <si>
    <t>爪击</t>
  </si>
  <si>
    <t>#爪击</t>
  </si>
  <si>
    <t>LONGZHIGUO_8010112</t>
  </si>
  <si>
    <t>毒息</t>
  </si>
  <si>
    <t>#毒息</t>
  </si>
  <si>
    <t>LONGZHIGUO_8010113</t>
  </si>
  <si>
    <t>毒潭</t>
  </si>
  <si>
    <t>#毒潭</t>
  </si>
  <si>
    <t>LONGZHIGUO_8010114</t>
  </si>
  <si>
    <t>致命气息</t>
  </si>
  <si>
    <t>#致命气息</t>
  </si>
  <si>
    <t>LONGZHIGUO_8010115</t>
  </si>
  <si>
    <t>毒素强化</t>
  </si>
  <si>
    <t>#毒素强化</t>
  </si>
  <si>
    <t>LONGZHIGUO_8010211</t>
  </si>
  <si>
    <t>LONGZHIGUO_8010212</t>
  </si>
  <si>
    <t>LONGZHIGUO_8010213</t>
  </si>
  <si>
    <t>#烈火神盾</t>
  </si>
  <si>
    <t>LONGZHIGUO_8010214</t>
  </si>
  <si>
    <t>LONGZHIGUO_8010215</t>
  </si>
  <si>
    <t>魔法豁免</t>
  </si>
  <si>
    <t>#魔法豁免</t>
  </si>
  <si>
    <t>LONGZHIGUO_8010311</t>
  </si>
  <si>
    <t>爆裂晶刺</t>
  </si>
  <si>
    <t>#爆裂晶刺</t>
  </si>
  <si>
    <t>LONGZHIGUO_8010312</t>
  </si>
  <si>
    <t>水晶刺</t>
  </si>
  <si>
    <t>#水晶刺</t>
  </si>
  <si>
    <t>LONGZHIGUO_8010313</t>
  </si>
  <si>
    <t>召唤小晶龙</t>
  </si>
  <si>
    <t>#召唤小晶龙</t>
  </si>
  <si>
    <t>LONGZHIGUO_8010314</t>
  </si>
  <si>
    <t>水晶壁障</t>
  </si>
  <si>
    <t>#水晶壁障</t>
  </si>
  <si>
    <t>LONGZHIGUO_8010315</t>
  </si>
  <si>
    <t>晶化</t>
  </si>
  <si>
    <t>#晶化</t>
  </si>
  <si>
    <t>#BOSS技能描述</t>
  </si>
  <si>
    <t>LONGZHIGUODES_8010111</t>
  </si>
  <si>
    <t>毒龙用利爪扫过天空，造成伤害并使地面单位中毒</t>
  </si>
  <si>
    <t>#毒龙用利爪扫过天空，造成伤害并使地面单位中毒</t>
  </si>
  <si>
    <t>LONGZHIGUODES_8010112</t>
  </si>
  <si>
    <t>当毒龙周围没有近战兵团时，毒龙将向所有兵团喷洒毒液，造成大量伤害</t>
  </si>
  <si>
    <t>#当毒龙周围没有近战兵团时，毒龙将向所有兵团喷洒毒液，造成大量伤害</t>
  </si>
  <si>
    <t>LONGZHIGUODES_8010113</t>
  </si>
  <si>
    <t>毒龙喷出大量的毒液覆盖地面，对地面单位造成致命的水系伤害</t>
  </si>
  <si>
    <t>#毒龙喷出大量的毒液覆盖地面，对地面单位造成致命的水系伤害</t>
  </si>
  <si>
    <t>LONGZHIGUODES_8010114</t>
  </si>
  <si>
    <t>毒液蒸发为毒气，对全场兵团造成致命的水系伤害</t>
  </si>
  <si>
    <t>#毒液蒸发为毒气，对全场兵团造成致命的水系伤害</t>
  </si>
  <si>
    <t>LONGZHIGUODES_8010115</t>
  </si>
  <si>
    <t>毒龙的攻击力大幅提升，每次伤害都将使地面单位中毒</t>
  </si>
  <si>
    <t>#毒龙的攻击力大幅提升，每次伤害都将使地面单位中毒</t>
  </si>
  <si>
    <t>LONGZHIGUODES_8010211</t>
  </si>
  <si>
    <t>仙女龙从天空召唤一道闪电，随机攻击一个兵团并造成眩晕</t>
  </si>
  <si>
    <t>#仙女龙从天空召唤一道闪电，随机攻击一个兵团并造成眩晕</t>
  </si>
  <si>
    <t>LONGZHIGUODES_8010212</t>
  </si>
  <si>
    <t>仙女龙对近战兵团造成伤害，并大幅减速受到攻击的兵团</t>
  </si>
  <si>
    <t>#仙女龙对近战兵团造成伤害，并大幅减速受到攻击的兵团</t>
  </si>
  <si>
    <t>LONGZHIGUODES_8010213</t>
  </si>
  <si>
    <t>仙女龙受到伤害时将对伤害来源造成定额的伤害反弹</t>
  </si>
  <si>
    <t>#仙女龙受到伤害时将对伤害来源造成定额的伤害反弹</t>
  </si>
  <si>
    <t>LONGZHIGUODES_8010214</t>
  </si>
  <si>
    <t>仙女龙将施放连锁闪电随机对全场兵团造成高额伤害</t>
  </si>
  <si>
    <t>#仙女龙将施放连锁闪电随机对全场兵团造成高额伤害</t>
  </si>
  <si>
    <t>LONGZHIGUODES_8010215</t>
  </si>
  <si>
    <t>仙女龙受到法术攻击时，将有50%概率完全免疫此次法术效果</t>
  </si>
  <si>
    <t>#仙女龙受到法术攻击时，将有50%概率完全免疫此次法术效果</t>
  </si>
  <si>
    <t>LONGZHIGUODES_8010311</t>
  </si>
  <si>
    <t>水晶障壁存在时，将持续召唤爆裂晶刺秒杀1个单位（优先大体型）</t>
  </si>
  <si>
    <t>#水晶障壁存在时，将持续召唤爆裂晶刺秒杀1个单位（优先大体型）</t>
  </si>
  <si>
    <t>LONGZHIGUODES_8010312</t>
  </si>
  <si>
    <t>召唤水晶尖刺进行攻击并造成眩晕，距离水晶龙越远的兵团眩晕时间越长</t>
  </si>
  <si>
    <t>#召唤水晶尖刺进行攻击并造成眩晕，距离水晶龙越远的兵团眩晕时间越长</t>
  </si>
  <si>
    <t>LONGZHIGUODES_8010313</t>
  </si>
  <si>
    <t>召唤一群幼小水晶龙进行攻击，小水晶龙有概率眩晕攻击目标</t>
  </si>
  <si>
    <t>#召唤一群幼小水晶龙进行攻击，小水晶龙有概率眩晕攻击目标</t>
  </si>
  <si>
    <t>LONGZHIGUODES_8010314</t>
  </si>
  <si>
    <t>水晶龙召唤一层水晶壁障，可以抵挡200次攻击</t>
  </si>
  <si>
    <t>#水晶龙召唤一层水晶壁障，可以抵挡200次攻击</t>
  </si>
  <si>
    <t>LONGZHIGUODES_8010315</t>
  </si>
  <si>
    <t>水晶龙用水晶壁障包裹体并持续恢复生命值</t>
  </si>
  <si>
    <t>#水晶龙用水晶壁障包裹体并持续恢复生命值</t>
  </si>
  <si>
    <t xml:space="preserve">  </t>
  </si>
  <si>
    <t>#规则</t>
  </si>
  <si>
    <t>RULE_ARENA</t>
  </si>
  <si>
    <t>RULE_DWARF</t>
  </si>
  <si>
    <t>#[color=645252]1、在矮人宝屋中，玩家等级越高、击杀的矮人数量越多，则可获得越多的黄金奖励[-][][-][color=645252,fontsize=6]　[-][][-][color=645252]2、每个玩家每天可以挑战2次矮人宝屋，该挑战次数在次日05:00重置[-][][-][color=645252,fontsize=6]　[-][][-][color=645252]3、玩家每日累计击杀数量达到指定值，可领取额外奖励，该奖励在次日05:00重置[-][][-][color=645252,fontsize=6]　[-][][-][color=645252]4、此外，每周造成伤害排名前列的玩家可获得额外奖励，该奖励在每周一05:00重置[-][][-][color=645252,fontsize=6]　[-][][-][color=645252]5、玩家可选择扫荡矮人宝屋，并按照历史最高战绩获得奖励，但是值得注意的是，领主大人们实力会随时间有长足的进步，记得多多挑战哟！[-]</t>
  </si>
  <si>
    <t>#[color=ffffff]1、每次挑战持续[color=00ff00]2[-]分钟,当场上所有友方死亡或倒计时为[color=00ff00]0[-]时进行结算[-][][-][color=ffffff]　[-][][-][color=ffffff]2、矮人会随着时间不停出现，并随机刷新出魔法矮人以及矮人领主[-][][-][color=ffffff]　[-][][-][color=ffffff]3、矮人由于行动不便,杀伤力极低,请各位领主放心[-][][-][color=ffffff]　[-][][-][color=ffffff]4、玩家击杀的矮人数量越多,则可获得越多的黄金奖励[-][][-][color=ffffff]　[-][][-][color=ffffff]5、每个玩家每天可以战斗[color=00ff00]2[-]次,每天凌晨[color=00ff00]5[-]点整重置挑战次数[-][][-][color=ffffff]　[-][][-][color=ffffff]6、矮人会随着玩家等级的增长而变强,同时提供更多的黄金。[-]</t>
  </si>
  <si>
    <t>RULE_CRYPT</t>
  </si>
  <si>
    <t>#[color=645252]1、在阴森墓室中，玩家等级越高、造成的伤害越高，则可获得越多的兵团经验[-][][-][color=645252,fontsize=6]　[-][][-][color=645252]2、每个玩家每天可以战斗2次阴森墓室，该挑战次数在次日05:00重置[-][][-][color=645252,fontsize=6]　[-][][-][color=645252]3、玩家每日累计造成伤害达到指定值，可领取额外奖励，该奖励在次日05:00重置[-][][-][color=645252,fontsize=6]　[-][][-][color=645252]4、此外，每周造成伤害排名前列的玩家可获得额外奖励，该奖励在每周一05:00重置[-][][-][color=645252,fontsize=6]　[-][][-][color=645252]5、玩家可选择扫荡阴森墓穴，并按照历史最高伤害获得奖励，但是值得注意的是，领主大人们实力会随时间有长足的进步，记得多多挑战哟！[-]</t>
  </si>
  <si>
    <t>#[color=ffffff]1、每次挑战持续[color=00ff00]2[-]分钟,当场上所有友方死亡或倒计时为[color=00ff00]0[-]时进行结算[-][][-][color=ffffff]　[-][][-][color=ffffff]2、僵尸会随着时间不停出现，并随机刷新出冰僵尸以及炸弹僵尸[-][][-][color=ffffff]　[-][][-][color=ffffff]3、僵尸具有致命的杀伤力,请各位领主小心[-][][-][color=ffffff]　[-][][-][color=ffffff]4、玩家造成的伤害越高,则可获得越多的经验奖励[-][][-][color=ffffff]　[-][][-][color=ffffff]5、每个玩家每天可以战斗[color=00ff00]2[-]次,每天凌晨[color=00ff00]5[-]点整重置次数[-][][-][color=ffffff]　[-][][-][color=ffffff]6、僵尸会随着玩家等级的增长而变强,同时提供更多的兵团经验。[-]</t>
  </si>
  <si>
    <t>RULE_LEAGUE</t>
  </si>
  <si>
    <t>RULE_DRAGON_1</t>
  </si>
  <si>
    <t>#[color=3c2a1e,fontsize=18]毒龙的攻击力极强，其每次攻击都会带出毒素感染地面上的敌人。在没有近战兵团抵御毒龙时，他的毒雾会弥漫全场。[-][][-][color=645252,fontsize=6]　[-][][-][color=3c2a1e,fontsize=18]毒龙的攻击还会产生酸液，积累的酸液会腐蚀地面形成毒潭，对陷入其中的敌人造成成吨的伤害。[-]</t>
  </si>
  <si>
    <t>RULE_DRAGON_2</t>
  </si>
  <si>
    <t>#[color=3c2a1e,fontsize=18]仙女龙是擅长魔法的龙，可以频繁使用雷击或者冰袭等致命的法术。[-][][-][color=645252,fontsize=6]　[-][][-][color=3c2a1e,fontsize=18]虽然仙女龙看上去只是一只幼龙，可是实力却很强，在身边没有兵团时，仙女龙会使用杀手锏—连锁闪电，对兵团造成定额法术伤害。[-][][-][color=645252,fontsize=6]　[-][][-][color=3c2a1e,fontsize=18]此外仙女龙还具有魔镜的能力，有时候可以免疫迎面而来的法术。[-]</t>
  </si>
  <si>
    <t>RULE_DRAGON_3</t>
  </si>
  <si>
    <t>#[color=3c2a1e,fontsize=18]水晶龙有强大的回复能力，在其晶化期间可以回复大量生命。在受到致命伤害时，水晶龙会召唤水晶壁障用以保护自己。[-][][-][color=645252,fontsize=6]　[-][][-][color=3c2a1e,fontsize=18]水晶龙具有极高的生命值，并可对距离自己一定范围之外的兵团进行打击。若周围没有近战目标，水晶龙会暴怒并连续释放水晶刺。[-]</t>
  </si>
  <si>
    <t>RULE_DWARF_SUP</t>
  </si>
  <si>
    <t>#[color=8a5c1d,fontsize=18]矮人宝屋每周一[color=645252,fontsize=18]5:00[-]结算排名奖励，该奖励将通过邮件发放[-]</t>
  </si>
  <si>
    <t>RULE_CRYPT_SUP</t>
  </si>
  <si>
    <t>#[color=8a5c1d,fontsize=18]阴森墓穴每周一[color=645252,fontsize=18]5:00[-]结算排名奖励，该奖励将通过邮件发放[-]</t>
  </si>
  <si>
    <t>#玩法简讯</t>
  </si>
  <si>
    <t>PVE_JIANXUN_101</t>
  </si>
  <si>
    <t>#[fontsize=12]　[-][][-][color=00ff1e]简讯：[-][color=ffffff]毒潭的持续影响对飞行兵团[color=ff1717]无效[-]</t>
  </si>
  <si>
    <t>PVE_JIANXUN_102</t>
  </si>
  <si>
    <t>PVE_JIANXUN_103</t>
  </si>
  <si>
    <t>PVE_JIANXUN_104</t>
  </si>
  <si>
    <t>PVE_JIANXUN_105</t>
  </si>
  <si>
    <t>PVE_JIANXUN_106</t>
  </si>
  <si>
    <t>PVE_JIANXUN_107</t>
  </si>
  <si>
    <t>PVE_JIANXUN_108</t>
  </si>
  <si>
    <t>PVE_JIANXUN_109</t>
  </si>
  <si>
    <t>PVE_JIANXUN_110</t>
  </si>
  <si>
    <t>PVE_JIANXUN_111</t>
  </si>
  <si>
    <t>PVE_JIANXUN_112</t>
  </si>
  <si>
    <t>PVE_JIANXUN_113</t>
  </si>
  <si>
    <t>PVE_JIANXUN_114</t>
  </si>
  <si>
    <t>PVE_JIANXUN_115</t>
  </si>
  <si>
    <t>PVE_JIANXUN_116</t>
  </si>
  <si>
    <t>PVE_JIANXUN_201</t>
  </si>
  <si>
    <t>#[fontsize=12]　[-][][-][color=00ff1e]简讯：[-][color=ffffff]玩家释放法术[color=ff1717]有概率失败[-]推荐[color=00ff1e]大型[-]兵团[-]</t>
  </si>
  <si>
    <t>PVE_JIANXUN_202</t>
  </si>
  <si>
    <t>PVE_JIANXUN_203</t>
  </si>
  <si>
    <t>PVE_JIANXUN_204</t>
  </si>
  <si>
    <t>PVE_JIANXUN_205</t>
  </si>
  <si>
    <t>PVE_JIANXUN_206</t>
  </si>
  <si>
    <t>PVE_JIANXUN_207</t>
  </si>
  <si>
    <t>PVE_JIANXUN_208</t>
  </si>
  <si>
    <t>PVE_JIANXUN_209</t>
  </si>
  <si>
    <t>PVE_JIANXUN_210</t>
  </si>
  <si>
    <t>PVE_JIANXUN_211</t>
  </si>
  <si>
    <t>PVE_JIANXUN_212</t>
  </si>
  <si>
    <t>PVE_JIANXUN_213</t>
  </si>
  <si>
    <t>PVE_JIANXUN_214</t>
  </si>
  <si>
    <t>PVE_JIANXUN_215</t>
  </si>
  <si>
    <t>PVE_JIANXUN_216</t>
  </si>
  <si>
    <t>PVE_JIANXUN_301</t>
  </si>
  <si>
    <t>#[fontsize=12]　[-][][-][color=00ff1e]简讯：[-][color=ffffff]推荐[color=00ff1e]小型近战[-]兵团，可快速击破水晶壁障[-]</t>
  </si>
  <si>
    <t>PVE_JIANXUN_302</t>
  </si>
  <si>
    <t>PVE_JIANXUN_303</t>
  </si>
  <si>
    <t>PVE_JIANXUN_304</t>
  </si>
  <si>
    <t>PVE_JIANXUN_305</t>
  </si>
  <si>
    <t>PVE_JIANXUN_306</t>
  </si>
  <si>
    <t>PVE_JIANXUN_307</t>
  </si>
  <si>
    <t>PVE_JIANXUN_308</t>
  </si>
  <si>
    <t>PVE_JIANXUN_309</t>
  </si>
  <si>
    <t>PVE_JIANXUN_310</t>
  </si>
  <si>
    <t>PVE_JIANXUN_311</t>
  </si>
  <si>
    <t>PVE_JIANXUN_312</t>
  </si>
  <si>
    <t>PVE_JIANXUN_313</t>
  </si>
  <si>
    <t>PVE_JIANXUN_314</t>
  </si>
  <si>
    <t>PVE_JIANXUN_315</t>
  </si>
  <si>
    <t>PVE_JIANXUN_316</t>
  </si>
  <si>
    <t>PVE_JIANXUN_901</t>
  </si>
  <si>
    <t>PVE_JIANXUN_902</t>
  </si>
  <si>
    <t>#[fontsize=12]　[-][][-][color=00ff1e]简讯：[-][color=ffffff]近战兵团[color=ff1717]无法上阵[-]，法术伤害[color=ff1717]无效[-][-]</t>
  </si>
  <si>
    <t>PVE_JIANXUN_GONGCHENGZHAN</t>
  </si>
  <si>
    <t>PVE_JIANXUN_SHOUCHENGZHAN</t>
  </si>
  <si>
    <r>
      <rPr>
        <sz val="11"/>
        <color theme="1"/>
        <rFont val="宋体"/>
        <family val="3"/>
        <charset val="134"/>
      </rPr>
      <t>PVE</t>
    </r>
    <r>
      <rPr>
        <sz val="11"/>
        <color theme="1"/>
        <rFont val="宋体"/>
        <family val="3"/>
        <charset val="134"/>
      </rPr>
      <t>_SAODANG_901</t>
    </r>
  </si>
  <si>
    <t>#本次扫荡结果按[color=ff1717]历史最高击杀数量[-]结算</t>
  </si>
  <si>
    <t>PVE_SAODANG_902</t>
  </si>
  <si>
    <t>#本次扫荡结果按[color=ff1717]历史最高伤害[-]结算</t>
  </si>
  <si>
    <t>#一键喊话</t>
  </si>
  <si>
    <t>CALL_BATTLE_01_01</t>
  </si>
  <si>
    <t>吹牛</t>
  </si>
  <si>
    <t>遇上我只会白白掉分，为什么不明白！</t>
  </si>
  <si>
    <t>CALL_BATTLE_01_02</t>
  </si>
  <si>
    <t>我期待一场势均力敌的战斗</t>
  </si>
  <si>
    <t>CALL_BATTLE_01_03</t>
  </si>
  <si>
    <t>祝你死得其所，大英雄</t>
  </si>
  <si>
    <t>CALL_BATTLE_02_01</t>
  </si>
  <si>
    <t>问候</t>
  </si>
  <si>
    <t>祝你好运</t>
  </si>
  <si>
    <t>CALL_BATTLE_02_02</t>
  </si>
  <si>
    <t>你的勇敢永记我心</t>
  </si>
  <si>
    <t>CALL_BATTLE_02_03</t>
  </si>
  <si>
    <t>可以，你很强势</t>
  </si>
  <si>
    <t>CALL_BATTLE_03_01</t>
  </si>
  <si>
    <t>不服</t>
  </si>
  <si>
    <t>正面刚我啊！</t>
  </si>
  <si>
    <t>CALL_BATTLE_03_02</t>
  </si>
  <si>
    <t>请坚持用战斗力来说服我</t>
  </si>
  <si>
    <t>CALL_BATTLE_03_03</t>
  </si>
  <si>
    <t>来挑战我吧</t>
  </si>
  <si>
    <t>CALL_BATTLE_04_01</t>
  </si>
  <si>
    <t>调侃</t>
  </si>
  <si>
    <t>弱者只有失败的未来</t>
  </si>
  <si>
    <t>CALL_BATTLE_04_02</t>
  </si>
  <si>
    <t>菜是你的原罪</t>
  </si>
  <si>
    <t>CALL_BATTLE_04_03</t>
  </si>
  <si>
    <t>不要被我打哭啊</t>
  </si>
  <si>
    <r>
      <rPr>
        <sz val="11"/>
        <color theme="1"/>
        <rFont val="宋体"/>
        <family val="3"/>
        <charset val="134"/>
      </rPr>
      <t>#</t>
    </r>
    <r>
      <rPr>
        <sz val="12"/>
        <color theme="1"/>
        <rFont val="宋体"/>
        <family val="3"/>
        <charset val="134"/>
      </rPr>
      <t>竞技场</t>
    </r>
  </si>
  <si>
    <t>CALL_ARENA_01</t>
  </si>
  <si>
    <t>真理仅存于我的法术射程之内！</t>
  </si>
  <si>
    <t>#真理仅存于我的法术射程之内！</t>
  </si>
  <si>
    <t>#我身在江湖,江湖却没有关于我的传说</t>
  </si>
  <si>
    <t>CALL_ARENA_02</t>
  </si>
  <si>
    <t>没有任何部署在遇到我后还能有效</t>
  </si>
  <si>
    <t>#没有任何部署在遇到我后还能有效</t>
  </si>
  <si>
    <t>#一山不能容二虎，除非一公和一母</t>
  </si>
  <si>
    <t>CALL_ARENA_03</t>
  </si>
  <si>
    <t>永远不要低估一颗冠军的心</t>
  </si>
  <si>
    <t>#永远不要低估一颗冠军的心</t>
  </si>
  <si>
    <t>#胜了不要对不起,因为我们没关系</t>
  </si>
  <si>
    <t>CALL_ARENA_04</t>
  </si>
  <si>
    <t>即使隔着屏幕，我也能看到你即将到来的失败</t>
  </si>
  <si>
    <t>#即使隔着屏幕，我也能看到你即将到来的失败</t>
  </si>
  <si>
    <t>#哥低下头,不是因为怕,而是在找砖头</t>
  </si>
  <si>
    <t>CALL_ARENA_05</t>
  </si>
  <si>
    <t>请你告诉我，骨龙骑脸怎么输？</t>
  </si>
  <si>
    <t>#请你告诉我，骨龙骑脸怎么输？</t>
  </si>
  <si>
    <t>#人总要犯错误的,否则正确之路人满为患。</t>
  </si>
  <si>
    <t>CALL_ARENA_06</t>
  </si>
  <si>
    <t>对不起，这场比赛我要赢</t>
  </si>
  <si>
    <t>#对不起，这场比赛我要赢</t>
  </si>
  <si>
    <t>#请不要迷恋哥,哥只是个传说</t>
  </si>
  <si>
    <t>CALL_ARENA_07</t>
  </si>
  <si>
    <t>你已经不适合这个版本了</t>
  </si>
  <si>
    <t>#你已经不适合这个版本了</t>
  </si>
  <si>
    <t>#此路是我栽，此树是我开.呃~重来！</t>
  </si>
  <si>
    <t>CALL_ARENA_08</t>
  </si>
  <si>
    <t>这一刻，我并不是一个人在战斗</t>
  </si>
  <si>
    <t>#这一刻，我并不是一个人在战斗</t>
  </si>
  <si>
    <t>#再丑也要谈恋爱，谈到世界充满爱</t>
  </si>
  <si>
    <t>CALL_ARENA_09</t>
  </si>
  <si>
    <t>最强的兵团已在阵中</t>
  </si>
  <si>
    <t>#最强的兵团已在阵中</t>
  </si>
  <si>
    <t>#非要等我打你,才知道我智勇双全</t>
  </si>
  <si>
    <t>CALL_ARENA_10</t>
  </si>
  <si>
    <t>我已经在考虑下一个对手了</t>
  </si>
  <si>
    <t>#我已经在考虑下一个对手了</t>
  </si>
  <si>
    <t>#走别人的路，让别人无路可走</t>
  </si>
  <si>
    <t>WIN_ARENA_01</t>
  </si>
  <si>
    <t>#鉴于在战斗中的英勇表现,你的排名上升至{$rankArena}名</t>
  </si>
  <si>
    <t>#Given your bravery in batlle,your rank is promoted to{$rankArena}.</t>
  </si>
  <si>
    <t>WIN_ARENA_02</t>
  </si>
  <si>
    <t>#您在战斗中已经罕逢敌手,排名保持在{$rankArena}名</t>
  </si>
  <si>
    <t>#You are invincible, my friend! Your rank will stay at {$rankArena}.</t>
  </si>
  <si>
    <t>LOSE_ARENA_01</t>
  </si>
  <si>
    <t>#你在战斗中惨遭失败,排名并未发生变化</t>
  </si>
  <si>
    <t>#You failed, your rank does not change</t>
  </si>
  <si>
    <t>SWEEP_ARENA_01</t>
  </si>
  <si>
    <t>#请选择一张卡牌作为奖励</t>
  </si>
  <si>
    <t>#跳过功能</t>
  </si>
  <si>
    <t>#开场逻辑</t>
  </si>
  <si>
    <t>JUMPDES_01_01</t>
  </si>
  <si>
    <t>#战斗开始，双方正在认真厮杀</t>
  </si>
  <si>
    <t>JUMPDES_01_02</t>
  </si>
  <si>
    <t>#战斗极其胶着，难分胜负</t>
  </si>
  <si>
    <t>JUMPDES_01_03</t>
  </si>
  <si>
    <t>#战斗开始就出现了一边倒的趋势</t>
  </si>
  <si>
    <t>#死亡描述</t>
  </si>
  <si>
    <t>JUMPDES_02_01</t>
  </si>
  <si>
    <t>#{$deadname}不小心滑了一跤失去战斗力</t>
  </si>
  <si>
    <t>JUMPDES_02_02</t>
  </si>
  <si>
    <t>#{$deadname}吓破了胆，落荒而逃</t>
  </si>
  <si>
    <t>JUMPDES_02_03</t>
  </si>
  <si>
    <t>#{$deadname}努力抵抗，力竭而亡</t>
  </si>
  <si>
    <t>#结束语</t>
  </si>
  <si>
    <t>JUMPDES_03_01</t>
  </si>
  <si>
    <t>[70,100]</t>
  </si>
  <si>
    <t>#战斗结束，{$winside}取得了完胜</t>
  </si>
  <si>
    <t>JUMPDES_03_02</t>
  </si>
  <si>
    <t>[40,70]</t>
  </si>
  <si>
    <t>#战斗结束，真实让人回味无穷战斗哇</t>
  </si>
  <si>
    <t>JUMPDES_03_03</t>
  </si>
  <si>
    <t>[20,40]</t>
  </si>
  <si>
    <t>#战斗结束，真是一场精彩的比赛</t>
  </si>
  <si>
    <t>JUMPDES_03_04</t>
  </si>
  <si>
    <t>平局</t>
  </si>
  <si>
    <t>#战斗结束，期待下回再战</t>
  </si>
  <si>
    <t>#冠军对决</t>
  </si>
  <si>
    <t>LEAGUERANK_1</t>
  </si>
  <si>
    <t>LEAGUERANK_2</t>
  </si>
  <si>
    <t>LEAGUERANK_3</t>
  </si>
  <si>
    <t>精英</t>
  </si>
  <si>
    <t>LEAGUERANK_4</t>
  </si>
  <si>
    <t>LEAGUERANK_5</t>
  </si>
  <si>
    <t>LEAGUERANK_6</t>
  </si>
  <si>
    <t>宗师</t>
  </si>
  <si>
    <t>LEAGUERANK_7</t>
  </si>
  <si>
    <t>冠军</t>
  </si>
  <si>
    <t>LEAGUERANK_8</t>
  </si>
  <si>
    <t>王者</t>
  </si>
  <si>
    <t>LEAGUERANK_9</t>
  </si>
  <si>
    <t>传奇</t>
  </si>
  <si>
    <t>WIN_LEAGUE_01</t>
  </si>
  <si>
    <t>鉴于您在战斗中表现英勇</t>
  </si>
  <si>
    <t>LOSE_LEAGUE_01</t>
  </si>
  <si>
    <t>鉴于您在战斗中惨遭失败</t>
  </si>
  <si>
    <t>EQUAL_LEAGUE_01</t>
  </si>
  <si>
    <t>鉴于您在战斗中表现平平</t>
  </si>
  <si>
    <t>SOCORE_LEAGUE_01</t>
  </si>
  <si>
    <t>您的积分上升至</t>
  </si>
  <si>
    <t>SOCORE_LEAGUE_02</t>
  </si>
  <si>
    <t>您的积分下降至</t>
  </si>
  <si>
    <t>SOCORE_LEAGUE_03</t>
  </si>
  <si>
    <t>您的积分保持不变</t>
  </si>
  <si>
    <r>
      <rPr>
        <sz val="11"/>
        <color theme="1"/>
        <rFont val="宋体"/>
        <family val="3"/>
        <charset val="134"/>
      </rPr>
      <t>T</t>
    </r>
    <r>
      <rPr>
        <sz val="11"/>
        <color theme="1"/>
        <rFont val="宋体"/>
        <family val="3"/>
        <charset val="134"/>
      </rPr>
      <t>IP_LEAGUE_QUIT</t>
    </r>
  </si>
  <si>
    <t>#您中途退出了游戏，本局以失败结算</t>
  </si>
  <si>
    <t>#英雄</t>
  </si>
  <si>
    <t>HEROSTAR_01</t>
  </si>
  <si>
    <t>#1星</t>
  </si>
  <si>
    <t>#Star-1</t>
  </si>
  <si>
    <t>HEROSTAR_02</t>
  </si>
  <si>
    <t>#2星</t>
  </si>
  <si>
    <t>#Star-2</t>
  </si>
  <si>
    <t>HEROSTAR_03</t>
  </si>
  <si>
    <t>#3星</t>
  </si>
  <si>
    <t>#Star-3</t>
  </si>
  <si>
    <t>HEROSTAR_04</t>
  </si>
  <si>
    <t>#4星</t>
  </si>
  <si>
    <t>#Star-4</t>
  </si>
  <si>
    <t>HERO_DOWNLOAD</t>
  </si>
  <si>
    <t>#英雄不上场时依然生效</t>
  </si>
  <si>
    <r>
      <rPr>
        <sz val="11"/>
        <color theme="1"/>
        <rFont val="宋体"/>
        <family val="3"/>
        <charset val="134"/>
      </rPr>
      <t>#</t>
    </r>
    <r>
      <rPr>
        <sz val="12"/>
        <color theme="1"/>
        <rFont val="微软雅黑"/>
        <family val="2"/>
        <charset val="134"/>
      </rPr>
      <t>英雄名字</t>
    </r>
  </si>
  <si>
    <t>HERO_60001</t>
  </si>
  <si>
    <t>艾德雷德</t>
  </si>
  <si>
    <t>#艾德雷德</t>
  </si>
  <si>
    <t>#Adelaide</t>
  </si>
  <si>
    <t>HERO_60101</t>
  </si>
  <si>
    <t>姆拉克</t>
  </si>
  <si>
    <t>#姆拉克</t>
  </si>
  <si>
    <t>#Sir Mullich</t>
  </si>
  <si>
    <t>HERO_60102</t>
  </si>
  <si>
    <t>凯瑟琳</t>
  </si>
  <si>
    <t>#凯瑟琳</t>
  </si>
  <si>
    <t>#Catherine</t>
  </si>
  <si>
    <t>HERO_60103</t>
  </si>
  <si>
    <t>罗兰德</t>
  </si>
  <si>
    <t>#罗兰德</t>
  </si>
  <si>
    <t>#Roland</t>
  </si>
  <si>
    <t>#肯达尔</t>
  </si>
  <si>
    <t>HERO_60201</t>
  </si>
  <si>
    <t>马洛迪亚</t>
  </si>
  <si>
    <t>#马洛迪亚</t>
  </si>
  <si>
    <t>#Melodia</t>
  </si>
  <si>
    <t>HERO_60301</t>
  </si>
  <si>
    <t>格鲁</t>
  </si>
  <si>
    <t>#格鲁</t>
  </si>
  <si>
    <t>#Gelu</t>
  </si>
  <si>
    <t>HERO_60302</t>
  </si>
  <si>
    <t>孟斐拉</t>
  </si>
  <si>
    <t>#孟斐拉</t>
  </si>
  <si>
    <t>#Mephala</t>
  </si>
  <si>
    <t>HERO_60303</t>
  </si>
  <si>
    <t>罗伊德</t>
  </si>
  <si>
    <t>#罗伊德</t>
  </si>
  <si>
    <t>#Ryland</t>
  </si>
  <si>
    <t>HERO_60304</t>
  </si>
  <si>
    <t>#珍妮</t>
  </si>
  <si>
    <t>#Lord Haart</t>
  </si>
  <si>
    <t>HERO_60401</t>
  </si>
  <si>
    <t>罗德·哈特</t>
  </si>
  <si>
    <t>#罗德·哈特</t>
  </si>
  <si>
    <t>#Sandro</t>
  </si>
  <si>
    <t>HERO_60501</t>
  </si>
  <si>
    <t>山德鲁</t>
  </si>
  <si>
    <t>#山德鲁</t>
  </si>
  <si>
    <t>#Vidomina</t>
  </si>
  <si>
    <t>HERO_60502</t>
  </si>
  <si>
    <t>维德尼娜</t>
  </si>
  <si>
    <t>#维德尼娜</t>
  </si>
  <si>
    <t>#Kilgor</t>
  </si>
  <si>
    <t>HERO_60601</t>
  </si>
  <si>
    <t>科尔格</t>
  </si>
  <si>
    <t>#科尔格</t>
  </si>
  <si>
    <t>#Crag Hack</t>
  </si>
  <si>
    <t>HERO_60602</t>
  </si>
  <si>
    <t>肯洛·哈格</t>
  </si>
  <si>
    <t>#肯洛·哈格</t>
  </si>
  <si>
    <t>#Xeron</t>
  </si>
  <si>
    <t>HERO_60603</t>
  </si>
  <si>
    <t>希娃</t>
  </si>
  <si>
    <t>#希娃</t>
  </si>
  <si>
    <t>#Zydar</t>
  </si>
  <si>
    <t>HERO_60604</t>
  </si>
  <si>
    <t>约克</t>
  </si>
  <si>
    <t>#约克</t>
  </si>
  <si>
    <t>#露娜</t>
  </si>
  <si>
    <r>
      <t>HERO_60702</t>
    </r>
    <r>
      <rPr>
        <sz val="11"/>
        <color theme="1"/>
        <rFont val="等线"/>
        <family val="3"/>
        <charset val="134"/>
        <scheme val="minor"/>
      </rPr>
      <t/>
    </r>
  </si>
  <si>
    <t>#莫奈尔</t>
  </si>
  <si>
    <t>HERO_60801</t>
  </si>
  <si>
    <t>塞尔伦</t>
  </si>
  <si>
    <t>#塞尔伦</t>
  </si>
  <si>
    <t>HERO_60802</t>
  </si>
  <si>
    <t>瑞斯卡</t>
  </si>
  <si>
    <t>#瑞斯卡</t>
  </si>
  <si>
    <t>HERO_60901</t>
  </si>
  <si>
    <t>泽达</t>
  </si>
  <si>
    <t>#泽达</t>
  </si>
  <si>
    <t>HERO_61201</t>
  </si>
  <si>
    <t>索姆拉</t>
  </si>
  <si>
    <t>#索姆拉</t>
  </si>
  <si>
    <t>HERO_61202</t>
  </si>
  <si>
    <t>#德肯</t>
  </si>
  <si>
    <t>HERO_61301</t>
  </si>
  <si>
    <t>#摩莉尔</t>
  </si>
  <si>
    <t>#杰德特</t>
  </si>
  <si>
    <r>
      <t>HERO_61402</t>
    </r>
    <r>
      <rPr>
        <sz val="11"/>
        <color theme="1"/>
        <rFont val="等线"/>
        <family val="3"/>
        <charset val="134"/>
        <scheme val="minor"/>
      </rPr>
      <t/>
    </r>
  </si>
  <si>
    <t>#萨费罗斯</t>
  </si>
  <si>
    <r>
      <rPr>
        <sz val="11"/>
        <color theme="1"/>
        <rFont val="宋体"/>
        <family val="3"/>
        <charset val="134"/>
      </rPr>
      <t>#</t>
    </r>
    <r>
      <rPr>
        <sz val="12"/>
        <color theme="1"/>
        <rFont val="微软雅黑"/>
        <family val="2"/>
        <charset val="134"/>
      </rPr>
      <t>英雄推荐</t>
    </r>
  </si>
  <si>
    <t>HEROCOM_60001</t>
  </si>
  <si>
    <t>HEROCOM_60101</t>
  </si>
  <si>
    <t>HEROCOM_60102</t>
  </si>
  <si>
    <t>#在凯瑟琳的率领下，十字军将化身为铁十字军，其战斗力和生存能力将得到极大提高</t>
  </si>
  <si>
    <t>HEROCOM_60103</t>
  </si>
  <si>
    <t>HEROCOM_60201</t>
  </si>
  <si>
    <t>HEROCOM_60301</t>
  </si>
  <si>
    <t>HEROCOM_60302</t>
  </si>
  <si>
    <t>HEROCOM_60303</t>
  </si>
  <si>
    <t>#在罗伊德的率领下，枯木卫士将化身为森林守护者，其可极大提高附近防御兵团的续航能力</t>
  </si>
  <si>
    <t>HEROCOM_60304</t>
  </si>
  <si>
    <t>HEROCOM_60401</t>
  </si>
  <si>
    <t>#在罗德·哈特的率领下，黑暗骑士将化身为死亡骑士，其战斗力和攻击力将得到极大提高</t>
  </si>
  <si>
    <t>HEROCOM_60501</t>
  </si>
  <si>
    <t>HEROCOM_60502</t>
  </si>
  <si>
    <t>#在维德尼娜的率领下，骷髅将化身为重装骷髅，其战斗力和攻击力将得到极大提高</t>
  </si>
  <si>
    <t>HEROCOM_60601</t>
  </si>
  <si>
    <t>HEROCOM_60602</t>
  </si>
  <si>
    <t>HEROCOM_60603</t>
  </si>
  <si>
    <t>#在希娃的率领下，雷鸟将化身为风暴使者，其战斗力和进攻能力将得到极大提高</t>
  </si>
  <si>
    <t>HEROCOM_60604</t>
  </si>
  <si>
    <t>#在约克的率领下，独眼巨人将化身为狂暴巨人，其战斗力和进攻能力将得到极大提高</t>
  </si>
  <si>
    <r>
      <t>HEROCOM_60702</t>
    </r>
    <r>
      <rPr>
        <sz val="11"/>
        <color theme="1"/>
        <rFont val="等线"/>
        <family val="3"/>
        <charset val="134"/>
        <scheme val="minor"/>
      </rPr>
      <t/>
    </r>
  </si>
  <si>
    <t>#在莫奈尔的率领下，精神元素化身为魔法元素，其战斗力和进攻能力得到极大提升</t>
  </si>
  <si>
    <t>HEROCOM_60801</t>
  </si>
  <si>
    <t>HEROCOM_60802</t>
  </si>
  <si>
    <t>HEROCOM_60901</t>
  </si>
  <si>
    <t>HEROCOM_61201</t>
  </si>
  <si>
    <t>HEROCOM_61202</t>
  </si>
  <si>
    <t>HEROCOM_61301</t>
  </si>
  <si>
    <r>
      <rPr>
        <sz val="11"/>
        <color theme="1"/>
        <rFont val="宋体"/>
        <family val="3"/>
        <charset val="134"/>
      </rPr>
      <t>#</t>
    </r>
    <r>
      <rPr>
        <sz val="12"/>
        <color theme="1"/>
        <rFont val="微软雅黑"/>
        <family val="2"/>
        <charset val="134"/>
      </rPr>
      <t>专长描述</t>
    </r>
  </si>
  <si>
    <t>HEROSPECIALDES_50001</t>
  </si>
  <si>
    <t>#水系法术，控制大师</t>
  </si>
  <si>
    <t>#艾德雷德的水系法术得到了大幅提高</t>
  </si>
  <si>
    <t>HEROSPECIALDES_50101</t>
  </si>
  <si>
    <t>#骑兵之王，突击大师</t>
  </si>
  <si>
    <t>#姆拉克擅长行军打仗，所有的突击型兵团强度得到了大幅提高</t>
  </si>
  <si>
    <t>HEROSPECIALDES_50102</t>
  </si>
  <si>
    <t>#全能女王，十字领袖</t>
  </si>
  <si>
    <t>#凯瑟琳率领的皇家十字军战斗力提高</t>
  </si>
  <si>
    <t>HEROSPECIALDES_50103</t>
  </si>
  <si>
    <t>#城堡核心，战斗王者</t>
  </si>
  <si>
    <t>#罗兰德率领的城堡兵团战斗力得到提高</t>
  </si>
  <si>
    <t>HEROSPECIALDES_50201</t>
  </si>
  <si>
    <t>#马罗迪亚</t>
  </si>
  <si>
    <t>#率领的皇家十字军</t>
  </si>
  <si>
    <t>HEROSPECIALDES_50301</t>
  </si>
  <si>
    <t>#森林游侠，射手之王</t>
  </si>
  <si>
    <t>#格鲁可率领特殊兵种幻影射手，并提高所有远程单位的能力</t>
  </si>
  <si>
    <t>HEROSPECIALDES_50302</t>
  </si>
  <si>
    <t>#最强之盾，无视伤害</t>
  </si>
  <si>
    <t>#在孟斐拉的带领下，所有的防御型单位将会英勇前进，无所畏惧</t>
  </si>
  <si>
    <t>HEROSPECIALDES_50303</t>
  </si>
  <si>
    <t>#续航大咖，树人领袖</t>
  </si>
  <si>
    <t>#罗伊德带领的枯木卫士将获得极大的提高，并充分发挥他们作为卫士的使命</t>
  </si>
  <si>
    <t>HEROSPECIALDES_50304</t>
  </si>
  <si>
    <t>HEROSPECIALDES_50401</t>
  </si>
  <si>
    <t>#墓园精英，死骑领袖</t>
  </si>
  <si>
    <t>HEROSPECIALDES_50501</t>
  </si>
  <si>
    <t>HEROSPECIALDES_50502</t>
  </si>
  <si>
    <t>#骷髅女王，招魂王者</t>
  </si>
  <si>
    <t>HEROSPECIALDES_50601</t>
  </si>
  <si>
    <t>HEROSPECIALDES_50602</t>
  </si>
  <si>
    <t>#战斗机器，横扫战场</t>
  </si>
  <si>
    <t>HEROSPECIALDES_50603</t>
  </si>
  <si>
    <t>#飞翔雄鹰，制霸天空</t>
  </si>
  <si>
    <t>HEROSPECIALDES_50604</t>
  </si>
  <si>
    <r>
      <t>HEROSPECIALDES_50702</t>
    </r>
    <r>
      <rPr>
        <sz val="11"/>
        <color theme="1"/>
        <rFont val="等线"/>
        <family val="3"/>
        <charset val="134"/>
        <scheme val="minor"/>
      </rPr>
      <t/>
    </r>
  </si>
  <si>
    <t>HEROSPECIALDES_50801</t>
  </si>
  <si>
    <t>HEROSPECIALDES_50802</t>
  </si>
  <si>
    <t>#烈焰领主，火盾护身</t>
  </si>
  <si>
    <t>HEROSPECIALDES_50901</t>
  </si>
  <si>
    <t>#火系法术，召唤大师</t>
  </si>
  <si>
    <t>HEROSPECIALDES_51201</t>
  </si>
  <si>
    <t>#连锁闪电，无往不利</t>
  </si>
  <si>
    <t>HEROSPECIALDES_51202</t>
  </si>
  <si>
    <t>HEROSPECIALDES_51301</t>
  </si>
  <si>
    <r>
      <t>HEROSPECIALDES_51402</t>
    </r>
    <r>
      <rPr>
        <sz val="11"/>
        <color theme="1"/>
        <rFont val="等线"/>
        <family val="3"/>
        <charset val="134"/>
        <scheme val="minor"/>
      </rPr>
      <t/>
    </r>
  </si>
  <si>
    <r>
      <rPr>
        <sz val="11"/>
        <color theme="1"/>
        <rFont val="宋体"/>
        <family val="3"/>
        <charset val="134"/>
      </rPr>
      <t>#</t>
    </r>
    <r>
      <rPr>
        <sz val="12"/>
        <color theme="1"/>
        <rFont val="微软雅黑"/>
        <family val="2"/>
        <charset val="134"/>
      </rPr>
      <t>英雄描述</t>
    </r>
  </si>
  <si>
    <t>HERODES_60001</t>
  </si>
  <si>
    <t>#艾德雷德在一次海难中无意间进入了风雪精灵的领地。在那里她接受了二十多年的训练，并在回到埃拉西亚后，成为了王国中最优秀的法师。</t>
  </si>
  <si>
    <t>#艾德力克的父亲是埃拉西亚第一位驯化半皇家狮鹫的人,现在。艾德力克继续其父的事业为王国军队建立埃拉西亚最大的半皇家狮鹫饲养基地。</t>
  </si>
  <si>
    <t>HERODES_60101</t>
  </si>
  <si>
    <t>#姆拉克爵士统率的军队以行动迅速而闻名，姆拉克是一个具有高度自制能力的人，他以特殊的训练方式使他的兵团的速度比别人更加快。</t>
  </si>
  <si>
    <t>#姆拉克爵士统率的军队以行动迅速而闻名,姆拉克是一个具有高度自制能力的人,他以特殊的训练方式使他的兵团的速度比别人更加快。</t>
  </si>
  <si>
    <t>HERODES_60102</t>
  </si>
  <si>
    <t>#作为埃拉西亚的女王，凯瑟琳不得已发动战争来维护她父亲创立的王国，直至末日之刃时终获胜利。</t>
  </si>
  <si>
    <t>#作为埃拉西亚的女王,凯瑟琳不得已发动战争来维护他父亲创立的王国,直至末日之刃时终获胜利。</t>
  </si>
  <si>
    <t>HERODES_60103</t>
  </si>
  <si>
    <t>#罗兰德国王被一群勇士从克里根族救出，以将军的身份加入了埃拉西亚的军队，并与凯瑟琳结缘，共同抵抗外来的敌人。</t>
  </si>
  <si>
    <t>#罗兰德国王前不久刚被一群勇士从克里根族那里解救出来,现在他以埃拉西亚将军的身份加入了埃拉西亚的军队,和他的女王凯瑟琳并肩作战。等到战争结束后,他和凯瑟琳希望回到老家恩洛斯,不过现在他们需要共同抵抗外来的敌人。</t>
  </si>
  <si>
    <t>HERODES_60201</t>
  </si>
  <si>
    <t>#马洛迪亚是个幸运的术士，就算在劣势中，她也能创造出不可思议的奇迹来，所以不论哪种军队都乐意加入她。</t>
  </si>
  <si>
    <t>#马洛迪亚有可能并不是埃里所有术士中最具才能的一个,但她肯定是最幸运的一个。就算是在劣势中,她也能不可思议的获得胜利。即使胜算很小她也能创造出不可思议的奇迹来,所以不论哪种军队都乐意加入她。</t>
  </si>
  <si>
    <t>HERODES_60301</t>
  </si>
  <si>
    <t>#格鲁是人类和精灵的混血儿、埃拉西亚最耀眼的战士，他在为凯瑟琳女王服役时被摩根·肯达尔将军发现并提拔。</t>
  </si>
  <si>
    <t>#格鲁的往事鲜为人知，他在为凯瑟琳女王服役时被摩根·肯达尔将军发现并提拔。现在格鲁指挥着被埃拉西亚叫做丛林勇士的精锐游侠部队。人们普遍认为他是人类和沃里精灵的混血儿。</t>
  </si>
  <si>
    <t>HERODES_60302</t>
  </si>
  <si>
    <t>#早在埃拉西亚军队中接受训练时，孟斐拉就显露出利用地形赢得胜利的才能。虽然她喜欢乡村的宁静，但为了国家，她还是留在了军队里。</t>
  </si>
  <si>
    <t>HERODES_60303</t>
  </si>
  <si>
    <t>#罗伊德是第一个（目前为止唯一的）被精灵族长老完全接受的人类。有人开玩笑说他曾经是小精灵，只是意外地死亡后再生成为人类。</t>
  </si>
  <si>
    <t>HERODES_60304</t>
  </si>
  <si>
    <t>#珍尼是恩洛斯最伟大的女巫，在二次战争中为罗兰德·艾恩法斯特国王效力。当罗兰德国王卫冕成功后，珍尼来到了埃拉西亚大陆，并在埃里建立了新家</t>
  </si>
  <si>
    <t>HERODES_60401</t>
  </si>
  <si>
    <t>#罗德·哈特又复活了，这次他得到了更为恐怖的能力，成为了不死军团的一员大将。</t>
  </si>
  <si>
    <t>#罗德·哈特又复活了,这次他得到了更为恐怖的能力,成为了不死军团的一员大将。</t>
  </si>
  <si>
    <t>HERODES_60501</t>
  </si>
  <si>
    <t>#山德鲁是个探险家，足迹遍布整个恩洛斯及埃拉西亚，现在他为迪雅的巫师头领菲尼斯·威尔玛效力。</t>
  </si>
  <si>
    <t>#山德鲁是个探险家,足迹遍布整个恩洛斯及埃拉西亚,现在他为迪雅的巫师头领菲尼斯-威尔玛效力。</t>
  </si>
  <si>
    <t>HERODES_60502</t>
  </si>
  <si>
    <t>#维德尼娜年轻时就显露出极大的潜力，但是她利用魔法使生命变成死物的时候，她被逐出了巴尔克达，并最终走上了邪路。</t>
  </si>
  <si>
    <t>HERODES_60601</t>
  </si>
  <si>
    <t>#自从为了部落首领的地位而打败了他的父亲，科尔格伟大的名声响遍了整个克鲁罗德。很多人认为，他会是唯一一个有能力在这一代生命祭祀中获胜的人。</t>
  </si>
  <si>
    <t>#自从为了部落首领的地位而打败了他的父亲,科尔格伟大的名声响遍了整个克鲁罗德。很多人认为,他会是唯一一个有能力在这一代生命祭祀中获胜的人。</t>
  </si>
  <si>
    <t>HERODES_60602</t>
  </si>
  <si>
    <t>#肯洛·哈格在恩洛斯只是一个无名英雄，直至他背井离乡来到埃拉西亚，他才发现只有在这片混乱的大陆上他的才华才能得以施展。</t>
  </si>
  <si>
    <t>HERODES_60603</t>
  </si>
  <si>
    <r>
      <rPr>
        <sz val="11"/>
        <color theme="1"/>
        <rFont val="宋体"/>
        <family val="3"/>
        <charset val="134"/>
      </rPr>
      <t>#希娃出生在一个</t>
    </r>
    <r>
      <rPr>
        <sz val="11"/>
        <color theme="1"/>
        <rFont val="宋体"/>
        <family val="3"/>
        <charset val="134"/>
      </rPr>
      <t>世代驯养雷鸟的</t>
    </r>
    <r>
      <rPr>
        <sz val="11"/>
        <color theme="1"/>
        <rFont val="宋体"/>
        <family val="3"/>
        <charset val="134"/>
      </rPr>
      <t>家庭，但她不想继承祖业，于是加入到克鲁罗德</t>
    </r>
    <r>
      <rPr>
        <sz val="11"/>
        <color theme="1"/>
        <rFont val="宋体"/>
        <family val="3"/>
        <charset val="134"/>
      </rPr>
      <t>的</t>
    </r>
    <r>
      <rPr>
        <sz val="11"/>
        <color theme="1"/>
        <rFont val="宋体"/>
        <family val="3"/>
        <charset val="134"/>
      </rPr>
      <t>军队中</t>
    </r>
    <r>
      <rPr>
        <sz val="11"/>
        <color theme="1"/>
        <rFont val="宋体"/>
        <family val="3"/>
        <charset val="134"/>
      </rPr>
      <t>成为了最出色的</t>
    </r>
    <r>
      <rPr>
        <sz val="11"/>
        <color theme="1"/>
        <rFont val="宋体"/>
        <family val="3"/>
        <charset val="134"/>
      </rPr>
      <t>雇佣兵。</t>
    </r>
  </si>
  <si>
    <t>HERODES_60604</t>
  </si>
  <si>
    <t>#约克在布拉卡达的学习多年，后来受到克鲁罗德的公爵的赏识，成为军中的将领。</t>
  </si>
  <si>
    <t>HERODES_60701</t>
  </si>
  <si>
    <t>#以前露娜住在恩洛斯，当听说埃拉西亚出现了元素城之后，她认为在那儿可以学到最好的魔法，于是漂洋过海来到了埃拉西亚，加入了元素城。</t>
  </si>
  <si>
    <t>HERODES_60702</t>
  </si>
  <si>
    <t>#莫奈尔天生具有控制精神元素和魔法元素的本领，是元素城的重要将领。</t>
  </si>
  <si>
    <t>HERODES_60801</t>
  </si>
  <si>
    <t>#当路西法·克里根杀死赛诺费克斯夺取了权力的宝座时，塞尔伦第一个宣布效忠这个篡位者并获得了路西法的器重。</t>
  </si>
  <si>
    <t>#塞尔伦是路西法-克里根最忠心的手下。</t>
  </si>
  <si>
    <t>HERODES_60802</t>
  </si>
  <si>
    <t>#瑞斯卡的领导方法是采用威吓作为激励的手段，目前为止，非常起作用</t>
  </si>
  <si>
    <t>HERODES_60901</t>
  </si>
  <si>
    <t>#在没有担任将领之前，泽达专心魔法，努力成为最伟大的魔法师，但他比任何他的魔族同类更可信赖。</t>
  </si>
  <si>
    <t>#没有在大陆领导兵团之前,泽达一直在钻研魔法,他虽然努力寻找新路径,但总不能成为最伟大的魔法师,但他比任何他的魔族同类更可信赖</t>
  </si>
  <si>
    <t>HERODES_61201</t>
  </si>
  <si>
    <t>#索姆拉被关入一个妖瓶里超过一千年了。他非常感谢把他放出来的那个人，布拉卡达高地不朽的统治者，格温·马格奴斯，发誓将永远为他效命</t>
  </si>
  <si>
    <t>#1</t>
  </si>
  <si>
    <t>HERODES_61202</t>
  </si>
  <si>
    <t>#作为被众多长辈视为魔法天才的德肯，他的人生目标就是成为最伟大的屠龙英雄</t>
  </si>
  <si>
    <t>#2</t>
  </si>
  <si>
    <t>HERODES_61301</t>
  </si>
  <si>
    <t>#3</t>
  </si>
  <si>
    <r>
      <rPr>
        <sz val="11"/>
        <color theme="1"/>
        <rFont val="宋体"/>
        <family val="3"/>
        <charset val="134"/>
      </rPr>
      <t>#</t>
    </r>
    <r>
      <rPr>
        <sz val="12"/>
        <color theme="1"/>
        <rFont val="宋体"/>
        <family val="3"/>
        <charset val="134"/>
      </rPr>
      <t>专精等级</t>
    </r>
  </si>
  <si>
    <t>HEROMASTERY_LV_1</t>
  </si>
  <si>
    <t>#[color=00ff3d,fontsize=18,outlinecolor=3c1e0aff]初级[-]</t>
  </si>
  <si>
    <t>#[color=1ca216]Basic[-]</t>
  </si>
  <si>
    <t>HEROMASTERY_LV_2</t>
  </si>
  <si>
    <t>#[color=4bebff,fontsize=18,outlinecolor=3c1e0aff]中级[-]</t>
  </si>
  <si>
    <t>#[color=48d2ff,fontsize=18,outlinecolor=002c76ff]Expert[-]</t>
  </si>
  <si>
    <t>HEROMASTERY_LV_3</t>
  </si>
  <si>
    <t>#[color=ff78ff,fontsize=18,outlinecolor=3c1e0aff]高级[-]</t>
  </si>
  <si>
    <t>#[color=ef6dfe,fontsize=18,outlinecolor=47008fff]Master[-]</t>
  </si>
  <si>
    <r>
      <rPr>
        <sz val="11"/>
        <color theme="1"/>
        <rFont val="宋体"/>
        <family val="3"/>
        <charset val="134"/>
      </rPr>
      <t>#</t>
    </r>
    <r>
      <rPr>
        <sz val="12"/>
        <color theme="1"/>
        <rFont val="微软雅黑"/>
        <family val="2"/>
        <charset val="134"/>
      </rPr>
      <t>英雄专精</t>
    </r>
  </si>
  <si>
    <t>#抵抗力</t>
  </si>
  <si>
    <t>#Resistance</t>
  </si>
  <si>
    <t>#防御术</t>
  </si>
  <si>
    <t>#Armorer</t>
  </si>
  <si>
    <t>#箭术</t>
  </si>
  <si>
    <t>#Archery</t>
  </si>
  <si>
    <t>#进攻术</t>
  </si>
  <si>
    <t>#Offense</t>
  </si>
  <si>
    <t>#领导术</t>
  </si>
  <si>
    <t>#Leadership</t>
  </si>
  <si>
    <t>#寻路术</t>
  </si>
  <si>
    <t>#Pathfinding</t>
  </si>
  <si>
    <t>#智力</t>
  </si>
  <si>
    <t>#Intelligence</t>
  </si>
  <si>
    <t>#火系魔法</t>
  </si>
  <si>
    <t>#Fire Magic</t>
  </si>
  <si>
    <t>#水系魔法</t>
  </si>
  <si>
    <t>#Water Magic</t>
  </si>
  <si>
    <t>#气系魔法</t>
  </si>
  <si>
    <t>#Air Magic</t>
  </si>
  <si>
    <t>#土系魔法</t>
  </si>
  <si>
    <t>#Earth Magic</t>
  </si>
  <si>
    <t>#神秘术</t>
  </si>
  <si>
    <t>#Mysticism</t>
  </si>
  <si>
    <t>#学术</t>
  </si>
  <si>
    <t>#Scholar</t>
  </si>
  <si>
    <t>#战术</t>
  </si>
  <si>
    <t>#Tactics</t>
  </si>
  <si>
    <t>#急救术</t>
  </si>
  <si>
    <t>#First Aid</t>
  </si>
  <si>
    <t>#魔力</t>
  </si>
  <si>
    <t>#Sorcery</t>
  </si>
  <si>
    <t>#侦察术</t>
  </si>
  <si>
    <t>#Scouting</t>
  </si>
  <si>
    <t>#振奋</t>
  </si>
  <si>
    <t>#Inspiration</t>
  </si>
  <si>
    <t>#庇护</t>
  </si>
  <si>
    <t>#Protection</t>
  </si>
  <si>
    <t>#恶潮</t>
  </si>
  <si>
    <t>#Evil Tide</t>
  </si>
  <si>
    <t>#血怒</t>
  </si>
  <si>
    <t>#Blood Fury</t>
  </si>
  <si>
    <t>#回收</t>
  </si>
  <si>
    <t>#Recycle</t>
  </si>
  <si>
    <t>#智慧术</t>
  </si>
  <si>
    <t xml:space="preserve">#Wisdom </t>
  </si>
  <si>
    <t>#招魂术</t>
  </si>
  <si>
    <t>#Necromancy</t>
  </si>
  <si>
    <t>#幻影加速</t>
  </si>
  <si>
    <t>#神圣之血</t>
  </si>
  <si>
    <t>#神圣回复</t>
  </si>
  <si>
    <t>#魔力源泉</t>
  </si>
  <si>
    <t>#法力增幅</t>
  </si>
  <si>
    <t>#力量领域</t>
  </si>
  <si>
    <t>#幸运降临</t>
  </si>
  <si>
    <t>#魔法抑制</t>
  </si>
  <si>
    <r>
      <rPr>
        <sz val="11"/>
        <color theme="1"/>
        <rFont val="宋体"/>
        <family val="3"/>
        <charset val="134"/>
      </rPr>
      <t>#</t>
    </r>
    <r>
      <rPr>
        <sz val="12"/>
        <color theme="1"/>
        <rFont val="微软雅黑"/>
        <family val="2"/>
        <charset val="134"/>
      </rPr>
      <t>专精描述</t>
    </r>
  </si>
  <si>
    <t>#所有兵团法术免伤提高[color=1ca216,fontsize=20]{$addattr12}%[-]</t>
  </si>
  <si>
    <t>#Increase[color=00ff00]{$addattr12}%[-] magic resistance</t>
  </si>
  <si>
    <t>#所有英雄防御提高[color=1ca216,fontsize=20]{$morale12}[-]</t>
  </si>
  <si>
    <t>#Increase[color=00ff00]{$morale12}%[-] hero DEF</t>
  </si>
  <si>
    <t>#所有射手兵团暴击值提高[color=1ca216,fontsize=20]{$addattr12}[-]</t>
  </si>
  <si>
    <t>#Increase[color=00ff00]{$addattr12}%[-] ATK of ranged creature</t>
  </si>
  <si>
    <t>#所有英雄攻击提高[color=1ca216,fontsize=20]{$morale12}[-]</t>
  </si>
  <si>
    <t>#Increase[color=00ff00]{$morale12}%[-]hero ATK</t>
  </si>
  <si>
    <t>#所有兵团士气提高[color=1ca216,fontsize=20]{$morale12}[-]</t>
  </si>
  <si>
    <t>#Increase[color=00ff00]{$morale12}[-]pts morale</t>
  </si>
  <si>
    <t>#所有突击兵团攻击提高[color=1ca216,fontsize=20]{$addattr12}%[-]</t>
  </si>
  <si>
    <t>#Increase[color=00ff00]{$addattr12}[-]pts move speed</t>
  </si>
  <si>
    <t>#所有英雄智力提高[color=1ca216,fontsize=20]{$morale12}[-]</t>
  </si>
  <si>
    <t>#Increase[color=00ff00]{$morale12}%[-]hero PWR</t>
  </si>
  <si>
    <t>#火系法术冷却时间减少[color=1ca216,fontsize=20]{$morale12}%[-]</t>
  </si>
  <si>
    <t>#Provide 5% cold reduction of FIRE spells</t>
  </si>
  <si>
    <t>#Provide 10% cold reduction of FIRE spells</t>
  </si>
  <si>
    <t>#Provide 15% cold reduction of FIRE spells</t>
  </si>
  <si>
    <t>#水系法术冷却时间减少[color=1ca216,fontsize=20]{$morale12}%[-]</t>
  </si>
  <si>
    <t>#Provide 5% cold reduction of WATER spells</t>
  </si>
  <si>
    <t>#Provide 10% cold reduction of WATER spells</t>
  </si>
  <si>
    <t>#Provide 15% cold reduction of WATER spells</t>
  </si>
  <si>
    <t>#气系法术冷却时间减少[color=1ca216,fontsize=20]{$morale12}%[-]</t>
  </si>
  <si>
    <t>#Provide 5% cold reduction of AIR spells</t>
  </si>
  <si>
    <t>#Provide 10% cold reduction of AIR spells</t>
  </si>
  <si>
    <t>#Provide 15% cold reduction of AIR spells</t>
  </si>
  <si>
    <t>#土系法术冷却时间减少[color=1ca216,fontsize=20]{$morale12}%[-]</t>
  </si>
  <si>
    <t>#Provide 5% cold reduction of EARTH spells</t>
  </si>
  <si>
    <t>#Provide 10% cold reduction of EARTH spells</t>
  </si>
  <si>
    <t>#Provide 15% cold reduction of EARTH spells</t>
  </si>
  <si>
    <t>#英雄魔法回复速度提高[color=1ca216,fontsize=20]{$morale12*2}[-]</t>
  </si>
  <si>
    <t>#Increase[color=00ff00]{$morale12}[-]pts mana recovery</t>
  </si>
  <si>
    <t>#所有英雄知识提高[color=1ca216,fontsize=20]{$morale12}[-]</t>
  </si>
  <si>
    <t>#Increase[color=00ff00]{$morale12}%[-] hero Knowledge</t>
  </si>
  <si>
    <t>#所有防御兵团生命提高[color=1ca216,fontsize=20]{$addattr12}%[-]</t>
  </si>
  <si>
    <t>可额外携带初级投石车参加战斗</t>
  </si>
  <si>
    <t>可额外携带中级投石车参加战斗</t>
  </si>
  <si>
    <t>可额外携带高级投石车参加战斗</t>
  </si>
  <si>
    <t>#英雄及所有兵团治疗效果提高[color=1ca216,fontsize=20]{$addattr12}%[-]</t>
  </si>
  <si>
    <t>#所有兵团的受治疗率提高10%</t>
  </si>
  <si>
    <t>#所有兵团的受治疗率提高20%</t>
  </si>
  <si>
    <t>#所有兵团的受治疗率提高30%</t>
  </si>
  <si>
    <t>#所有魔法兵团伤害提高[color=1ca216,fontsize=20]{$addattr12}%[-]</t>
  </si>
  <si>
    <t>可额外携带初级弩车参加战斗</t>
  </si>
  <si>
    <t>可额外携带中级弩车参加战斗</t>
  </si>
  <si>
    <t>可额外携带高级弩车参加战斗</t>
  </si>
  <si>
    <t>#所有攻击兵团攻速提高[color=1ca216,fontsize=20]{$addattr12}%[-]</t>
  </si>
  <si>
    <t>#Increase [color=00ff00]{$addattr12}[-]pts move speed</t>
  </si>
  <si>
    <t>#城堡兵团士气高涨时可加速同阵营兵团士气累积</t>
  </si>
  <si>
    <t>#所有平原城堡阵营的兵团,在出现士气高涨的时候会为平原城堡兵团,提高额外的1点士气值,持续到士气高涨状态结束。所有平原城堡阵营的兵团,基础士气+1。</t>
  </si>
  <si>
    <t>#所有平原城堡阵营的兵团,在出现士气高涨的时候会为平原城堡兵团,提高额外的2点士气值,持续到士气高涨状态结束。所有平原城堡阵营的兵团,基础士气+2。</t>
  </si>
  <si>
    <t>#所有平原城堡阵营的兵团,在出现士气高涨的时候会为平原城堡兵团,提高额外的3士气值,持续到士气高涨状态结束。所有平原城堡阵营的兵团,基础士气+3。</t>
  </si>
  <si>
    <t>#所有护盾吸收量提高10%</t>
  </si>
  <si>
    <t>#所有森林壁垒阵营的兵团,在战斗开始的时候,获得一个伤害吸收护盾,吸收量为该单位生命上限的5%。{}[-]所有平原城堡阵营的兵团,受到护盾保护时候获得额外5%的伤害吸收量。</t>
  </si>
  <si>
    <t>#所有护盾吸收量提高20%</t>
  </si>
  <si>
    <t>#所有森林壁垒阵营的兵团,在战斗开始的时候,获得一个伤害吸收护盾,吸收量为该单位生命上限的10%。{}[-]所有平原城堡阵营的兵团,受到护盾保护时候获得额外10%的伤害吸收量。</t>
  </si>
  <si>
    <t>#所有森林壁垒阵营的兵团,在战斗开始的时候,获得一个伤害吸收护盾,吸收量为该单位生命上限的15%。{}[-]所有平原城堡阵营的兵团,受到护盾保护时候获得额外15%的伤害吸收量。</t>
  </si>
  <si>
    <t>#所有沼泽墓园阵营的兵团,普通攻击的时候都有1%的概率,降低目标兵团1点士气值,效果持续10秒,不可叠加。每个沼泽墓园阵营的兵团,额外降低对手1点初始士气,该效果最大为3。</t>
  </si>
  <si>
    <t>#所有沼泽墓园阵营的兵团,普通攻击的时候都有2%的概率,降低目标兵团1点士气值,效果持续10秒,不可叠加。每个沼泽墓园阵营的兵团,额外降低对手1点初始士气,该效果最大为4。</t>
  </si>
  <si>
    <t>#所有沼泽墓园阵营的兵团,普通攻击的时候都有3%的概率,降低目标兵团1点士气值,效果持续10秒,不可叠加。每个沼泽墓园阵营的兵团,额外降低对手1点初始士气,该效果最大为5。</t>
  </si>
  <si>
    <t>#所有据点兵团每减少5%的生命，额外获得5%的攻击力提高</t>
  </si>
  <si>
    <t>#所有高山据点阵营的兵团,每减少5%的生命,变额外获得3%的攻击力提高。所有高山据点阵营的兵团,受到治疗时,额外提高5%的治疗效果。</t>
  </si>
  <si>
    <t>#所有据点兵团每减少5%的生命，额外获得10%的攻击力提高</t>
  </si>
  <si>
    <t>#所有高山据点阵营的兵团,每减少4%的生命,变额外获得3%的攻击力提高。所有高山据点阵营的兵团,受到治疗时,额外提高10%的治疗效果。</t>
  </si>
  <si>
    <t>#所有据点兵团每减少5%的生命，额外获得15%的攻击力提高</t>
  </si>
  <si>
    <t>#所有高山据点阵营的兵团,每减少3%的生命,变额外获得3%的攻击力提高。所有高山据点阵营的兵团,受到治疗时,额外提高15%的治疗效果。</t>
  </si>
  <si>
    <t>#每当一个召唤单位死亡，所有地狱兵团得到1%生命上限治疗</t>
  </si>
  <si>
    <t>#每当一个召唤单位死亡,所有地狱恶魔阵营的兵团,得到一次相当于最大生命值1%的治疗。所有召唤单位的生命值和攻击力提高5%。</t>
  </si>
  <si>
    <t>#每当一个召唤单位死亡，所有地狱兵团得到2%生命上限治疗</t>
  </si>
  <si>
    <t>#每当一个召唤单位死亡，所有地狱兵团得到3%生命上限治疗</t>
  </si>
  <si>
    <t>初级智慧术</t>
  </si>
  <si>
    <t>#英雄所有法术等级提高[color=1ca216,fontsize=20]{$morale12}[-]</t>
  </si>
  <si>
    <t>#提高己方近战兵团[color=00ff00]{$morale12}[-]点士气</t>
  </si>
  <si>
    <t>中级智慧术</t>
  </si>
  <si>
    <t>高级智慧术</t>
  </si>
  <si>
    <t>#招魂法术召唤骷髅的数量增加[color=1ca216,fontsize=20]2[-]</t>
  </si>
  <si>
    <t>#提高己方兵团[color=00ff00]{$addattr12}%[-]的移动速度</t>
  </si>
  <si>
    <t>#招魂法术召唤骷髅的数量增加[color=1ca216,fontsize=20]3[-]</t>
  </si>
  <si>
    <t>#增加己方兵团[color=00ff00]{$addattr12}%[-]的移动速度</t>
  </si>
  <si>
    <t>#招魂法术召唤骷髅的数量增加[color=1ca216,fontsize=20]4[-]</t>
  </si>
  <si>
    <r>
      <rPr>
        <sz val="12"/>
        <color rgb="FFFF0000"/>
        <rFont val="微软雅黑"/>
        <family val="2"/>
        <charset val="134"/>
      </rPr>
      <t>初级异界传送</t>
    </r>
  </si>
  <si>
    <t>#提高英雄[color=1ca216,fontsize=20]{$morale12}%[-]的法术伤害</t>
  </si>
  <si>
    <t>#提高英雄[color=00ff00]{$morale12}%[-]的法术伤害</t>
  </si>
  <si>
    <r>
      <rPr>
        <sz val="12"/>
        <color rgb="FFFF0000"/>
        <rFont val="微软雅黑"/>
        <family val="2"/>
        <charset val="134"/>
      </rPr>
      <t>中级异界传送</t>
    </r>
  </si>
  <si>
    <r>
      <rPr>
        <sz val="12"/>
        <color rgb="FFFF0000"/>
        <rFont val="微软雅黑"/>
        <family val="2"/>
        <charset val="134"/>
      </rPr>
      <t>高级异界传送</t>
    </r>
  </si>
  <si>
    <t>#火系法术冷却时间减少[color=1ca216,fontsize=20]5%[-]</t>
  </si>
  <si>
    <t>#提供火系法术[color=00ff00]5%[-]的冷却减缩</t>
  </si>
  <si>
    <t>#火系法术冷却时间减少[color=1ca216,fontsize=20]10%[-]</t>
  </si>
  <si>
    <t>#提供火系法术[color=00ff00]10%[-]的冷却减缩</t>
  </si>
  <si>
    <t>#火系法术冷却时间减少[color=1ca216,fontsize=20]15%[-]</t>
  </si>
  <si>
    <t>#提供火系法术[color=00ff00]15%[-]的冷却减缩</t>
  </si>
  <si>
    <t>#水系法术冷却时间减少[color=1ca216,fontsize=20]5%[-]</t>
  </si>
  <si>
    <t>#提供水系法术[color=00ff00]5%[-]的冷却减缩</t>
  </si>
  <si>
    <t>#水系法术冷却时间减少[color=1ca216,fontsize=20]10%[-]</t>
  </si>
  <si>
    <t>#提供水系法术[color=00ff00]10%[-]的冷却减缩</t>
  </si>
  <si>
    <t>#水系法术冷却时间减少[color=1ca216,fontsize=20]15%[-]</t>
  </si>
  <si>
    <t>#提供水系法术[color=00ff00]15%[-]的冷却减缩</t>
  </si>
  <si>
    <t>#气系法术冷却时间减少[color=1ca216,fontsize=20]5%[-]</t>
  </si>
  <si>
    <t>#提供气系法术[color=00ff00]5%[-]的冷却减缩</t>
  </si>
  <si>
    <t>#气系法术冷却时间减少[color=1ca216,fontsize=20]10%[-]</t>
  </si>
  <si>
    <t>#提供气系法术[color=00ff00]10%[-]的冷却减缩</t>
  </si>
  <si>
    <t>#气系法术冷却时间减少[color=1ca216,fontsize=20]15%[-]</t>
  </si>
  <si>
    <t>#提供气系法术[color=00ff00]15%[-]的冷却减缩</t>
  </si>
  <si>
    <t>#土系法术冷却时间减少[color=1ca216,fontsize=20]5%[-]</t>
  </si>
  <si>
    <t>#提供土系法术[color=00ff00]5%[-]的冷却减缩</t>
  </si>
  <si>
    <t>#土系法术冷却时间减少[color=1ca216,fontsize=20]10%[-]</t>
  </si>
  <si>
    <t>#提供土系法术[color=00ff00]10%[-]的冷却减缩</t>
  </si>
  <si>
    <t>#土系法术冷却时间减少[color=1ca216,fontsize=20]15%[-]</t>
  </si>
  <si>
    <t>#提供土系法术[color=00ff00]15%[-]的冷却减缩</t>
  </si>
  <si>
    <t>#所有兵团的英雄法术免伤提高[color=1ca216,fontsize=20]{$addattr12}%[-]</t>
  </si>
  <si>
    <t>#提高己方兵团[color=00ff00]{$addattr12}%[-]的魔法抗性</t>
  </si>
  <si>
    <t>#提高己方兵团[color=1ca216,fontsize=20]{$addattr12}%[-]的物理抗性</t>
  </si>
  <si>
    <t>#提高己方兵团[color=00ff00]{$addattr12}%[-]的物理抗性</t>
  </si>
  <si>
    <t>#提高己方远程兵团[color=1ca216,fontsize=20]{$addattr12}%[-]的攻速</t>
  </si>
  <si>
    <t>#提高己方远程兵团[color=00ff00]{$addattr12}%[-]的攻速</t>
  </si>
  <si>
    <t>【被动】所有远程兵团攻击提高10%</t>
  </si>
  <si>
    <t>#提高己方远程兵团[color=00ff00]{$addattr12+$addattr13*($artifactlv-1)}%[-]的攻击和50射程</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</si>
  <si>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</si>
  <si>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</si>
  <si>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</si>
  <si>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</si>
  <si>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</si>
  <si>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</si>
  <si>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【被动】所有兵团生命提高4%</t>
  </si>
  <si>
    <t>#提高己方兵团[color=00ff00]{$addattr12+$addattr13*($artifactlv-1)}%[-]的生命</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</si>
  <si>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</si>
  <si>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</si>
  <si>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</si>
  <si>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</si>
  <si>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</si>
  <si>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</si>
  <si>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</si>
  <si>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</si>
  <si>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</si>
  <si>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</si>
  <si>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【被动】英雄的法术伤害提高10%</t>
  </si>
  <si>
    <t>#布拉卡达大法师的指环，英雄的法术伤害提高[color=1ca216,fontsize=18]{$morale12+$morale13*($artifactlv-1)}%[-]</t>
  </si>
  <si>
    <t>#己方英雄的法术伤害提高[color=00ff00]{$morale12+$morale13*($artifactlv-1)}%[-]</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</si>
  <si>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</si>
  <si>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</si>
  <si>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</si>
  <si>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</si>
  <si>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</si>
  <si>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</si>
  <si>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</si>
  <si>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</si>
  <si>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</si>
  <si>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【被动】所有兵团攻击提高4%</t>
  </si>
  <si>
    <t>#传说中幸运的代名词，带来好运的马蹄铁，所有兵团攻击提高[color=1ca216,fontsize=18]{$addattr12+$addattr13*($artifactlv-1)}%[-]</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</si>
  <si>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</si>
  <si>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</si>
  <si>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</si>
  <si>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</si>
  <si>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</si>
  <si>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</si>
  <si>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</si>
  <si>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</si>
  <si>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</si>
  <si>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</si>
  <si>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</si>
  <si>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</si>
  <si>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r>
      <rPr>
        <sz val="11"/>
        <color theme="1"/>
        <rFont val="宋体"/>
        <family val="3"/>
        <charset val="134"/>
      </rPr>
      <t>#</t>
    </r>
    <r>
      <rPr>
        <sz val="12"/>
        <color theme="1"/>
        <rFont val="微软雅黑"/>
        <family val="2"/>
        <charset val="134"/>
      </rPr>
      <t>专长名称</t>
    </r>
  </si>
  <si>
    <t>HEROSPECIAL_50001</t>
  </si>
  <si>
    <t>50001</t>
  </si>
  <si>
    <t>#极寒之环</t>
  </si>
  <si>
    <t>HEROSPECIAL_500011</t>
  </si>
  <si>
    <t>500011</t>
  </si>
  <si>
    <t>HEROSPECIAL_500012</t>
  </si>
  <si>
    <t>500012</t>
  </si>
  <si>
    <t>HEROSPECIAL_500013</t>
  </si>
  <si>
    <t>500013</t>
  </si>
  <si>
    <t>HEROSPECIAL_500014</t>
  </si>
  <si>
    <t>500014</t>
  </si>
  <si>
    <t>HEROSPECIAL_50101</t>
  </si>
  <si>
    <t>50101</t>
  </si>
  <si>
    <t>#骑士冲锋</t>
  </si>
  <si>
    <t>HEROSPECIAL_501011</t>
  </si>
  <si>
    <t>501011</t>
  </si>
  <si>
    <t>HEROSPECIAL_501012</t>
  </si>
  <si>
    <t>501012</t>
  </si>
  <si>
    <t>HEROSPECIAL_501013</t>
  </si>
  <si>
    <t>501013</t>
  </si>
  <si>
    <t>HEROSPECIAL_501014</t>
  </si>
  <si>
    <t>501014</t>
  </si>
  <si>
    <t>HEROSPECIAL_50102</t>
  </si>
  <si>
    <t>50102</t>
  </si>
  <si>
    <t>#铁十字军</t>
  </si>
  <si>
    <t>HEROSPECIAL_501021</t>
  </si>
  <si>
    <t>501021</t>
  </si>
  <si>
    <t>HEROSPECIAL_501022</t>
  </si>
  <si>
    <t>501022</t>
  </si>
  <si>
    <t>HEROSPECIAL_501023</t>
  </si>
  <si>
    <t>501023</t>
  </si>
  <si>
    <t>HEROSPECIAL_501024</t>
  </si>
  <si>
    <t>501024</t>
  </si>
  <si>
    <t>HEROSPECIAL_50103</t>
  </si>
  <si>
    <t>50103</t>
  </si>
  <si>
    <t>#将军士气</t>
  </si>
  <si>
    <t>HEROSPECIAL_501031</t>
  </si>
  <si>
    <t>501031</t>
  </si>
  <si>
    <t>HEROSPECIAL_501032</t>
  </si>
  <si>
    <t>501032</t>
  </si>
  <si>
    <t>HEROSPECIAL_501033</t>
  </si>
  <si>
    <t>501033</t>
  </si>
  <si>
    <t>HEROSPECIAL_501034</t>
  </si>
  <si>
    <t>501034</t>
  </si>
  <si>
    <t>HEROSPECIAL_50104</t>
  </si>
  <si>
    <t>HEROSPECIAL_501041</t>
  </si>
  <si>
    <t>HEROSPECIAL_501042</t>
  </si>
  <si>
    <t>HEROSPECIAL_501043</t>
  </si>
  <si>
    <t>HEROSPECIAL_501044</t>
  </si>
  <si>
    <t>HEROSPECIAL_50201</t>
  </si>
  <si>
    <t>50201</t>
  </si>
  <si>
    <t>#幸运</t>
  </si>
  <si>
    <t>HEROSPECIAL_502011</t>
  </si>
  <si>
    <t>502011</t>
  </si>
  <si>
    <t>HEROSPECIAL_502012</t>
  </si>
  <si>
    <t>502012</t>
  </si>
  <si>
    <t>HEROSPECIAL_502013</t>
  </si>
  <si>
    <t>502013</t>
  </si>
  <si>
    <t>HEROSPECIAL_502014</t>
  </si>
  <si>
    <t>502014</t>
  </si>
  <si>
    <t>HEROSPECIAL_50301</t>
  </si>
  <si>
    <t>50301</t>
  </si>
  <si>
    <t>#幻影射手</t>
  </si>
  <si>
    <t>HEROSPECIAL_503011</t>
  </si>
  <si>
    <t>503011</t>
  </si>
  <si>
    <t>HEROSPECIAL_503012</t>
  </si>
  <si>
    <t>503012</t>
  </si>
  <si>
    <t>HEROSPECIAL_503013</t>
  </si>
  <si>
    <t>503013</t>
  </si>
  <si>
    <t>HEROSPECIAL_503014</t>
  </si>
  <si>
    <t>503014</t>
  </si>
  <si>
    <t>HEROSPECIAL_50302</t>
  </si>
  <si>
    <t>50302</t>
  </si>
  <si>
    <t>#绝对防御</t>
  </si>
  <si>
    <t>HEROSPECIAL_503021</t>
  </si>
  <si>
    <t>503021</t>
  </si>
  <si>
    <t>HEROSPECIAL_503022</t>
  </si>
  <si>
    <t>503022</t>
  </si>
  <si>
    <t>HEROSPECIAL_503023</t>
  </si>
  <si>
    <t>503023</t>
  </si>
  <si>
    <t>HEROSPECIAL_503024</t>
  </si>
  <si>
    <t>503024</t>
  </si>
  <si>
    <t>HEROSPECIAL_50303</t>
  </si>
  <si>
    <t>50303</t>
  </si>
  <si>
    <t>#枯木卫士</t>
  </si>
  <si>
    <t>HEROSPECIAL_503031</t>
  </si>
  <si>
    <t>503031</t>
  </si>
  <si>
    <t>HEROSPECIAL_503032</t>
  </si>
  <si>
    <t>503032</t>
  </si>
  <si>
    <t>HEROSPECIAL_503033</t>
  </si>
  <si>
    <t>503033</t>
  </si>
  <si>
    <t>HEROSPECIAL_503034</t>
  </si>
  <si>
    <t>503034</t>
  </si>
  <si>
    <t>HEROSPECIAL_50401</t>
  </si>
  <si>
    <t>50401</t>
  </si>
  <si>
    <t>HEROSPECIAL_504011</t>
  </si>
  <si>
    <t>504011</t>
  </si>
  <si>
    <t>HEROSPECIAL_504012</t>
  </si>
  <si>
    <t>504012</t>
  </si>
  <si>
    <t>HEROSPECIAL_504013</t>
  </si>
  <si>
    <t>504013</t>
  </si>
  <si>
    <t>HEROSPECIAL_504014</t>
  </si>
  <si>
    <t>504014</t>
  </si>
  <si>
    <t>HEROSPECIAL_50501</t>
  </si>
  <si>
    <t>50501</t>
  </si>
  <si>
    <t>HEROSPECIAL_505011</t>
  </si>
  <si>
    <t>505011</t>
  </si>
  <si>
    <t>HEROSPECIAL_505012</t>
  </si>
  <si>
    <t>505012</t>
  </si>
  <si>
    <t>HEROSPECIAL_505013</t>
  </si>
  <si>
    <t>505013</t>
  </si>
  <si>
    <t>HEROSPECIAL_505014</t>
  </si>
  <si>
    <t>505014</t>
  </si>
  <si>
    <t>HEROSPECIAL_50502</t>
  </si>
  <si>
    <t>50502</t>
  </si>
  <si>
    <t>#招魂大师</t>
  </si>
  <si>
    <t>HEROSPECIAL_505021</t>
  </si>
  <si>
    <t>505021</t>
  </si>
  <si>
    <t>HEROSPECIAL_505022</t>
  </si>
  <si>
    <t>505022</t>
  </si>
  <si>
    <t>HEROSPECIAL_505023</t>
  </si>
  <si>
    <t>505023</t>
  </si>
  <si>
    <t>HEROSPECIAL_505024</t>
  </si>
  <si>
    <t>505024</t>
  </si>
  <si>
    <t>HEROSPECIAL_505031</t>
  </si>
  <si>
    <t>HEROSPECIAL_505032</t>
  </si>
  <si>
    <t>HEROSPECIAL_505033</t>
  </si>
  <si>
    <t>HEROSPECIAL_505034</t>
  </si>
  <si>
    <t>HEROSPECIAL_50601</t>
  </si>
  <si>
    <t>50601</t>
  </si>
  <si>
    <t>#比蒙巨兽</t>
  </si>
  <si>
    <t>HEROSPECIAL_506011</t>
  </si>
  <si>
    <t>506011</t>
  </si>
  <si>
    <t>HEROSPECIAL_506012</t>
  </si>
  <si>
    <t>506012</t>
  </si>
  <si>
    <t>HEROSPECIAL_506013</t>
  </si>
  <si>
    <t>506013</t>
  </si>
  <si>
    <t>HEROSPECIAL_506014</t>
  </si>
  <si>
    <t>506014</t>
  </si>
  <si>
    <t>HEROSPECIAL_50602</t>
  </si>
  <si>
    <t>50602</t>
  </si>
  <si>
    <t>#攻击术</t>
  </si>
  <si>
    <t>HEROSPECIAL_506021</t>
  </si>
  <si>
    <t>506021</t>
  </si>
  <si>
    <t>HEROSPECIAL_506022</t>
  </si>
  <si>
    <t>506022</t>
  </si>
  <si>
    <t>HEROSPECIAL_506023</t>
  </si>
  <si>
    <t>506023</t>
  </si>
  <si>
    <t>HEROSPECIAL_506024</t>
  </si>
  <si>
    <t>506024</t>
  </si>
  <si>
    <t>HEROSPECIAL_50603</t>
  </si>
  <si>
    <t>#风暴使者</t>
  </si>
  <si>
    <t>HEROSPECIAL_506031</t>
  </si>
  <si>
    <t>HEROSPECIAL_506032</t>
  </si>
  <si>
    <t>HEROSPECIAL_506033</t>
  </si>
  <si>
    <t>HEROSPECIAL_506034</t>
  </si>
  <si>
    <t>HEROSPECIAL_50604</t>
  </si>
  <si>
    <t>HEROSPECIAL_506041</t>
  </si>
  <si>
    <t>HEROSPECIAL_506042</t>
  </si>
  <si>
    <t>HEROSPECIAL_506043</t>
  </si>
  <si>
    <t>HEROSPECIAL_506044</t>
  </si>
  <si>
    <t>HEROSPECIAL_50701</t>
  </si>
  <si>
    <t>#幽火魔墙</t>
  </si>
  <si>
    <t>HEROSPECIAL_507011</t>
  </si>
  <si>
    <t>HEROSPECIAL_507012</t>
  </si>
  <si>
    <t>HEROSPECIAL_507013</t>
  </si>
  <si>
    <t>HEROSPECIAL_507014</t>
  </si>
  <si>
    <t>HEROSPECIAL_50702</t>
  </si>
  <si>
    <t>#精神元素</t>
  </si>
  <si>
    <t>HEROSPECIAL_507021</t>
  </si>
  <si>
    <t>HEROSPECIAL_507022</t>
  </si>
  <si>
    <t>HEROSPECIAL_507023</t>
  </si>
  <si>
    <t>HEROSPECIAL_507024</t>
  </si>
  <si>
    <t>HEROSPECIAL_50801</t>
  </si>
  <si>
    <t>50801</t>
  </si>
  <si>
    <t>#大恶魔</t>
  </si>
  <si>
    <t>HEROSPECIAL_508011</t>
  </si>
  <si>
    <t>508011</t>
  </si>
  <si>
    <t>HEROSPECIAL_508012</t>
  </si>
  <si>
    <t>508012</t>
  </si>
  <si>
    <t>HEROSPECIAL_508013</t>
  </si>
  <si>
    <t>508013</t>
  </si>
  <si>
    <t>HEROSPECIAL_508014</t>
  </si>
  <si>
    <t>508014</t>
  </si>
  <si>
    <t>HEROSPECIAL_50802</t>
  </si>
  <si>
    <t>#烈焰领主</t>
  </si>
  <si>
    <t>HEROSPECIAL_508021</t>
  </si>
  <si>
    <t>HEROSPECIAL_508022</t>
  </si>
  <si>
    <t>HEROSPECIAL_508023</t>
  </si>
  <si>
    <t>HEROSPECIAL_508024</t>
  </si>
  <si>
    <t>HEROSPECIAL_50901</t>
  </si>
  <si>
    <t>#地狱召唤</t>
  </si>
  <si>
    <t>HEROSPECIAL_509011</t>
  </si>
  <si>
    <t>HEROSPECIAL_509012</t>
  </si>
  <si>
    <t>HEROSPECIAL_509013</t>
  </si>
  <si>
    <t>HEROSPECIAL_509014</t>
  </si>
  <si>
    <t>HEROSPECIAL_51201</t>
  </si>
  <si>
    <t>HEROSPECIAL_512011</t>
  </si>
  <si>
    <t>HEROSPECIAL_512012</t>
  </si>
  <si>
    <t>HEROSPECIAL_512013</t>
  </si>
  <si>
    <t>HEROSPECIAL_512014</t>
  </si>
  <si>
    <t>HEROSPECIAL_51202</t>
  </si>
  <si>
    <t>#魔幻法师</t>
  </si>
  <si>
    <t>HEROSPECIAL_512021</t>
  </si>
  <si>
    <t>HEROSPECIAL_512022</t>
  </si>
  <si>
    <t>HEROSPECIAL_512023</t>
  </si>
  <si>
    <t>HEROSPECIAL_512024</t>
  </si>
  <si>
    <t>HEROSPECIAL_51301</t>
  </si>
  <si>
    <t>HEROSPECIAL_513011</t>
  </si>
  <si>
    <t>HEROSPECIAL_513012</t>
  </si>
  <si>
    <t>HEROSPECIAL_513013</t>
  </si>
  <si>
    <t>HEROSPECIAL_513014</t>
  </si>
  <si>
    <t>#生命轮回</t>
  </si>
  <si>
    <t>HEROSPECIAL_514021</t>
  </si>
  <si>
    <t>HEROSPECIAL_514022</t>
  </si>
  <si>
    <t>HEROSPECIAL_514023</t>
  </si>
  <si>
    <t>HEROSPECIAL_514024</t>
  </si>
  <si>
    <t>HEROSPECIALDES_500011</t>
  </si>
  <si>
    <t>#己方兵团对被「冰封」的敌方单位造成伤害提高30%</t>
  </si>
  <si>
    <t>HEROSPECIALDES_500012</t>
  </si>
  <si>
    <t>#【寒冰魔环】的伤害提高30%</t>
  </si>
  <si>
    <t>HEROSPECIALDES_500013</t>
  </si>
  <si>
    <t>所有水系法术的耗魔降低15%</t>
  </si>
  <si>
    <t>#所有水系法术的耗魔降低15%</t>
  </si>
  <si>
    <t>#【寒冰魔环】法术造成的「冰封」效果的持续时间延长100%</t>
  </si>
  <si>
    <t>HEROSPECIALDES_501011</t>
  </si>
  <si>
    <t>#突击兵团攻击被「眩晕」的目标单位时，必定暴击</t>
  </si>
  <si>
    <t>HEROSPECIALDES_501012</t>
  </si>
  <si>
    <t>#所有突击兵团，免疫「减速」和「眩晕」效果</t>
  </si>
  <si>
    <t>HEROSPECIALDES_501013</t>
  </si>
  <si>
    <t>突击兵团的移动速度额外提高其攻击</t>
  </si>
  <si>
    <t>#突击兵团的移动速度额外提高其攻击</t>
  </si>
  <si>
    <t>HEROSPECIALDES_501014</t>
  </si>
  <si>
    <t>#突击兵团的普通攻击有3%的概率对目标造成「眩晕」效果，持续2秒。</t>
  </si>
  <si>
    <t>HEROSPECIALDES_501021</t>
  </si>
  <si>
    <t>#凯瑟琳上场时，十字军化身铁十字军，铁十字军生命提高20%</t>
  </si>
  <si>
    <t>HEROSPECIALDES_501022</t>
  </si>
  <si>
    <t>#铁十字军在「士气高涨」效果下，额外获得自身生命10%的「护盾」</t>
  </si>
  <si>
    <t>HEROSPECIALDES_501023</t>
  </si>
  <si>
    <t>#铁十字军受到的兵团伤害降低20%</t>
  </si>
  <si>
    <t>HEROSPECIALDES_501024</t>
  </si>
  <si>
    <t>#铁十字军兵团人数从9提高至16</t>
  </si>
  <si>
    <t>HEROSPECIALDES_501031</t>
  </si>
  <si>
    <t>#罗兰德上场时，「士气高涨」的攻速增益效果由50%提高至100%</t>
  </si>
  <si>
    <t>HEROSPECIALDES_501032</t>
  </si>
  <si>
    <t>#所有城堡兵团攻速提高10%</t>
  </si>
  <si>
    <t>HEROSPECIALDES_501033</t>
  </si>
  <si>
    <t>#城堡阵营的兵团在「士气高涨」效果下，所有受到的英雄法术伤害降低33%</t>
  </si>
  <si>
    <t>HEROSPECIALDES_501034</t>
  </si>
  <si>
    <t>#城堡阵营的兵团每击杀1个敌方兵团恢复10%的生命值</t>
  </si>
  <si>
    <t>HEROSPECIALDES_501041</t>
  </si>
  <si>
    <t>#【欢欣鼓舞】额外使9人兵团和16人兵团提高50%攻速</t>
  </si>
  <si>
    <t>HEROSPECIALDES_501042</t>
  </si>
  <si>
    <t>#攻击兵团的普通攻击有4%的概率对目标造成「眩晕」效果，持续2秒</t>
  </si>
  <si>
    <t>HEROSPECIALDES_501043</t>
  </si>
  <si>
    <t>#所有己方攻击兵团提高10%兵团伤害</t>
  </si>
  <si>
    <t>HEROSPECIALDES_501044</t>
  </si>
  <si>
    <t>#攻击兵团攻击被「眩晕」的目标单位时，必定暴击</t>
  </si>
  <si>
    <t>HEROSPECIALDES_502011</t>
  </si>
  <si>
    <t>HEROSPECIALDES_502012</t>
  </si>
  <si>
    <t>HEROSPECIALDES_502013</t>
  </si>
  <si>
    <t>HEROSPECIALDES_502014</t>
  </si>
  <si>
    <t>HEROSPECIALDES_503011</t>
  </si>
  <si>
    <t>#木精灵化身为幻影射手，【连击】进阶为【高级连击】，攻击和生命提高20%，攻击距离增加200</t>
  </si>
  <si>
    <t>HEROSPECIALDES_503012</t>
  </si>
  <si>
    <t>#帝国弩手化身为幻影射手，【连击】进阶为【高级连击】，攻击和生命提高20%，攻击距离增加200</t>
  </si>
  <si>
    <t>HEROSPECIALDES_503013</t>
  </si>
  <si>
    <t>射手兵团的暴击值提高200</t>
  </si>
  <si>
    <t>#射手兵团的暴击值提高200</t>
  </si>
  <si>
    <t>HEROSPECIALDES_503014</t>
  </si>
  <si>
    <t>#所有己方上场的射手兵团，暴伤提高100%</t>
  </si>
  <si>
    <t>HEROSPECIALDES_503021</t>
  </si>
  <si>
    <t>#所有己方单位受到的「护盾」效果，吸收的伤害提高20%</t>
  </si>
  <si>
    <t>HEROSPECIALDES_503022</t>
  </si>
  <si>
    <t>#拥有「护盾」的己方单位，兵团免伤提高20%</t>
  </si>
  <si>
    <t>HEROSPECIALDES_503023</t>
  </si>
  <si>
    <t>己方防御兵团的生命提高20%</t>
  </si>
  <si>
    <t>#己方防御兵团的生命提高20%</t>
  </si>
  <si>
    <t>HEROSPECIALDES_503024</t>
  </si>
  <si>
    <t>#【护体石肤】魔法消耗降低50%，冷却时间缩短5秒，同时驱散该兵团所有的减益效果</t>
  </si>
  <si>
    <t>HEROSPECIALDES_503031</t>
  </si>
  <si>
    <t>#枯木卫士化身为森林守护者，【碾压】技能额外为己方所有防御兵团提供「护盾」</t>
  </si>
  <si>
    <t>HEROSPECIALDES_503032</t>
  </si>
  <si>
    <t>枯木卫士（森林守护者)的生命提高30%</t>
  </si>
  <si>
    <t>#枯木卫士（森林守护者)的生命提高30%</t>
  </si>
  <si>
    <t>HEROSPECIALDES_503033</t>
  </si>
  <si>
    <t>#森林守护者的【碾压】所提供的「护盾」效果提高100%</t>
  </si>
  <si>
    <t>HEROSPECIALDES_503034</t>
  </si>
  <si>
    <t>#森林守护者和【森林共鸣】所召唤树人的受治疗效果提高50%</t>
  </si>
  <si>
    <t>HEROSPECIALDES_503041</t>
  </si>
  <si>
    <t>珍妮所带领的兵团不受到任何治疗效果降低的影响</t>
  </si>
  <si>
    <t>#珍妮所带领的兵团不受到任何治疗效果降低的影响</t>
  </si>
  <si>
    <t>HEROSPECIALDES_503042</t>
  </si>
  <si>
    <t>所有壁垒阵营的兵团受到的治疗效果提高20%</t>
  </si>
  <si>
    <t>#所有壁垒阵营的兵团受到的治疗效果提高20%</t>
  </si>
  <si>
    <t>HEROSPECIALDES_503043</t>
  </si>
  <si>
    <t>己方兵团受到英雄「疗伤」影响后，额外获得相当于治疗量25%的伤害吸收护盾</t>
  </si>
  <si>
    <t>#己方兵团受到英雄「疗伤」影响后，额外获得相当于治疗量25%的伤害吸收护盾</t>
  </si>
  <si>
    <t>HEROSPECIALDES_503044</t>
  </si>
  <si>
    <t>医疗帐篷：战斗开始后，珍妮每15秒，自动治疗一个己方兵团，并驱散该兵团不良状态</t>
  </si>
  <si>
    <t>#医疗帐篷：战斗开始后，珍妮每15秒，自动治疗一个己方兵团，并驱散该兵团不良状态</t>
  </si>
  <si>
    <t>HEROSPECIALDES_504011</t>
  </si>
  <si>
    <t>#黑暗骑士化身为死亡骑士，生命和攻击提高10%</t>
  </si>
  <si>
    <t>HEROSPECIALDES_504012</t>
  </si>
  <si>
    <t>每有1个己方墓园阵营的兵团上场，黑暗骑士（死亡骑士）的兵团伤害提高3%</t>
  </si>
  <si>
    <t>#每有1个己方墓园阵营的兵团上场，黑暗骑士（死亡骑士）的兵团伤害提高3%</t>
  </si>
  <si>
    <t>HEROSPECIALDES_504013</t>
  </si>
  <si>
    <t>#【悲痛欲绝】对目标额外造成「眩晕」效果，持续3秒</t>
  </si>
  <si>
    <t>HEROSPECIALDES_504014</t>
  </si>
  <si>
    <t>#【屠杀指令】的冷却时间缩短至4秒，且死亡骑士【致命一击】的技能伤害提高至150%</t>
  </si>
  <si>
    <t>HEROSPECIALDES_505011</t>
  </si>
  <si>
    <t>#使我方对敌方兵团造成士气低落效果时，额外降低敌方兵团100%法术免伤，且降低攻速效果提升至50%</t>
  </si>
  <si>
    <t>HEROSPECIALDES_505012</t>
  </si>
  <si>
    <t>#【雷鸣爆弹】魔法消耗降低10，其伤害和「眩晕」概率对处于士气低落状态的兵团效果翻倍</t>
  </si>
  <si>
    <t>HEROSPECIALDES_505013</t>
  </si>
  <si>
    <t>#己方所有墓园阵营兵团免疫士气低落效果，且兵团免伤增加10%，对阵处于士气低落状态的兵团时加成翻倍。</t>
  </si>
  <si>
    <t>HEROSPECIALDES_505014</t>
  </si>
  <si>
    <t>#当有敌方兵团死亡时，场上每有一个墓园兵团山德鲁回复7点魔法值；同时每有一个墓园兵团山德鲁魔法恢复速度增加0.8</t>
  </si>
  <si>
    <t>HEROSPECIALDES_505021</t>
  </si>
  <si>
    <t>#【招魂术】的冷却时间缩短20%</t>
  </si>
  <si>
    <t>HEROSPECIALDES_505022</t>
  </si>
  <si>
    <t>#【招魂术】对范围内的敌方单位额外施加「士气低落」效果</t>
  </si>
  <si>
    <t>HEROSPECIALDES_505023</t>
  </si>
  <si>
    <t>#所有骷髅(包括骷髅和骷髅召唤物，巫妖，骨龙)生命和攻击提高20%</t>
  </si>
  <si>
    <t>HEROSPECIALDES_505024</t>
  </si>
  <si>
    <t>#【招魂术】和【亡灵大军】可召唤出更强力的重装骷髅，重装骷髅的普通攻击有概率对目标单位造成「眩晕」效果，持续3秒</t>
  </si>
  <si>
    <t>山德鲁的招魂术将召唤巫妖参与战斗</t>
  </si>
  <si>
    <t>#山德鲁的招魂术将召唤巫妖参与战斗</t>
  </si>
  <si>
    <t>每个己方召唤单位死亡时，恢复英雄1点魔法值，缩短所有法术0.25秒的冷却时间</t>
  </si>
  <si>
    <t>#每个己方召唤单位死亡时，恢复英雄1点魔法值，缩短所有法术0.25秒的冷却时间</t>
  </si>
  <si>
    <t>每阵亡一个己方单位（召唤物除外），巫妖触发一次献祭</t>
  </si>
  <si>
    <t>#每阵亡一个己方单位（召唤物除外），巫妖触发一次献祭</t>
  </si>
  <si>
    <t>巫妖、骷髅、重装骷髅与骷髅召唤物攻击附加【疾病】效果</t>
  </si>
  <si>
    <t>#巫妖、骷髅、重装骷髅与骷髅召唤物攻击附加【疾病】效果</t>
  </si>
  <si>
    <t>HEROSPECIALDES_506011</t>
  </si>
  <si>
    <t>#比蒙化身比蒙巨兽，免疫部分控制和减益效果（包括流血，灼烧，冰封，减速，眩晕，石化状态）</t>
  </si>
  <si>
    <t>HEROSPECIALDES_506012</t>
  </si>
  <si>
    <t>比蒙（比蒙巨兽）反弹30%受到的伤害</t>
  </si>
  <si>
    <t>#比蒙（比蒙巨兽）反弹30%受到的伤害</t>
  </si>
  <si>
    <t>HEROSPECIALDES_506013</t>
  </si>
  <si>
    <t>#当比蒙巨兽本场战斗第1次生命为0时，不会死亡，效果持续10秒</t>
  </si>
  <si>
    <t>HEROSPECIALDES_506014</t>
  </si>
  <si>
    <t>#比蒙巨兽【激怒】所提供的最大生命值恢复，效果翻倍</t>
  </si>
  <si>
    <t>HEROSPECIALDES_506021</t>
  </si>
  <si>
    <t>#所有己方兵团的暴击提高15%</t>
  </si>
  <si>
    <t>HEROSPECIALDES_506022</t>
  </si>
  <si>
    <t>#所有近战兵团（攻击，突击，防御）攻击提高20%，并附带「流血」效果</t>
  </si>
  <si>
    <t>HEROSPECIALDES_506023</t>
  </si>
  <si>
    <t>所有据点阵营的兵团，【狂暴】技能的激活生命值从35%，提高至60%</t>
  </si>
  <si>
    <t>#所有据点阵营的兵团，【狂暴】技能的激活生命值从35%，提高至60%</t>
  </si>
  <si>
    <t>HEROSPECIALDES_506024</t>
  </si>
  <si>
    <t>#对阵【流血】的敌方单位时，己方兵团提高20%的吸血效果，并额外造成20%的兵团伤害。</t>
  </si>
  <si>
    <t>HEROSPECIALDES_506031</t>
  </si>
  <si>
    <t>#雷鸟化身为风暴使者，暴击提高15%</t>
  </si>
  <si>
    <t>#风暴使者的【雷鸣】每次命中敌方单位时，有25%的概率造成「眩晕」效果，持续3秒</t>
  </si>
  <si>
    <t>HEROSPECIALDES_506032</t>
  </si>
  <si>
    <t>HEROSPECIALDES_506033</t>
  </si>
  <si>
    <t>雷鸟(风暴使者)的【飓风屏障】额外降低所有敌方兵团20%的法术免伤</t>
  </si>
  <si>
    <t>#雷鸟(风暴使者)的【飓风屏障】额外降低所有敌方兵团20%的法术免伤</t>
  </si>
  <si>
    <t>HEROSPECIALDES_506034</t>
  </si>
  <si>
    <t>#风暴使者普攻暴击时，有30%的概率直接施放1次【雷鸣】技能</t>
  </si>
  <si>
    <t>HEROSPECIALDES_506041</t>
  </si>
  <si>
    <t>#独眼巨人化身为狂暴巨人，攻速提升10%</t>
  </si>
  <si>
    <t>HEROSPECIALDES_506042</t>
  </si>
  <si>
    <t>#狂暴巨人上场时，所有己方射手兵团的法术免伤提高20%</t>
  </si>
  <si>
    <t>HEROSPECIALDES_506043</t>
  </si>
  <si>
    <t>#狂暴巨人（独眼巨人）的攻击对所有不具飞行能力的敌方兵团造成额外30%的兵团伤害</t>
  </si>
  <si>
    <t>HEROSPECIALDES_506044</t>
  </si>
  <si>
    <t>#狂暴巨人的【撼地】技能首次触发时，对所有不具飞行能力的敌方兵团生效。</t>
  </si>
  <si>
    <t>HEROSPECIALDES_507011</t>
  </si>
  <si>
    <t>#【烈火魔墙】进阶为【幽火魔墙】，长度增加20%</t>
  </si>
  <si>
    <t>HEROSPECIALDES_507012</t>
  </si>
  <si>
    <t>#被「灼烧」的敌方单位，受到的所有伤害提高15%</t>
  </si>
  <si>
    <t>HEROSPECIALDES_507013</t>
  </si>
  <si>
    <t>所有火系英雄法术的伤害提高15%</t>
  </si>
  <si>
    <t>#所有火系英雄法术的伤害提高15%</t>
  </si>
  <si>
    <t>HEROSPECIALDES_507014</t>
  </si>
  <si>
    <t>#【幽火魔墙】和【烈火燎原】对受到「灼烧」的敌方单位造成「眩晕」效果，持续3秒</t>
  </si>
  <si>
    <t>HEROSPECIALDES_507021</t>
  </si>
  <si>
    <t>#精神元素化身为魔法元素，【能量震爆】技能造成的伤害提高20%</t>
  </si>
  <si>
    <t>HEROSPECIALDES_507022</t>
  </si>
  <si>
    <t>#精神元素（魔法元素）的吸血效果提高20%</t>
  </si>
  <si>
    <t>HEROSPECIALDES_507023</t>
  </si>
  <si>
    <t>#每有1个魔法或者攻击兵团上场，魔法元素的兵团伤害和兵团免伤提高3%</t>
  </si>
  <si>
    <t>HEROSPECIALDES_507024</t>
  </si>
  <si>
    <t>#魔法元素在【神秘领域】范围内时免疫所有伤害</t>
  </si>
  <si>
    <t>HEROSPECIALDES_508011</t>
  </si>
  <si>
    <t>#大恶魔化身为末日使者，【凋零】对被「灼烧」的目标单位伤害翻倍；【酷刑】和【痛苦镰刀】每次都造成6秒「沉默」效果</t>
  </si>
  <si>
    <t>HEROSPECIALDES_508012</t>
  </si>
  <si>
    <t>#大恶魔在场时，释放【深渊回响】附加1次酷刑，且己方地狱阵营兵团免疫所有伤害，效果持续6秒</t>
  </si>
  <si>
    <t>HEROSPECIALDES_508013</t>
  </si>
  <si>
    <t>#每上场1个攻击兵团，大恶魔（末日使者）兵团伤害提高5%；每上场1个地狱兵团，兵团免伤提高5%</t>
  </si>
  <si>
    <t>HEROSPECIALDES_508014</t>
  </si>
  <si>
    <t>末日使者施放【痛苦镰刀】时，己方地狱阵营的兵团恢复最大生命值10%的生命，自身恢复效果翻倍</t>
  </si>
  <si>
    <t>#末日使者施放【痛苦镰刀】时，己方地狱阵营的兵团恢复最大生命值10%的生命，自身恢复效果翻倍</t>
  </si>
  <si>
    <t>HEROSPECIALDES_508021</t>
  </si>
  <si>
    <t>#烈火精灵化身为烈焰领主，烈焰领主的【烈火风暴】技能的伤害提高30%，目标区域增加至2个</t>
  </si>
  <si>
    <t>HEROSPECIALDES_508022</t>
  </si>
  <si>
    <t>#烈火精灵（烈焰领主）的攻击提高30%</t>
  </si>
  <si>
    <t>HEROSPECIALDES_508023</t>
  </si>
  <si>
    <t>#烈焰领主【烈焰护盾】技能的反弹效果翻倍，持续时间延长5秒</t>
  </si>
  <si>
    <t>HEROSPECIALDES_508024</t>
  </si>
  <si>
    <t>#烈焰领主上场时，所有己方兵团的火系法术免伤提高50%，敌方兵团降低50%</t>
  </si>
  <si>
    <t>HEROSPECIALDES_509011</t>
  </si>
  <si>
    <t>#【召唤火元素】和【火焰之门】的法术冷却时间缩短20%</t>
  </si>
  <si>
    <t>HEROSPECIALDES_509012</t>
  </si>
  <si>
    <t>己方所有召唤单位的攻击提高30%</t>
  </si>
  <si>
    <t>#己方所有召唤单位的攻击提高30%</t>
  </si>
  <si>
    <t>HEROSPECIALDES_509013</t>
  </si>
  <si>
    <t>#每个己方召唤单位死亡时，恢复英雄1魔法值，并缩短所有法术0.25秒的冷却时间</t>
  </si>
  <si>
    <t>HEROSPECIALDES_509014</t>
  </si>
  <si>
    <t>#战场上每有1个己方召唤单位，泽达的英雄法术伤害提高2%</t>
  </si>
  <si>
    <t>HEROSPECIALDES_512011</t>
  </si>
  <si>
    <t>#【连锁闪电】弹射数量增加2次，且伤害不递减；索姆拉的所有法术没有初始冷却时间</t>
  </si>
  <si>
    <t>HEROSPECIALDES_512012</t>
  </si>
  <si>
    <t>#【大气神箭】额外对目标单位造成「静电」效果，该目标受到的法术伤害提高50%</t>
  </si>
  <si>
    <t>HEROSPECIALDES_512013</t>
  </si>
  <si>
    <t>所有气系英雄法术的冷却时间缩短15%</t>
  </si>
  <si>
    <t>#所有气系英雄法术的冷却时间缩短15%</t>
  </si>
  <si>
    <t>HEROSPECIALDES_512014</t>
  </si>
  <si>
    <t>#【连锁闪电】额外对敌方单位造成，相当于目标最大生命值24%的伤害</t>
  </si>
  <si>
    <t>HEROSPECIALDES_512021</t>
  </si>
  <si>
    <t>#僧侣化身为魔幻法师，他的【祈祷】技能同时对2个兵团生效</t>
  </si>
  <si>
    <t>HEROSPECIALDES_512022</t>
  </si>
  <si>
    <t>#大法师化身为魔幻法师，她的【龙卷风】技能同时对2个兵团生效</t>
  </si>
  <si>
    <t>HEROSPECIALDES_512023</t>
  </si>
  <si>
    <t>所有己方魔法兵团的攻击提升15%，生命提升15%</t>
  </si>
  <si>
    <t>#所有己方魔法兵团的攻击提升15%，生命提升15%</t>
  </si>
  <si>
    <t>HEROSPECIALDES_512024</t>
  </si>
  <si>
    <t>#魔幻法师上场时，每隔12秒保护所有己方远程兵团（射手、魔法）免疫法术伤害，该效果持续3秒</t>
  </si>
  <si>
    <t>HEROSPECIALDES_513011</t>
  </si>
  <si>
    <t>#每有1个己方地下城阵营的兵团上场，摩莉尔提高3初始魔法值，并降低敌方3初始魔法值</t>
  </si>
  <si>
    <t>HEROSPECIALDES_513012</t>
  </si>
  <si>
    <t>每有1个己方地下城阵营的兵团上场，所有敌方兵团的法术免伤降低8%</t>
  </si>
  <si>
    <t>#每有1个己方地下城阵营的兵团上场，所有敌方兵团的法术免伤降低8%</t>
  </si>
  <si>
    <t>HEROSPECIALDES_513013</t>
  </si>
  <si>
    <t>所有地下城阵营兵团的法术免伤提高20%</t>
  </si>
  <si>
    <t>#所有地下城阵营兵团的法术免伤提高20%</t>
  </si>
  <si>
    <t>HEROSPECIALDES_513014</t>
  </si>
  <si>
    <t>己方上场的单位在暴击时，为摩莉尔恢复0.2魔法值，效果冷却时间2秒</t>
  </si>
  <si>
    <t>#己方上场的单位在暴击时，为摩莉尔恢复0.2魔法值，效果冷却时间2秒</t>
  </si>
  <si>
    <t>#【生命轮回】每0.5秒额外对敌方单位造成相当于最大生命值2%的土系法术伤害，己方生命额外恢复最大生命值的2%</t>
  </si>
  <si>
    <t>每次施放【生命轮回】会降低所有敌方兵团12%的法术免伤，可叠加5次，效果持续整场</t>
  </si>
  <si>
    <t>#每次施放【生命轮回】会降低所有敌方兵团12%的法术免伤，可叠加5次，效果持续整场</t>
  </si>
  <si>
    <t>所有土系法术伤害提高15%</t>
  </si>
  <si>
    <t>#所有土系法术伤害提高15%</t>
  </si>
  <si>
    <t>每有1个己方魔法兵团上场，己方英雄的魔法回复速度提高0.6，敌方英雄降低0.3</t>
  </si>
  <si>
    <t>#每有1个己方魔法兵团上场，己方英雄的魔法回复速度提高0.6，敌方英雄降低0.3</t>
  </si>
  <si>
    <t>HEROSPECIALDES_514021</t>
  </si>
  <si>
    <t>「石化」状态进阶为「晶化」状态，受「石化」状态的目标单位额外降低50%法术免伤</t>
  </si>
  <si>
    <t>#「石化」状态进阶为「晶化」状态，受「石化」状态的目标单位额外降低50%法术免伤</t>
  </si>
  <si>
    <t>HEROSPECIALDES_514022</t>
  </si>
  <si>
    <t>#己方兵团攻击受到「晶化」效果的敌方单位时，必定暴击</t>
  </si>
  <si>
    <t>HEROSPECIALDES_514023</t>
  </si>
  <si>
    <t>#美杜莎对阵受到「石化」，「晶化」和「眩晕」效果的目标单位时，兵团伤害提高10%</t>
  </si>
  <si>
    <t>HEROSPECIALDES_514024</t>
  </si>
  <si>
    <t>美杜莎的普通攻击有一定概率触发「石化」效果，冷却时间10秒</t>
  </si>
  <si>
    <t>#美杜莎的普通攻击有一定概率触发「石化」效果，冷却时间10秒</t>
  </si>
  <si>
    <t>#英雄技能释放方式</t>
  </si>
  <si>
    <t>OPTION_1</t>
  </si>
  <si>
    <t>#点击释放</t>
  </si>
  <si>
    <t>#Tap to cast</t>
  </si>
  <si>
    <t>OPTION_2</t>
  </si>
  <si>
    <t>#滑动释放</t>
  </si>
  <si>
    <t>#Slide to cast</t>
  </si>
  <si>
    <t>OPTION_3</t>
  </si>
  <si>
    <t>#拖动释放</t>
  </si>
  <si>
    <t>#Drag to cast</t>
  </si>
  <si>
    <t>OPTION_4</t>
  </si>
  <si>
    <t>#蓄力释放</t>
  </si>
  <si>
    <t>#Hold to cast</t>
  </si>
  <si>
    <t>#英雄技能效果</t>
  </si>
  <si>
    <t>PLAYERSKILLTAG_1</t>
  </si>
  <si>
    <t>#伤害法术</t>
  </si>
  <si>
    <t>#DMG Spell</t>
  </si>
  <si>
    <t>PLAYERSKILLTAG_2</t>
  </si>
  <si>
    <t>#增强法术</t>
  </si>
  <si>
    <t>#辅助法术</t>
  </si>
  <si>
    <t>#Support Spell</t>
  </si>
  <si>
    <t>PLAYERSKILLTAG_3</t>
  </si>
  <si>
    <t>#削弱法术</t>
  </si>
  <si>
    <t>#召唤法术</t>
  </si>
  <si>
    <t>#Summon Spell</t>
  </si>
  <si>
    <t>PLAYERSKILLTAG_9</t>
  </si>
  <si>
    <t>#特殊法术</t>
  </si>
  <si>
    <t>#Special Spell</t>
  </si>
  <si>
    <r>
      <rPr>
        <sz val="11"/>
        <color theme="1"/>
        <rFont val="宋体"/>
        <family val="3"/>
        <charset val="134"/>
      </rPr>
      <t>#</t>
    </r>
    <r>
      <rPr>
        <sz val="12"/>
        <color theme="1"/>
        <rFont val="宋体"/>
        <family val="3"/>
        <charset val="134"/>
      </rPr>
      <t>英雄技能</t>
    </r>
  </si>
  <si>
    <t>PLAYERSKILL_201</t>
  </si>
  <si>
    <t>#Fire Shield</t>
  </si>
  <si>
    <t>PLAYERSKILL_202</t>
  </si>
  <si>
    <t>#嗜血奇术</t>
  </si>
  <si>
    <t>#Bloodlust</t>
  </si>
  <si>
    <t>PLAYERSKILL_203</t>
  </si>
  <si>
    <t>#屠戮成性</t>
  </si>
  <si>
    <t>#Slayer</t>
  </si>
  <si>
    <t>#孤注一掷</t>
  </si>
  <si>
    <t>#Frenzy</t>
  </si>
  <si>
    <t>#连珠火球</t>
  </si>
  <si>
    <t>#Fireball</t>
  </si>
  <si>
    <t>PLAYERSKILL_206</t>
  </si>
  <si>
    <t>#龙息术</t>
  </si>
  <si>
    <t>#Dragon Breath</t>
  </si>
  <si>
    <t>#地狱烈焰</t>
  </si>
  <si>
    <t>#Inferno</t>
  </si>
  <si>
    <t>#烈火魔墙</t>
  </si>
  <si>
    <t>#Fire Wall</t>
  </si>
  <si>
    <t>#末日审判</t>
  </si>
  <si>
    <t>#Armageddon</t>
  </si>
  <si>
    <t>PLAYERSKILL_210</t>
  </si>
  <si>
    <t>#双目失明</t>
  </si>
  <si>
    <t>#Blind</t>
  </si>
  <si>
    <t>PLAYERSKILL_211</t>
  </si>
  <si>
    <t>#恶咒附身</t>
  </si>
  <si>
    <t>#Curse</t>
  </si>
  <si>
    <t>PLAYERSKILL_212</t>
  </si>
  <si>
    <t>#召唤火元素</t>
  </si>
  <si>
    <t>#Fire Elemental</t>
  </si>
  <si>
    <t>PLAYERSKILL_2121</t>
  </si>
  <si>
    <t>#火焰之门</t>
  </si>
  <si>
    <t>#Infernal Gate</t>
  </si>
  <si>
    <t>PLAYERSKILL_2131</t>
  </si>
  <si>
    <t>#Fire Arrow</t>
  </si>
  <si>
    <t>#烈火神箭</t>
  </si>
  <si>
    <t>PLAYERSKILL_215</t>
  </si>
  <si>
    <t>杀戮意志</t>
  </si>
  <si>
    <t>#杀戮意志</t>
  </si>
  <si>
    <t>#深渊回响</t>
  </si>
  <si>
    <t>PLAYERSKILL_217</t>
  </si>
  <si>
    <t>#烈火燎原</t>
  </si>
  <si>
    <t>#Ice Shield</t>
  </si>
  <si>
    <t>#丧心病狂</t>
  </si>
  <si>
    <t>PLAYERSKILL_301</t>
  </si>
  <si>
    <t>#寒冰神盾</t>
  </si>
  <si>
    <t>#Bless</t>
  </si>
  <si>
    <t>PLAYERSKILL_302</t>
  </si>
  <si>
    <t>#神圣护佑</t>
  </si>
  <si>
    <t>#Ice Wall</t>
  </si>
  <si>
    <t>PLAYERSKILL_303</t>
  </si>
  <si>
    <t>#寒冰魔墙</t>
  </si>
  <si>
    <t>#Forgetfulness</t>
  </si>
  <si>
    <t>PLAYERSKILL_304</t>
  </si>
  <si>
    <t>#失忆大法</t>
  </si>
  <si>
    <t>#Frost Ring</t>
  </si>
  <si>
    <t>PLAYERSKILL_305</t>
  </si>
  <si>
    <t>#寒冰魔环</t>
  </si>
  <si>
    <t>PLAYERSKILL_3051</t>
  </si>
  <si>
    <t>PLAYERSKILL_3052</t>
  </si>
  <si>
    <t>#Ice Bolt</t>
  </si>
  <si>
    <t>#霹雳寒冰</t>
  </si>
  <si>
    <t>#Snowstorm</t>
  </si>
  <si>
    <t>PLAYERSKILL_307</t>
  </si>
  <si>
    <t>#冰雪风暴</t>
  </si>
  <si>
    <t>#Mirth</t>
  </si>
  <si>
    <t>#欢欣鼓舞</t>
  </si>
  <si>
    <t>#Dispel</t>
  </si>
  <si>
    <t>PLAYERSKILL_309</t>
  </si>
  <si>
    <t>#驱魔大法</t>
  </si>
  <si>
    <t>#Teleport</t>
  </si>
  <si>
    <t>PLAYERSKILL_310</t>
  </si>
  <si>
    <t>#瞬间移动</t>
  </si>
  <si>
    <t>#Water Elemental</t>
  </si>
  <si>
    <t>PLAYERSKILL_311</t>
  </si>
  <si>
    <t>#召唤水元素</t>
  </si>
  <si>
    <t>#Clone</t>
  </si>
  <si>
    <t>#镜像大法</t>
  </si>
  <si>
    <t>#Chain Living</t>
  </si>
  <si>
    <t>PLAYERSKILL_313</t>
  </si>
  <si>
    <t>#生命链接</t>
  </si>
  <si>
    <t>#Cure</t>
  </si>
  <si>
    <t>#疗伤</t>
  </si>
  <si>
    <t>#Water Arrow</t>
  </si>
  <si>
    <t>PLAYERSKILL_315</t>
  </si>
  <si>
    <t>#寒冰神箭</t>
  </si>
  <si>
    <t>#Pray</t>
  </si>
  <si>
    <t>PLAYERSKILL_316</t>
  </si>
  <si>
    <t>#祈祷</t>
  </si>
  <si>
    <t>PLAYERSKILL_317</t>
  </si>
  <si>
    <t>#能量逆转</t>
  </si>
  <si>
    <t>PLAYERSKILL_318</t>
  </si>
  <si>
    <t>#王者之风</t>
  </si>
  <si>
    <t>#Air Shield</t>
  </si>
  <si>
    <t>PLAYERSKILL_401</t>
  </si>
  <si>
    <t>#大气神盾</t>
  </si>
  <si>
    <t>#Wind Wall</t>
  </si>
  <si>
    <t>PLAYERSKILL_402</t>
  </si>
  <si>
    <t>#飓风魔墙</t>
  </si>
  <si>
    <t>#Haste</t>
  </si>
  <si>
    <t>PLAYERSKILL_403</t>
  </si>
  <si>
    <t>#快攻战术</t>
  </si>
  <si>
    <t>#Fortune</t>
  </si>
  <si>
    <t>PLAYERSKILL_404</t>
  </si>
  <si>
    <t>#幸运之神</t>
  </si>
  <si>
    <t>#Precision</t>
  </si>
  <si>
    <t>PLAYERSKILL_405</t>
  </si>
  <si>
    <t>#百发百中</t>
  </si>
  <si>
    <t>#Hypnotize</t>
  </si>
  <si>
    <t>PLAYERSKILL_406</t>
  </si>
  <si>
    <t>#蛊惑人心</t>
  </si>
  <si>
    <t>#Time Still</t>
  </si>
  <si>
    <t>#时间凝滞</t>
  </si>
  <si>
    <t>#Chain Lightning</t>
  </si>
  <si>
    <t>PLAYERSKILL_408</t>
  </si>
  <si>
    <t>#Lightning Bolt</t>
  </si>
  <si>
    <t>PLAYERSKILL_4081</t>
  </si>
  <si>
    <t>#Destroy Undead</t>
  </si>
  <si>
    <t>PLAYERSKILL_4082</t>
  </si>
  <si>
    <t>#Storm</t>
  </si>
  <si>
    <t>PLAYERSKILL_409</t>
  </si>
  <si>
    <t>#霹雳闪电</t>
  </si>
  <si>
    <t>#Fragment</t>
  </si>
  <si>
    <t>PLAYERSKILL_410</t>
  </si>
  <si>
    <t>#亡灵杀手</t>
  </si>
  <si>
    <t>#Disrupting Ray</t>
  </si>
  <si>
    <t>PLAYERSKILL_411</t>
  </si>
  <si>
    <t>风暴术</t>
  </si>
  <si>
    <t>#风暴术</t>
  </si>
  <si>
    <t>#Air Elemental</t>
  </si>
  <si>
    <t>PLAYERSKILL_412</t>
  </si>
  <si>
    <t>#支离破碎</t>
  </si>
  <si>
    <t>#Air Arrow</t>
  </si>
  <si>
    <t>PLAYERSKILL_413</t>
  </si>
  <si>
    <t>#毁灭之光</t>
  </si>
  <si>
    <t>#Shield</t>
  </si>
  <si>
    <t>PLAYERSKILL_414</t>
  </si>
  <si>
    <t>#召唤气元素</t>
  </si>
  <si>
    <t>#Stone Skin</t>
  </si>
  <si>
    <t>PLAYERSKILL_415</t>
  </si>
  <si>
    <t>#大气神箭</t>
  </si>
  <si>
    <t>#Slow</t>
  </si>
  <si>
    <t>#人海战术</t>
  </si>
  <si>
    <t>PLAYERSKILL_501</t>
  </si>
  <si>
    <t>#大地神盾</t>
  </si>
  <si>
    <t>#Quicksand</t>
  </si>
  <si>
    <t>PLAYERSKILL_502</t>
  </si>
  <si>
    <t>#护体石肤</t>
  </si>
  <si>
    <t>#Meteor Shower</t>
  </si>
  <si>
    <t>PLAYERSKILL_5022</t>
  </si>
  <si>
    <t>#Death Ripple</t>
  </si>
  <si>
    <t>PLAYERSKILL_503</t>
  </si>
  <si>
    <t>#迟缓大法</t>
  </si>
  <si>
    <t>#Implosion</t>
  </si>
  <si>
    <t>#流沙陷阱</t>
  </si>
  <si>
    <t>#Sorrow</t>
  </si>
  <si>
    <t>#流星火雨</t>
  </si>
  <si>
    <t>#死亡波纹</t>
  </si>
  <si>
    <t>#Resurrection</t>
  </si>
  <si>
    <t>PLAYERSKILL_507</t>
  </si>
  <si>
    <t>#雷鸣爆弹</t>
  </si>
  <si>
    <t>#Animate Skeleton</t>
  </si>
  <si>
    <t>PLAYERSKILL_508</t>
  </si>
  <si>
    <t>#悲痛欲绝</t>
  </si>
  <si>
    <t>PLAYERSKILL_5081</t>
  </si>
  <si>
    <t>PLAYERSKILL_509</t>
  </si>
  <si>
    <t>#转世重生</t>
  </si>
  <si>
    <t>#Earth Elemental</t>
  </si>
  <si>
    <t>PLAYERSKILL_5101</t>
  </si>
  <si>
    <t>#Wild Call</t>
  </si>
  <si>
    <t>PLAYERSKILL_5102</t>
  </si>
  <si>
    <t>#Stone Wall</t>
  </si>
  <si>
    <t>PLAYERSKILL_5104</t>
  </si>
  <si>
    <t>PLAYERSKILL_511</t>
  </si>
  <si>
    <t>#召唤土元素</t>
  </si>
  <si>
    <t>#Frorest Resonance</t>
  </si>
  <si>
    <t>PLAYERSKILL_512</t>
  </si>
  <si>
    <t>#野性呼唤</t>
  </si>
  <si>
    <t>PLAYERSKILL_513</t>
  </si>
  <si>
    <t>#巨石魔墙</t>
  </si>
  <si>
    <t>PLAYERSKILL_514</t>
  </si>
  <si>
    <t>#大地神箭</t>
  </si>
  <si>
    <t>PLAYERSKILL_515</t>
  </si>
  <si>
    <t>#森林共鸣</t>
  </si>
  <si>
    <t>PLAYERSKILL_516</t>
  </si>
  <si>
    <t>聚灵奇术</t>
  </si>
  <si>
    <t>#聚灵奇术</t>
  </si>
  <si>
    <t>PLAYERSKILL_517</t>
  </si>
  <si>
    <t>#圣盾术</t>
  </si>
  <si>
    <t>#亡灵大军</t>
  </si>
  <si>
    <t>PLAYERSKILL_5182</t>
  </si>
  <si>
    <t>PLAYERSKILL_519</t>
  </si>
  <si>
    <t>屠杀指令</t>
  </si>
  <si>
    <t>#屠杀指令</t>
  </si>
  <si>
    <t>PLAYERSKILL_5191</t>
  </si>
  <si>
    <t>#神秘领域</t>
  </si>
  <si>
    <r>
      <t>PLAYERSKILL_521</t>
    </r>
    <r>
      <rPr>
        <sz val="11"/>
        <color theme="1"/>
        <rFont val="等线"/>
        <family val="3"/>
        <charset val="134"/>
        <scheme val="minor"/>
      </rPr>
      <t/>
    </r>
  </si>
  <si>
    <t>#石化大法</t>
  </si>
  <si>
    <r>
      <t>PLAYERSKILL_522</t>
    </r>
    <r>
      <rPr>
        <sz val="11"/>
        <color theme="1"/>
        <rFont val="等线"/>
        <family val="3"/>
        <charset val="134"/>
        <scheme val="minor"/>
      </rPr>
      <t/>
    </r>
  </si>
  <si>
    <t>#山崩地裂</t>
  </si>
  <si>
    <r>
      <t>PLAYERSKILL_523</t>
    </r>
    <r>
      <rPr>
        <sz val="11"/>
        <color theme="1"/>
        <rFont val="等线"/>
        <family val="3"/>
        <charset val="134"/>
        <scheme val="minor"/>
      </rPr>
      <t/>
    </r>
  </si>
  <si>
    <t>#晶化大地</t>
  </si>
  <si>
    <t>#黑暗时刻</t>
  </si>
  <si>
    <t>#阴影笼罩</t>
  </si>
  <si>
    <t>PLAYERSKILL_49005</t>
  </si>
  <si>
    <t>#诅咒大法</t>
  </si>
  <si>
    <t>PLAYERSKILL_49006</t>
  </si>
  <si>
    <t>#泰坦神箭</t>
  </si>
  <si>
    <t>PLAYERSKILL_49007</t>
  </si>
  <si>
    <t>PLAYERSKILL_49008</t>
  </si>
  <si>
    <t>#龙王神力</t>
  </si>
  <si>
    <t>PLAYERSKILL_49009</t>
  </si>
  <si>
    <t>#天使赞歌</t>
  </si>
  <si>
    <t>PLAYERSKILLDES4_201</t>
  </si>
  <si>
    <t>#提高己方兵团反伤以及火系法术免伤</t>
  </si>
  <si>
    <t>#提高技能范围内己方兵团的[color=1ca216,fontsize=20,outlinecolor=3c1e0aff]{($buffaddattr12+$buffaddattr13*($sklevel-1))}%[-]反伤以及[color=1ca216,fontsize=20,outlinecolor=3c1e0aff]{($buffaddattr22+$buffaddattr23*($sklevel-1))}%[-]火系法术免伤，持续{($olast11+$olast12*($sklevel-1))/1000}秒</t>
  </si>
  <si>
    <t>PLAYERSKILLDES4_202</t>
  </si>
  <si>
    <t>#提高己方兵团攻击和吸血</t>
  </si>
  <si>
    <t>#提高技能范围内己方兵团的[color=1ca216,fontsize=20,outlinecolor=3c1e0aff]{($buffaddattr12+$buffaddattr13*($sklevel-1))}%[-]攻击和[color=1ca216,fontsize=20,outlinecolor=3c1e0aff]{($buffaddattr22+$buffaddattr23*($sklevel-1))}%[-]吸血，持续{($olast11+$olast12*($sklevel-1))/1000}秒</t>
  </si>
  <si>
    <t>PLAYERSKILLDES4_203</t>
  </si>
  <si>
    <t>#提高己方兵团攻击，16人兵团持续时间额外提高</t>
  </si>
  <si>
    <t>#提高技能范围内己方兵团的[color=1ca216,fontsize=20,outlinecolor=3c1e0aff]{($buffaddattr12+$buffaddattr13*($sklevel-1))}%[-]攻击，同时额外提高16人兵团15%攻击，持续{($olast11+$olast12*($sklevel-1))/1000}秒</t>
  </si>
  <si>
    <t>PLAYERSKILLDES4_204</t>
  </si>
  <si>
    <t>#扣除己方兵团生命（不会造成致命伤害），提高攻击速度</t>
  </si>
  <si>
    <t>#削弱较大范围内的己方兵团[color=1ca216,fontsize=20,outlinecolor=3c1e0aff]{-($buffaddattr12+$buffaddattr13*($sklevel-1))}%[-]兵团免伤，同时提高[color=1ca216,fontsize=20,outlinecolor=3c1e0aff]{$buffaddattr22+$buffaddattr23*($sklevel-1)}%[-]攻击，持续{($olast11+$olast12*($sklevel-1))/1000}秒</t>
  </si>
  <si>
    <t>PLAYERSKILLDES4_205</t>
  </si>
  <si>
    <t>#在目标区域召唤出可以重新定位的火球，每轮火球对一定范围内的敌方兵团造成[color=1ca216,fontsize=20,outlinecolor=3c1e0aff]{($valueadd11+$valueadd12*($sklevel-1))*(1+$ap/100)}[-]火系伤害，持续{$sumnum}轮</t>
  </si>
  <si>
    <t>PLAYERSKILLDES4_206</t>
  </si>
  <si>
    <t>#对敌方兵团造成火系伤害</t>
  </si>
  <si>
    <t>#对弧形范围内的敌方兵团造成[color=1ca216,fontsize=20,outlinecolor=3c1e0aff]{($valueadd11+$valueadd12*($sklevel-1))*(1+$ap/100)}[-]火系伤害</t>
  </si>
  <si>
    <t>#在目标区域召唤地狱裂隙，裂隙周围的敌方兵团受到火系伤害</t>
  </si>
  <si>
    <t>#在目标区域召唤地狱裂隙,每0.5秒对较大范围内的敌方兵团造成[color=1ca216,fontsize=20,outlinecolor=3c1e0aff]{($ovalueadd11+$ovalueadd12*($sklevel-1))*(1+$ap/100)}[-]火系伤害，持续{$olast11/1000}秒</t>
  </si>
  <si>
    <t>PLAYERSKILLDES4_208</t>
  </si>
  <si>
    <t>#召唤1道火墙对附近的敌人造成持续的伤害，对敌方兵团造成火系伤害</t>
  </si>
  <si>
    <t>#召唤1道火墙对附近的敌人造成持续的伤害,每0.5秒对穿过的敌方兵团造成[color=1ca216,fontsize=20,outlinecolor=3c1e0aff]{($ovalueadd11+$ovalueadd12*($sklevel-1))*(1+$ap/100)}[-]火系伤害，持续{$olast11/1000}秒</t>
  </si>
  <si>
    <t>PLAYERSKILLDES4_209</t>
  </si>
  <si>
    <t>#对所有兵团造成火系伤害</t>
  </si>
  <si>
    <t>#对全屏范围内的所有兵团造成[color=1ca216,fontsize=20,outlinecolor=3c1e0aff]{($valueadd11+$valueadd12*($sklevel-1))*(1+$ap/100)}[-]火系伤害</t>
  </si>
  <si>
    <t>PLAYERSKILLDES4_210</t>
  </si>
  <si>
    <t>#降低敌方兵团命中值</t>
  </si>
  <si>
    <t>#削弱较大范围内的敌方兵团[color=1ca216,fontsize=20,outlinecolor=3c1e0aff]{-($buffaddattr12+$buffaddattr13*($sklevel-1))}[-]命中值，持续{($olast11+$olast12*($sklevel-1))/1000}秒</t>
  </si>
  <si>
    <t>PLAYERSKILLDES4_211</t>
  </si>
  <si>
    <t>#降低敌方兵团攻击</t>
  </si>
  <si>
    <t>#削弱较大范围内的敌方兵团[color=1ca216,fontsize=20,outlinecolor=3c1e0aff]{-($buffaddattr12+$buffaddattr13*($sklevel-1))}%[-]攻击，持续{($olast11+$olast12*($sklevel-1))/1000}秒</t>
  </si>
  <si>
    <t>PLAYERSKILLDES4_212</t>
  </si>
  <si>
    <t>#在指定地点召唤9个火元素</t>
  </si>
  <si>
    <t>#在指定地点召唤9个[color=1ca216,fontsize=20,outlinecolor=3c1e0aff]{$sklevel}[-]级火元素，火元素拥有[color=1ca216,fontsize=20,outlinecolor=3c1e0aff]{310+85*($sklevel-1)}[-]攻击和[color=1ca216,fontsize=20,outlinecolor=3c1e0aff]{4250+1845*($sklevel-1)}[-]生命</t>
  </si>
  <si>
    <r>
      <rPr>
        <sz val="11"/>
        <color theme="1"/>
        <rFont val="宋体"/>
        <family val="3"/>
        <charset val="134"/>
      </rPr>
      <t>PLAYERSKILLDES4_212</t>
    </r>
    <r>
      <rPr>
        <sz val="11"/>
        <color theme="1"/>
        <rFont val="宋体"/>
        <family val="3"/>
        <charset val="134"/>
      </rPr>
      <t>1</t>
    </r>
  </si>
  <si>
    <t>PLAYERSKILLDES4_213</t>
  </si>
  <si>
    <t>#在指定地点召唤9个[color=1ca216,fontsize=20,outlinecolor=3c1e0aff]{$sklevel}[-]级小恶魔，小恶魔拥有[color=1ca216,fontsize=20,outlinecolor=3c1e0aff]{250+68*($sklevel-1)}[-]攻击和[color=1ca216,fontsize=20,outlinecolor=3c1e0aff]{3500+1520*($sklevel-1)}[-]生命</t>
  </si>
  <si>
    <r>
      <rPr>
        <sz val="11"/>
        <color theme="1"/>
        <rFont val="宋体"/>
        <family val="3"/>
        <charset val="134"/>
      </rPr>
      <t>PLAYERSKILLDES4_213</t>
    </r>
    <r>
      <rPr>
        <sz val="11"/>
        <color theme="1"/>
        <rFont val="宋体"/>
        <family val="3"/>
        <charset val="134"/>
      </rPr>
      <t>1</t>
    </r>
  </si>
  <si>
    <t>#对一定范围内的敌方兵团造成[color=1ca216,fontsize=20,outlinecolor=3c1e0aff]{($valueadd11+$valueadd12*($sklevel-1))*(1+$ap/100)}[-]火系伤害</t>
  </si>
  <si>
    <t>PLAYERSKILLDES4_215</t>
  </si>
  <si>
    <t>#提高己方近战攻击和吸血</t>
  </si>
  <si>
    <t>#在指定地点造成伤害并召唤恶魔</t>
  </si>
  <si>
    <t>PLAYERSKILLDES4_217</t>
  </si>
  <si>
    <t>PLAYERSKILLDES4_218</t>
  </si>
  <si>
    <t>PLAYERSKILLDES4_301</t>
  </si>
  <si>
    <t>#提高较大范围内的己方兵团[color=1ca216,fontsize=20,outlinecolor=3c1e0aff]{($buffaddattr12+$buffaddattr13*($sklevel-1))*(1+$ap/100)}%[-]水系法术免伤，同时冻结攻击他的兵团造成5秒[color=1ca216,fontsize=20,outlinecolor=3c1e0aff]「减速」[-]效果，持续{($olast11+$olast12*($sklevel-1))/1000}秒</t>
  </si>
  <si>
    <t>PLAYERSKILLDES4_302</t>
  </si>
  <si>
    <t>#提高己方兵团兵团免伤</t>
  </si>
  <si>
    <t>#提高较大范围内的己方兵团[color=1ca216,fontsize=20,outlinecolor=3c1e0aff]{($buffaddattr12+$buffaddattr13*($sklevel-1))}%[-]兵团免伤，持续{($olast11+$olast12*($sklevel-1))/1000}秒</t>
  </si>
  <si>
    <t>PLAYERSKILLDES4_303</t>
  </si>
  <si>
    <t>#召唤一道冰墙对路过的敌方兵团造成[color=e07c44,outlinecolor=3c1e0aff,outlinesize=1,fontsize=20]「冰封」[-]效果</t>
  </si>
  <si>
    <t>#召唤一道冰墙冰冻路过的敌军，持续{$olast11/1000}秒</t>
  </si>
  <si>
    <t>PLAYERSKILLDES4_304</t>
  </si>
  <si>
    <t>#使敌方兵团失去行动能力</t>
  </si>
  <si>
    <t>#使一定范围内的敌方兵团失去行动能力，持续{($olast11+$olast12*($sklevel-1))/1000}秒</t>
  </si>
  <si>
    <t>PLAYERSKILLDES4_305</t>
  </si>
  <si>
    <t>#对敌方兵团造成水系伤害，并对[color=e07c44,outlinecolor=3c1e0aff,outlinesize=1,fontsize=20]「减速」[-]目标造成[color=e07c44,outlinecolor=3c1e0aff,outlinesize=1,fontsize=20]「冰封」[-]效果</t>
  </si>
  <si>
    <t>#对较大范围内的敌方兵团造成[color=1ca216,fontsize=20,outlinecolor=3c1e0aff]{($valueadd11+$valueadd12*($sklevel-1))*(1+$ap/100)}[-]冰系伤害，同时冻结目标造成5秒[color=1ca216,fontsize=20,outlinecolor=3c1e0aff]「减速」[-]效果并降低15%攻速</t>
  </si>
  <si>
    <t>PLAYERSKILLDES4_3051</t>
  </si>
  <si>
    <t>PLAYERSKILLDES4_3052</t>
  </si>
  <si>
    <t>#对较大范围内的敌方兵团造成[color=1ca216,fontsize=20,outlinecolor=3c1e0aff]{($valueadd11+$valueadd12*($sklevel-1))*(1+$ap/100)}[-]冰系伤害，同时冻结目标造成10秒[color=1ca216,fontsize=20,outlinecolor=3c1e0aff]「减速」[-]效果并降低15%攻速</t>
  </si>
  <si>
    <t>PLAYERSKILLDES4_306</t>
  </si>
  <si>
    <t>#对敌方兵团造成水系伤害，并对[color=e07c44,outlinecolor=3c1e0aff,outlinesize=1,fontsize=20]「减速」[-]目标额外造成[color=1ca216][-]水系伤害</t>
  </si>
  <si>
    <t>#对一定范围内的敌方兵团造成[color=1ca216,fontsize=20,outlinecolor=3c1e0aff]{($valueadd11+$valueadd12*($sklevel-1))*(1+$ap/100)}[-]冰系伤害，同时冻结目标造成5秒[color=1ca216,fontsize=20,outlinecolor=3c1e0aff]「减速」[-]效果</t>
  </si>
  <si>
    <t>PLAYERSKILLDES4_307</t>
  </si>
  <si>
    <t>#召唤夹杂冰雹的强雨，对敌方兵团造成持续[color=1ca216][-]水系伤害，冻结目标造成[color=e07c44,outlinecolor=3c1e0aff,outlinesize=1,fontsize=20]「减速」[-]效果</t>
  </si>
  <si>
    <t>#召唤夹杂着冰雹的强雨,对较大范围内的敌方兵团每轮造成[color=1ca216,fontsize=20,outlinecolor=3c1e0aff]{($ovalueadd11+$ovalueadd12*($sklevel-1))*(1+$ap/100)}[-]水系伤害，冻结目标造成5秒[color=1ca216,fontsize=20,outlinecolor=3c1e0aff]「减速」[-]效果，持续{$olast11/$ointerval}轮</t>
  </si>
  <si>
    <t>#使较大范围的己方兵团立即进入[color=1ca216,fontsize=20,outlinecolor=3c1e0aff]「士气高涨」[-]状态，提高[color=1ca216,fontsize=20,outlinecolor=3c1e0aff]{($buffaddattr12+$buffaddattr13*($sklevel-1))}%[-]攻速和[color=1ca216,fontsize=20,outlinecolor=3c1e0aff]{$buffaddattr22+$buffaddattr23*($sklevel-1)}[-]移速，持续[color=1ca216,fontsize=20,outlinecolor=3c1e0aff]{($olast11+$olast12*($sklevel-1))/1000}[-]秒</t>
  </si>
  <si>
    <t>PLAYERSKILLDES4_309</t>
  </si>
  <si>
    <t>#驱散己方兵团减益效果和敌方兵团增益效果</t>
  </si>
  <si>
    <t>#驱散一定范围内的己方兵团减益效果和敌方兵团增益效果</t>
  </si>
  <si>
    <t>PLAYERSKILLDES4_310</t>
  </si>
  <si>
    <t>#使的己方兵团传送到敌方兵团后方</t>
  </si>
  <si>
    <t>#使一定范围的己方兵团传送到敌方兵团后方</t>
  </si>
  <si>
    <t>PLAYERSKILLDES4_311</t>
  </si>
  <si>
    <t>#在指定地点召唤9个水元素，水元素可远距离攻击</t>
  </si>
  <si>
    <t>#在指定地点召唤9个[color=1ca216,fontsize=20,outlinecolor=3c1e0aff]{$sklevel}[-]级水元素，水元素可远距离攻击，拥有[color=1ca216,fontsize=20,outlinecolor=3c1e0aff]{220+60*($sklevel-1)}[-]攻击和[color=1ca216,fontsize=20,outlinecolor=3c1e0aff]{3900+1694*($sklevel-1)}[-]生命</t>
  </si>
  <si>
    <t>#复制己方兵团进行战斗，复制的兵团继承原兵团部分攻击</t>
  </si>
  <si>
    <t>#复制一定范围的己方兵团进行战斗,复制的兵团继承原兵团[color=1ca216,fontsize=20,outlinecolor=3c1e0aff]{($dupliatk11+$dupliatk12*($sklevel-1))*(1+$ap/100)}%[-]攻击以及[color=1ca216,fontsize=20,outlinecolor=3c1e0aff]{($duplidmg11+$duplidmg12*($sklevel-1))*(1+$ap/100)}%[-]易伤</t>
  </si>
  <si>
    <t>PLAYERSKILLDES4_313</t>
  </si>
  <si>
    <t>#发射出一道柔和的治疗波，在不同己方兵团间跳跃3次，使生效兵团受到的伤害平均分摊</t>
  </si>
  <si>
    <t>PLAYERSKILLDES4_314</t>
  </si>
  <si>
    <t>#对己方兵团恢复生命</t>
  </si>
  <si>
    <t>#对一定范围内的己方兵团回复[color=1ca216,fontsize=20,outlinecolor=3c1e0aff]{($valueadd11+$valueadd12*($sklevel-1))*(1+$ap/100)}[-]生命</t>
  </si>
  <si>
    <t>PLAYERSKILLDES4_315</t>
  </si>
  <si>
    <t>#对敌方兵团造成水系伤害，并造成[color=e07c44,outlinecolor=3c1e0aff,outlinesize=1,fontsize=20]「减速」[-]效果</t>
  </si>
  <si>
    <t>#对一定范围内的敌方兵团造成[color=1ca216,fontsize=20,outlinecolor=3c1e0aff]{($valueadd11+$valueadd12*($sklevel-1))*(1+$ap/100)}[-]水系伤害</t>
  </si>
  <si>
    <t>PLAYERSKILLDES4_316</t>
  </si>
  <si>
    <t>#对己方兵团持续恢复生命，并对[color=e07c44,outlinecolor=3c1e0aff,outlinesize=1,fontsize=20]「护盾」[-]目标恢复效果翻倍</t>
  </si>
  <si>
    <t>#引灵魂之力祷告上帝，提高一定范围内的己方兵团[color=1ca216,fontsize=20,outlinecolor=3c1e0aff]{($buffaddattr12+$buffaddattr13*($sklevel-1))}%[-]攻击、[color=1ca216,fontsize=20,outlinecolor=3c1e0aff]{($buffaddattr22+$buffaddattr23*($sklevel-1))}%[-]兵团免伤,持续{($olast11+$olast12*($sklevel-1))/1000}秒，同时回复目标[color=1ca216,fontsize=20,outlinecolor=3c1e0aff]{($valueadd11+$valueadd12*($sklevel-1))*(1+$ap/100)}[-]生命</t>
  </si>
  <si>
    <t>PLAYERSKILLDES4_317</t>
  </si>
  <si>
    <t>#使己方所有兵团受到的英雄法术伤害变为治疗，敌方兵团受到的英雄法术治疗变为伤害</t>
  </si>
  <si>
    <t>PLAYERSKILLDES4_318</t>
  </si>
  <si>
    <t>PLAYERSKILLDES4_401</t>
  </si>
  <si>
    <t>#提高己方兵团气系法术免伤以及闪避</t>
  </si>
  <si>
    <t>#提高一定范围内的己方兵团[color=1ca216,fontsize=20,outlinecolor=3c1e0aff]{$buffaddattr12+$buffaddattr13*($sklevel-1)*(1+$ap/100)}%[-]气系法术免伤以及[color=1ca216,fontsize=20,outlinecolor=3c1e0aff]{($buffaddattr12+$buffaddattr13*($sklevel-1))*(1+$ap/100)}[-]闪避值，持续{($olast11+$olast12*($sklevel-1))/1000}秒</t>
  </si>
  <si>
    <t>PLAYERSKILLDES4_402</t>
  </si>
  <si>
    <t>#召唤一道风墙,提高穿过的己方兵团[color=1ca216,fontsize=20,outlinecolor=3c1e0aff]{$buffaddattr12+$buffaddattr13*($sklevel-1)*(1+$ap/100)}%[-]攻速和[color=1ca216,fontsize=20,outlinecolor=3c1e0aff]{$buffaddattr22+$buffaddattr23*($sklevel-1)*(1+$ap/100)}[-]移动速度，持续{$olast11/1000}秒</t>
  </si>
  <si>
    <t>PLAYERSKILLDES4_403</t>
  </si>
  <si>
    <t>#提高己方兵团攻速和移动速度</t>
  </si>
  <si>
    <t>#提高较大范围内的己方兵团[color=1ca216,fontsize=20,outlinecolor=3c1e0aff]{($buffaddattr12+$buffaddattr13*($sklevel-1))}%[-]攻速和[color=1ca216,fontsize=20,outlinecolor=3c1e0aff]{$buffaddattr22+$buffaddattr23*($sklevel-1)}[-]移动速度，持续{($olast11+$olast12*($sklevel-1))/1000}秒</t>
  </si>
  <si>
    <t>PLAYERSKILLDES4_404</t>
  </si>
  <si>
    <t>#提高己方兵团暴击值以及闪避</t>
  </si>
  <si>
    <t>#提高较大范围内的己方兵团[color=1ca216,fontsize=20,outlinecolor=3c1e0aff]{($buffaddattr12+$buffaddattr13*($sklevel-1))}[-]暴击值以及[color=1ca216,fontsize=20,outlinecolor=3c1e0aff]{($buffaddattr22+$buffaddattr23*($sklevel-1))}[-]闪避值，持续{($olast11+$olast12*($sklevel-1))/1000}秒</t>
  </si>
  <si>
    <t>PLAYERSKILLDES4_405</t>
  </si>
  <si>
    <t>#使己方兵团必定暴击且命中</t>
  </si>
  <si>
    <t>#提高较大范围内的己方兵团[color=1ca216,fontsize=20,outlinecolor=3c1e0aff]{($buffaddattr12+$buffaddattr13*($sklevel-1))}[-]暴击值以及[color=1ca216,fontsize=20,outlinecolor=3c1e0aff]{($buffaddattr22+$buffaddattr23*($sklevel-1))}[-]命中值，持续{($olast11+$olast12*($sklevel-1))/1000}秒</t>
  </si>
  <si>
    <t>PLAYERSKILLDES4_406</t>
  </si>
  <si>
    <t>#蛊惑一个敌方兵团为你所用</t>
  </si>
  <si>
    <t>#蛊惑一个敌方兵团为你所用，持续{($olast11+$olast12*($sklevel-1))/1000}秒</t>
  </si>
  <si>
    <t>#召唤一个的时间力场，静止力场内所有行为</t>
  </si>
  <si>
    <t>#召唤一个较大范围的时间立场,静止立场内的所有行为，持续{$olast11/1000}秒</t>
  </si>
  <si>
    <t>PLAYERSKILLDES4_408</t>
  </si>
  <si>
    <t>#发射出一道猛烈的闪电，并在不同的敌方兵团单位身上跳跃数次．造成巨额气系伤害</t>
  </si>
  <si>
    <t>PLAYERSKILLDES4_409</t>
  </si>
  <si>
    <t>#召唤一道闪电，对敌方兵团造成气系伤害</t>
  </si>
  <si>
    <t>#召唤一道闪电，对一定范围内的敌方兵团造成[color=1ca216,fontsize=20,outlinecolor=3c1e0aff]{($valueadd11+$valueadd12*($sklevel-1))*(1+$ap/100)}[-]气系伤害</t>
  </si>
  <si>
    <t>PLAYERSKILLDES4_410</t>
  </si>
  <si>
    <t>#对敌方兵团造成气系伤害，墓园族生物受到该伤害翻倍</t>
  </si>
  <si>
    <t>#对一定范围内的敌方兵团造成[color=1ca216,fontsize=20,outlinecolor=3c1e0aff]{($valueadd11+$valueadd12*($sklevel-1))*(1+$ap/100)}[-]气系伤害,墓园族生物受到该伤害翻倍</t>
  </si>
  <si>
    <t>PLAYERSKILLDES4_411</t>
  </si>
  <si>
    <t>#在目标区域召唤可重新定位的风暴，每轮对一定范围内的敌方兵团造成[color=1ca216,fontsize=20,outlinecolor=3c1e0aff]{($valueadd11+$valueadd12*($sklevel-1))*(1+$ap/100)}[-]气系伤害，持续{$sumnum}轮</t>
  </si>
  <si>
    <t>PLAYERSKILLDES4_412</t>
  </si>
  <si>
    <t>#驱散敌方兵团增益效果，并降低气系法术免伤</t>
  </si>
  <si>
    <t>#驱散一定范围内的敌方兵团增益效果，同时降低[color=1ca216,fontsize=20,outlinecolor=3c1e0aff]{-($buffaddattr12+$buffaddattr13*($sklevel-1))*(1+$ap/100)}%[-]气系法术免伤，持续{($olast11+$olast12*($sklevel-1))/1000}秒</t>
  </si>
  <si>
    <t>PLAYERSKILLDES4_413</t>
  </si>
  <si>
    <t>#削弱较大范围内敌方兵团[color=1ca216,fontsize=20,outlinecolor=3c1e0aff]{-($buffaddattr12+$buffaddattr13*($sklevel-1))}%[-]兵团免伤，持续{($olast11+$olast12*($sklevel-1))/1000}秒</t>
  </si>
  <si>
    <t>PLAYERSKILLDES4_414</t>
  </si>
  <si>
    <t>#在指定地点召唤9个气元素，气元素可远距离攻击</t>
  </si>
  <si>
    <t>#在指定地点召唤9个[color=1ca216,fontsize=20,outlinecolor=3c1e0aff]{$sklevel}[-]级气元素，气元素可远距离攻击，拥有[color=1ca216,fontsize=20,outlinecolor=3c1e0aff]{220+60*($sklevel-1)}[-]攻击和[color=1ca216,fontsize=20,outlinecolor=3c1e0aff]{3900+1694*($sklevel-1)}[-]生命</t>
  </si>
  <si>
    <t>PLAYERSKILLDES4_415</t>
  </si>
  <si>
    <t>#对敌方兵团造成气系伤害，并降低目标30%命中</t>
  </si>
  <si>
    <t>#对一定范围内的敌方兵团造成[color=1ca216,fontsize=20,outlinecolor=3c1e0aff]{($valueadd11+$valueadd12*($sklevel-1))*(1+$ap/100)}[-]气系伤害</t>
  </si>
  <si>
    <t>PLAYERSKILLDES4_501</t>
  </si>
  <si>
    <t>#提高己方兵团兵团免伤，并免疫土系法术伤害</t>
  </si>
  <si>
    <t>#提高较大范围内的己方兵团[color=1ca216,fontsize=20,outlinecolor=3c1e0aff]{($buffaddattr12+$buffaddattr13*($sklevel-1))}%[-]兵团免伤,提供[color=1ca216,fontsize=20,outlinecolor=3c1e0aff]{($buffaddattr22+$buffaddattr23*($sklevel-1))}%[-]土系法术免伤，持续{($olast11+$olast12*($sklevel-1))/1000}秒</t>
  </si>
  <si>
    <t>PLAYERSKILLDES4_502</t>
  </si>
  <si>
    <t>#对己方兵团提供护盾，吸收伤害</t>
  </si>
  <si>
    <t>#对一定范围内的友军提供护盾，吸收[color=1ca216,fontsize=20,outlinecolor=3c1e0aff]{($buffaddattr12+$buffaddattr13*($sklevel-1))*(1+$ap/100)}[-]伤害，持续{($olast11+$olast12*($sklevel-1))/1000}秒</t>
  </si>
  <si>
    <t>PLAYERSKILLDES4_5022</t>
  </si>
  <si>
    <t>#对己方兵团提供护盾，吸收伤害，驱散减益效果</t>
  </si>
  <si>
    <t>PLAYERSKILLDES4_503</t>
  </si>
  <si>
    <t>#削弱一定范围内的敌方目标[color=1ca216,fontsize=20,outlinecolor=3c1e0aff]{-($buffaddattr12+$buffaddattr13*($sklevel-1))}[-]命中值，同时造成5秒[color=1ca216,fontsize=20,outlinecolor=3c1e0aff]「减速」[-]效果，持续{($olast11+$olast12*($sklevel-1))/1000}秒</t>
  </si>
  <si>
    <r>
      <rPr>
        <sz val="11"/>
        <color theme="1"/>
        <rFont val="宋体"/>
        <family val="3"/>
        <charset val="134"/>
      </rPr>
      <t>#在指定位置召唤的流沙陷阱，对所有兵团造成伤害（</t>
    </r>
    <r>
      <rPr>
        <sz val="11"/>
        <color theme="1"/>
        <rFont val="宋体"/>
        <family val="3"/>
        <charset val="134"/>
      </rPr>
      <t>敌方翻倍）</t>
    </r>
    <r>
      <rPr>
        <sz val="11"/>
        <color theme="1"/>
        <rFont val="宋体"/>
        <family val="3"/>
        <charset val="134"/>
      </rPr>
      <t>，并降低敌方兵团免伤</t>
    </r>
  </si>
  <si>
    <t>#在指定位置召唤较大范围的流沙陷阱，削弱陷入其中的敌方兵团[color=1ca216,fontsize=20,outlinecolor=3c1e0aff]{-($buffaddattr12+$buffaddattr13*($sklevel-1))}%[-]攻速，同时造成5秒[color=1ca216,fontsize=20,outlinecolor=3c1e0aff]「减速」[-]效果，持续{$olast11/1000}秒</t>
  </si>
  <si>
    <t>PLAYERSKILLDES4_505</t>
  </si>
  <si>
    <t>#在目标区域召唤出成片的流星，对敌方兵团持续造成土系伤害</t>
  </si>
  <si>
    <t>#在目标区域召唤出夹成片的流星,每轮对一定范围内的敌方兵团造成共计[color=1ca216,fontsize=20,outlinecolor=3c1e0aff]{($ovalueadd11+$ovalueadd12*($sklevel-1))*(1+$ap/100)*($olast11/$ointerval)}[-]土系伤害，持续{2*$olast11/$ointerval}轮</t>
  </si>
  <si>
    <t>#对全屏范围内的敌方兵团造成[color=1ca216,fontsize=20,outlinecolor=3c1e0aff]{($valueadd11+$valueadd12*($sklevel-1))*(1+$ap/100)}[-]土系伤害，该伤害对墓园生物降低50%</t>
  </si>
  <si>
    <t>PLAYERSKILLDES4_507</t>
  </si>
  <si>
    <t>#对敌方兵团造成土系伤害，并有50%概率造成[color=e07c44,outlinecolor=3c1e0aff,outlinesize=1,fontsize=20]「眩晕」[-]效果</t>
  </si>
  <si>
    <t>#对一定范围内的敌方兵团造成[color=1ca216,fontsize=20,outlinecolor=3c1e0aff]{($valueadd11+$valueadd12*($sklevel-1))*(1+$ap/100)}[-]土系伤害，同时有50%概率造成2秒[color=1ca216,fontsize=20,outlinecolor=3c1e0aff]「眩晕」[-]效果</t>
  </si>
  <si>
    <t>PLAYERSKILLDES4_508</t>
  </si>
  <si>
    <t>#使的敌方兵团立即进入[color=e07c44,outlinecolor=3c1e0aff,outlinesize=1,fontsize=20]「士气低落」[-]状态</t>
  </si>
  <si>
    <t>#使较大范围的己方兵团立即进入[color=1ca216,fontsize=20,outlinecolor=3c1e0aff]「士气低落」[-]状态，削弱[color=1ca216,fontsize=20,outlinecolor=3c1e0aff]{-($buffaddattr12+$buffaddattr13*($sklevel-1))}%[-]攻速并[color=1ca216,fontsize=20,outlinecolor=3c1e0aff]「减速」[-]效果，持续[color=1ca216,fontsize=20,outlinecolor=3c1e0aff]{($olast11+$olast12*($sklevel-1))/1000}[-]秒</t>
  </si>
  <si>
    <t>PLAYERSKILLDES4_5081</t>
  </si>
  <si>
    <t>#使的敌方兵团立即进入[color=e07c44,outlinecolor=3c1e0aff,outlinesize=1,fontsize=20]「士气低落」[-]状态，降低攻速并造成[color=e07c44,outlinecolor=3c1e0aff,outlinesize=1,fontsize=20]「眩晕」[-]效果</t>
  </si>
  <si>
    <t>PLAYERSKILLDES4_509</t>
  </si>
  <si>
    <t>#将尸体复活并恢复目标部分生命</t>
  </si>
  <si>
    <t>#将一定范围内的尸体复活同时回复目标[color=1ca216,fontsize=20,outlinecolor=3c1e0aff]{($valuepro11+$valuepro12*($sklevel-1))*(1+$ap/100)}%[-]生命</t>
  </si>
  <si>
    <t>#在指定地点召唤9个骷髅</t>
  </si>
  <si>
    <t>#在指定地点召唤9个[color=1ca216,fontsize=20,outlinecolor=3c1e0aff]{$sklevel}[-]级骷髅，骷髅拥有[color=1ca216,fontsize=20,outlinecolor=3c1e0aff]{250+60*$sklevel}[-]攻击和[color=1ca216,fontsize=20,outlinecolor=3c1e0aff]{3500+1520*$sklevel}[-]生命</t>
  </si>
  <si>
    <t>PLAYERSKILLDES4_5101</t>
  </si>
  <si>
    <t>PLAYERSKILLDES4_5102</t>
  </si>
  <si>
    <t>#在指定地点召唤9个骷髅，附加[color=e07c44,outlinecolor=3c1e0aff,outlinesize=1,fontsize=20]「士气低落」[-]效果</t>
  </si>
  <si>
    <t>#在指定地点召唤9个重装骷髅，附加[color=e07c44,outlinecolor=3c1e0aff,outlinesize=1,fontsize=20]「士气低落」[-]效果</t>
  </si>
  <si>
    <t>PLAYERSKILLDES4_511</t>
  </si>
  <si>
    <t>#在指定地点召唤9个土元素</t>
  </si>
  <si>
    <t>#在指定地点召唤9个[color=1ca216,fontsize=17,outlinecolor=3c1e0aff]{$sklevel}[-]级土元素，土元素拥有[color=1ca216,fontsize=17,outlinecolor=3c1e0aff]{220+68*($sklevel-1)}[-]攻击和[color=1ca216,fontsize=17,outlinecolor=3c1e0aff]{6000+2600*($sklevel-1)}[-]生命</t>
  </si>
  <si>
    <t>PLAYERSKILLDES4_512</t>
  </si>
  <si>
    <t>#在指定地点召唤9个巨狼</t>
  </si>
  <si>
    <t>#在指定地点召唤9个[color=1ca216,fontsize=20,outlinecolor=3c1e0aff]{$sklevel}[-]级巨狼，巨狼拥有[color=1ca216,fontsize=20,outlinecolor=3c1e0aff]{280+76*$sklevel}[-]攻击和[color=1ca216,fontsize=20,outlinecolor=3c1e0aff]{2750+1195*$sklevel}[-]生命</t>
  </si>
  <si>
    <t>PLAYERSKILLDES4_513</t>
  </si>
  <si>
    <t>#召唤一道阻隔路过敌军的石墙</t>
  </si>
  <si>
    <t>#召唤一道阻隔路过敌军的石墙，持续{$olast11/1000}秒</t>
  </si>
  <si>
    <t>PLAYERSKILLDES4_514</t>
  </si>
  <si>
    <t>#对敌方兵团造成土系伤害，并造成[color=e07c44,outlinecolor=3c1e0aff,outlinesize=1,fontsize=20]「眩晕」[-]效果</t>
  </si>
  <si>
    <t>#对一定范围内的敌方兵团造成[color=1ca216,fontsize=20,outlinecolor=3c1e0aff]{($valueadd11+$valueadd12*($sklevel-1))*(1+$ap/100)}[-]土系伤害</t>
  </si>
  <si>
    <t>PLAYERSKILLDES4_515</t>
  </si>
  <si>
    <t>#在指定地点召唤9个树人</t>
  </si>
  <si>
    <t>#在指定地点召唤9个[color=1ca216,fontsize=20,outlinecolor=3c1e0aff]{$sklevel}[-]级树人，树人拥有[color=1ca216,fontsize=20,outlinecolor=3c1e0aff]{220+60*($sklevel-1)}[-]攻击和[color=1ca216,fontsize=20,outlinecolor=3c1e0aff]{4000+1720*($sklevel-1)}[-]生命</t>
  </si>
  <si>
    <t>PLAYERSKILLDES4_516</t>
  </si>
  <si>
    <t>#对敌方非墓园兵团造成土系伤害，己方墓园兵团恢复生命</t>
  </si>
  <si>
    <t>#对一定范围内的敌方非墓园兵团造成[color=1ca216,fontsize=20,outlinecolor=3c1e0aff]{($valueadd11+$valueadd12*($sklevel-1))*(1+$ap/100)}[-]土系伤害，同时对范围内的己方墓园兵团回复[color=1ca216,fontsize=20,outlinecolor=3c1e0aff]{($valueadd11+$valueadd12*($sklevel-1))*(1+$ap/100)}[-]生命</t>
  </si>
  <si>
    <t>PLAYERSKILLDES4_517</t>
  </si>
  <si>
    <t>#使全体己方兵团免疫受到的伤害</t>
  </si>
  <si>
    <t>PLAYERSKILLDES4_518</t>
  </si>
  <si>
    <t>#按敌方兵团数量召唤骷髅</t>
  </si>
  <si>
    <t>PLAYERSKILLDES4_5182</t>
  </si>
  <si>
    <t>PLAYERSKILLDES4_519</t>
  </si>
  <si>
    <t>#命令死亡骑士立刻发动[color=e07c44,outlinecolor=3c1e0aff,outlinesize=1,fontsize=20]【致命一击】[-]</t>
  </si>
  <si>
    <t>PLAYERSKILLDES4_5191</t>
  </si>
  <si>
    <r>
      <t>PLAYERSKILLDES4_521</t>
    </r>
    <r>
      <rPr>
        <sz val="11"/>
        <color theme="1"/>
        <rFont val="等线"/>
        <family val="3"/>
        <charset val="134"/>
        <scheme val="minor"/>
      </rPr>
      <t/>
    </r>
  </si>
  <si>
    <r>
      <t>PLAYERSKILLDES4_522</t>
    </r>
    <r>
      <rPr>
        <sz val="11"/>
        <color theme="1"/>
        <rFont val="等线"/>
        <family val="3"/>
        <charset val="134"/>
        <scheme val="minor"/>
      </rPr>
      <t/>
    </r>
  </si>
  <si>
    <r>
      <t>PLAYERSKILLDES4_523</t>
    </r>
    <r>
      <rPr>
        <sz val="11"/>
        <color theme="1"/>
        <rFont val="等线"/>
        <family val="3"/>
        <charset val="134"/>
        <scheme val="minor"/>
      </rPr>
      <t/>
    </r>
  </si>
  <si>
    <t>PLAYERSKILLDES4_525</t>
  </si>
  <si>
    <t>PLAYERSKILLDES4_526</t>
  </si>
  <si>
    <t>PLAYERSKILLDES4_49005</t>
  </si>
  <si>
    <t>#降低所有敌方兵团攻击、攻速以及30移动速度</t>
  </si>
  <si>
    <t>#削弱敌方全体兵团[color=1ca216,fontsize=20,outlinecolor=3c1e0aff]{-($buffaddattr12+$buffaddattr13*($sklevel-1))}%[-]攻击、[color=1ca216,fontsize=20,outlinecolor=3c1e0aff]{-($buffaddattr22+$buffaddattr23*($sklevel-1))}%[-]攻速以及30移速，持续15秒</t>
  </si>
  <si>
    <t>PLAYERSKILLDES4_49006</t>
  </si>
  <si>
    <t>#对敌方兵团造成气系伤害</t>
  </si>
  <si>
    <t>#对一定范围内的敌方兵团造成[color=1ca216,fontsize=20,outlinecolor=3c1e0aff]{($valueadd11+$valueadd12*($sklevel-1))*(1+$ap/100)*$ulevel}[-]气系伤害</t>
  </si>
  <si>
    <t>PLAYERSKILLDES4_49007</t>
  </si>
  <si>
    <t>#开场自动召唤9个骷髅</t>
  </si>
  <si>
    <t>#开场自动召唤9个[color=1ca216,fontsize=17,outlinecolor=3c1e0aff]{$sklevel}[-]级骷髅，骷髅拥有[color=1ca216,fontsize=17,outlinecolor=3c1e0aff]{(25+3*($sklevel-1))*$ulevel}[-]攻击和[color=1ca216,fontsize=17,outlinecolor=3c1e0aff]{(350+24*($sklevel-1))*$ulevel}[-]生命</t>
  </si>
  <si>
    <t>PLAYERSKILLDES4_49008</t>
  </si>
  <si>
    <t>#开场后召唤一只龙</t>
  </si>
  <si>
    <t>#开场[color=1ca216,fontsize=17,outlinecolor=3c1e0aff]{$cd1+($sklevel*$cd2)}[-]秒后召唤一只[color=1ca216,fontsize=17,outlinecolor=3c1e0aff]{$sklevel}[-]级龙，龙拥有[color=1ca216,fontsize=17,outlinecolor=3c1e0aff]{(180+11*($sklevel-1))*$ulevel}[-]攻击和[color=1ca216,fontsize=17,outlinecolor=3c1e0aff]{(3800+184*($sklevel-1))*$ulevel}[-]生命</t>
  </si>
  <si>
    <t>PLAYERSKILLDES4_49009</t>
  </si>
  <si>
    <t>#提高己方全体兵团攻击、攻速以及30移动速度</t>
  </si>
  <si>
    <t>#提高己方全体兵团[color=1ca216,fontsize=20,outlinecolor=3c1e0aff]{($buffaddattr12+$buffaddattr13*($sklevel-1))}%[-]攻击、[color=1ca216,fontsize=20,outlinecolor=3c1e0aff]{($buffaddattr22+$buffaddattr23*($sklevel-1))}%[-]攻速以及30移速，持续15秒</t>
  </si>
  <si>
    <t>PLAYERSKILLDES4_40005</t>
  </si>
  <si>
    <t>#对敌方兵团造成水系伤害</t>
  </si>
  <si>
    <t>PLAYERSKILLDESEX_490081</t>
  </si>
  <si>
    <t>#[color=f0f000,fontsize=22,outlinecolor=3c1e0aff]能量吐息[-][][-]圣龙宝宝的普通攻击变为分裂攻击</t>
  </si>
  <si>
    <t>PLAYERSKILLDESEX_490082</t>
  </si>
  <si>
    <t>#[color=f0f000,fontsize=22,outlinecolor=3c1e0aff]蓝色龙鳞[-][][-]圣龙宝宝免疫「流血」和「疾病」，提高己方所有兵团气系抗性10%</t>
  </si>
  <si>
    <t>PLAYERSKILLDESEX_490084</t>
  </si>
  <si>
    <t>#[color=f0f000,fontsize=22,outlinecolor=3c1e0aff]恐惧[-][][-]圣龙有概率对全体敌方兵团造成伤害并附加10%概率[color=e07c44,fontsize=20]眩晕[-]</t>
  </si>
  <si>
    <t>PLAYERSKILLDESEX_490085</t>
  </si>
  <si>
    <t>#[color=f0f000,fontsize=22,outlinecolor=3c1e0aff]魔法免疫[-][][-]圣龙免疫所有法术伤害</t>
  </si>
  <si>
    <t>#英雄法术释放描述</t>
  </si>
  <si>
    <t>PLAYERSKILLDES3_201</t>
  </si>
  <si>
    <t>#友军 提高反伤&amp;火抗</t>
  </si>
  <si>
    <t>#下阶额外提高[color=1ca216,fontsize=16,outlinecolor=3c1e0aff]{$buffaddattr13}%[-]反伤及[color=1ca216,fontsize=16,outlinecolor=3c1e0aff]{$buffaddattr23}%[-]火系免伤</t>
  </si>
  <si>
    <t>PLAYERSKILLDES3_202</t>
  </si>
  <si>
    <t>#友军 提高攻击&amp;吸血</t>
  </si>
  <si>
    <t>#下阶额外提高[color=1ca216,fontsize=16,outlinecolor=3c1e0aff]{$buffaddattr13}%[-]攻击及[color=1ca216,fontsize=16,outlinecolor=3c1e0aff]{$buffaddattr23}%[-]吸血</t>
  </si>
  <si>
    <t>PLAYERSKILLDES3_203</t>
  </si>
  <si>
    <t>#友军 提高攻击</t>
  </si>
  <si>
    <t>#下阶额外提高[color=1ca216,fontsize=16,outlinecolor=3c1e0aff]{$buffaddattr13}%[-]攻击</t>
  </si>
  <si>
    <t>#友军 提高攻速</t>
  </si>
  <si>
    <t>#下阶额外提高[color=1ca216,fontsize=16,outlinecolor=3c1e0aff]{$buffaddattr23}%[-]攻击</t>
  </si>
  <si>
    <t>#敌军 造成伤害</t>
  </si>
  <si>
    <t>#下阶累计伤害提高[color=1ca216,fontsize=16,outlinecolor=3c1e0aff]{$valueadd12*$sumnum}[-]</t>
  </si>
  <si>
    <t>PLAYERSKILLDES3_206</t>
  </si>
  <si>
    <t>#下阶伤害提高[color=1ca216,fontsize=16,outlinecolor=3c1e0aff]{$valueadd12}[-]</t>
  </si>
  <si>
    <t>#敌军 持续伤害</t>
  </si>
  <si>
    <t>#下阶每0.5秒伤害提高[color=1ca216,fontsize=16,outlinecolor=3c1e0aff]{$ovalueadd12}[-]</t>
  </si>
  <si>
    <t>PLAYERSKILLDES3_208</t>
  </si>
  <si>
    <t>#下阶伤害提高[color=1ca216,fontsize=16,outlinecolor=3c1e0aff]{$ovalueadd12}[-]</t>
  </si>
  <si>
    <t>#下阶伤害提高color=1ca216，fontsize=16，outlinecolor=3c1e0aff]{$valueadd12}[-]</t>
  </si>
  <si>
    <t>PLAYERSKILLDES3_210</t>
  </si>
  <si>
    <t>#敌军 降低命中</t>
  </si>
  <si>
    <t>#下阶额外削弱[color=1ca216,fontsize=16,outlinecolor=3c1e0aff]{-$buffaddattr13}[-]命中值</t>
  </si>
  <si>
    <t>PLAYERSKILLDES3_211</t>
  </si>
  <si>
    <t>#敌军 降低攻击</t>
  </si>
  <si>
    <t>#下阶额外削弱[color=1ca216,fontsize=16,outlinecolor=3c1e0aff]{-$buffaddattr13}%[-]攻击</t>
  </si>
  <si>
    <t>PLAYERSKILLDES3_212</t>
  </si>
  <si>
    <t>#召唤 火元素</t>
  </si>
  <si>
    <t>#下阶火元素等级提高[color=1ca216,fontsize=16,outlinecolor=3c1e0aff]1[-]级，提高[color=1ca216,fontsize=16,outlinecolor=3c1e0aff]85[-]攻击及[color=1ca216,fontsize=16,outlinecolor=3c1e0aff]1845[-]生命</t>
  </si>
  <si>
    <r>
      <rPr>
        <sz val="11"/>
        <color theme="1"/>
        <rFont val="宋体"/>
        <family val="3"/>
        <charset val="134"/>
      </rPr>
      <t>PLAYERSKILLDES3_212</t>
    </r>
    <r>
      <rPr>
        <sz val="11"/>
        <color theme="1"/>
        <rFont val="宋体"/>
        <family val="3"/>
        <charset val="134"/>
      </rPr>
      <t>1</t>
    </r>
  </si>
  <si>
    <t>#召唤 小恶魔</t>
  </si>
  <si>
    <t>#下阶小恶魔等级提高[color=1ca216,fontsize=16,outlinecolor=3c1e0aff]1[-]级，提高[color=1ca216,fontsize=16,outlinecolor=3c1e0aff]68[-]攻击及[color=1ca216,fontsize=16,outlinecolor=3c1e0aff]1520[-]生命</t>
  </si>
  <si>
    <r>
      <rPr>
        <sz val="11"/>
        <color theme="1"/>
        <rFont val="宋体"/>
        <family val="3"/>
        <charset val="134"/>
      </rPr>
      <t>PLAYERSKILLDES3_213</t>
    </r>
    <r>
      <rPr>
        <sz val="11"/>
        <color theme="1"/>
        <rFont val="宋体"/>
        <family val="3"/>
        <charset val="134"/>
      </rPr>
      <t>1</t>
    </r>
  </si>
  <si>
    <t>PLAYERSKILLDES3_215</t>
  </si>
  <si>
    <t>#召唤 恶魔并造成伤害</t>
  </si>
  <si>
    <t>PLAYERSKILLDES3_217</t>
  </si>
  <si>
    <t>PLAYERSKILLDES3_301</t>
  </si>
  <si>
    <t>#友军 提供冰盾&amp;水抗</t>
  </si>
  <si>
    <t>#下阶额外提高[color=1ca216,fontsize=16,outlinecolor=3c1e0aff]{$buffaddattr13*(1+$ap/100)}%[-]水系免伤</t>
  </si>
  <si>
    <t>PLAYERSKILLDES3_302</t>
  </si>
  <si>
    <t>#友军 提高兵团免伤</t>
  </si>
  <si>
    <t>#下阶额外提高[color=1ca216,fontsize=16,outlinecolor=3c1e0aff]{$buffaddattr13}%[-]兵团免伤</t>
  </si>
  <si>
    <t>PLAYERSKILLDES3_303</t>
  </si>
  <si>
    <t>#召唤 冰墙</t>
  </si>
  <si>
    <t>#下阶冷却时间降低[color=1ca216,fontsize=16,outlinecolor=3c1e0aff]{-($cd2)/1000}[-]秒</t>
  </si>
  <si>
    <t>PLAYERSKILLDES3_304</t>
  </si>
  <si>
    <t>#敌军 控制目标</t>
  </si>
  <si>
    <t>#下阶额外提高持续时间{$olast12/1000}秒</t>
  </si>
  <si>
    <t>PLAYERSKILLDES3_305</t>
  </si>
  <si>
    <t>PLAYERSKILLDES3_3051</t>
  </si>
  <si>
    <t>PLAYERSKILLDES3_3052</t>
  </si>
  <si>
    <t>PLAYERSKILLDES3_306</t>
  </si>
  <si>
    <t>PLAYERSKILLDES3_307</t>
  </si>
  <si>
    <t>#下阶累计伤害提高[color=1ca216,fontsize=16,outlinecolor=3c1e0aff]{$ovalueadd12*($olast11/$ointerval)}[-]</t>
  </si>
  <si>
    <t>#友军 士气高涨</t>
  </si>
  <si>
    <t>#下阶额外提高[color=1ca216,fontsize=16,outlinecolor=3c1e0aff]{$buffaddattr13}%[-]攻速</t>
  </si>
  <si>
    <t>PLAYERSKILLDES3_309</t>
  </si>
  <si>
    <t>#友军 驱散</t>
  </si>
  <si>
    <t>PLAYERSKILLDES3_310</t>
  </si>
  <si>
    <t>#友军 瞬移</t>
  </si>
  <si>
    <t>PLAYERSKILLDES3_311</t>
  </si>
  <si>
    <t>#召唤 水元素</t>
  </si>
  <si>
    <t>#下阶水元素等级提高[color=1ca216,fontsize=16,outlinecolor=3c1e0aff]1[-]级，提高[color=1ca216,fontsize=16,outlinecolor=3c1e0aff]60[-]攻击及[color=1ca216,fontsize=16,outlinecolor=3c1e0aff]1694[-]生命</t>
  </si>
  <si>
    <t>#召唤 镜像</t>
  </si>
  <si>
    <t>#下阶提高[color=1ca216,fontsize=16,outlinecolor=3c1e0aff]{($dupliatk11+$dupliatk12*($sklevel-1))*(1+$ap/100)}%[-]攻击及[color=1ca216,fontsize=16,outlinecolor=3c1e0aff]{($duplidmg11+$duplidmg12*($sklevel-1))*(1+$ap/100)}%[-]易伤</t>
  </si>
  <si>
    <t>PLAYERSKILLDES3_313</t>
  </si>
  <si>
    <t>#友军 均摊生命</t>
  </si>
  <si>
    <t>#友军 提供治疗</t>
  </si>
  <si>
    <t>#下阶提高[color=1ca216,fontsize=16,outlinecolor=3c1e0aff]{$valueadd12}[-]生命回复</t>
  </si>
  <si>
    <t>PLAYERSKILLDES3_315</t>
  </si>
  <si>
    <t>PLAYERSKILLDES3_316</t>
  </si>
  <si>
    <t>#友军 提供治疗&amp;免伤</t>
  </si>
  <si>
    <t>#下阶额外提高[color=1ca216,fontsize=16,outlinecolor=3c1e0aff]{$buffaddattr13}%[-]攻击、[color=1ca216,fontsize=16,outlinecolor=3c1e0aff]{$buffaddattr23}%[-]兵团免伤，回复生命提高[color=1ca216,fontsize=16,outlinecolor=3c1e0aff]{$valueadd12}[-]</t>
  </si>
  <si>
    <t>PLAYERSKILLDES3_317</t>
  </si>
  <si>
    <t>PLAYERSKILLDES3_318</t>
  </si>
  <si>
    <t>PLAYERSKILLDES3_401</t>
  </si>
  <si>
    <t>#友军 提高闪避&amp;风抗</t>
  </si>
  <si>
    <t>#下阶额外提高[color=1ca216,fontsize=16,outlinecolor=3c1e0aff]{$buffaddattr13}[-]闪避值及[color=1ca216,fontsize=16,outlinecolor=3c1e0aff]{$buffaddattr23}%[-]气系免伤</t>
  </si>
  <si>
    <t>PLAYERSKILLDES3_402</t>
  </si>
  <si>
    <t>#下阶额外提高[color=1ca216,fontsize=16,outlinecolor=3c1e0aff]{$buffaddattr13}%[-]攻速及[color=1ca216,fontsize=16,outlinecolor=3c1e0aff]{$buffaddattr23}[-]移动速度</t>
  </si>
  <si>
    <t>PLAYERSKILLDES3_403</t>
  </si>
  <si>
    <t>#友军 提高攻速&amp;移速</t>
  </si>
  <si>
    <t>PLAYERSKILLDES3_404</t>
  </si>
  <si>
    <t>#友军 提高暴击&amp;闪避</t>
  </si>
  <si>
    <t>#下阶额外提高[color=1ca216,fontsize=16,outlinecolor=3c1e0aff]{$buffaddattr13}[-]暴击值及[color=1ca216,fontsize=16,outlinecolor=3c1e0aff]{$buffaddattr23}[-]闪避值</t>
  </si>
  <si>
    <t>PLAYERSKILLDES3_405</t>
  </si>
  <si>
    <t>#友军 必定暴击</t>
  </si>
  <si>
    <t>#下阶额外提高[color=1ca216,fontsize=16,outlinecolor=3c1e0aff]{$buffaddattr13}[-]暴击值及[color=1ca216,fontsize=16,outlinecolor=3c1e0aff]{$buffaddattr23}[-]命中值</t>
  </si>
  <si>
    <t>PLAYERSKILLDES3_406</t>
  </si>
  <si>
    <t>#下阶持续时间提高[color=1ca216,fontsize=16,outlinecolor=3c1e0aff]{$olast12}[-]</t>
  </si>
  <si>
    <t>PLAYERSKILLDES3_408</t>
  </si>
  <si>
    <t>PLAYERSKILLDES3_409</t>
  </si>
  <si>
    <t>PLAYERSKILLDES3_410</t>
  </si>
  <si>
    <t>PLAYERSKILLDES3_411</t>
  </si>
  <si>
    <t>#下阶累计伤害提高[color=1ca216,fontsize=16,outlinecolor=3c1e0aff]{$valueadd12*($olast11/$ointerval)*2}[-]</t>
  </si>
  <si>
    <t>PLAYERSKILLDES3_412</t>
  </si>
  <si>
    <t>#敌军 驱散&amp;降低气抗</t>
  </si>
  <si>
    <t>#下阶额外削弱[color=1ca216,fontsize=16,outlinecolor=3c1e0aff]{-$buffaddattr13}%[-]气系免伤</t>
  </si>
  <si>
    <t>PLAYERSKILLDES3_413</t>
  </si>
  <si>
    <t>#下阶兵团免伤[color=1ca216,fontsize=16,outlinecolor=3c1e0aff]{-$buffaddattr13}%[-]兵团免伤</t>
  </si>
  <si>
    <t>PLAYERSKILLDES3_414</t>
  </si>
  <si>
    <t>#召唤 气元素</t>
  </si>
  <si>
    <t>#下阶气元素等级提高[color=1ca216,fontsize=16,outlinecolor=3c1e0aff]1[-]级，提高[color=1ca216,fontsize=16,outlinecolor=3c1e0aff]60[-]攻击及[color=1ca216,fontsize=16,outlinecolor=3c1e0aff]1694[-]生命</t>
  </si>
  <si>
    <t>PLAYERSKILLDES3_415</t>
  </si>
  <si>
    <t>PLAYERSKILLDES3_501</t>
  </si>
  <si>
    <t>#友军 提供免伤&amp;土抗</t>
  </si>
  <si>
    <t>#下阶额外提高[color=1ca216,fontsize=16,outlinecolor=3c1e0aff]{$buffaddattr13}%[-]兵团免伤及[color=1ca216,fontsize=16,outlinecolor=3c1e0aff]{$buffaddattr23}%[-]土系免伤</t>
  </si>
  <si>
    <t>#友军 提供护盾</t>
  </si>
  <si>
    <t>#下阶额外提高[color=1ca216,fontsize=16,outlinecolor=3c1e0aff]{$buffaddattr13}[-]吸收伤害</t>
  </si>
  <si>
    <t>PLAYERSKILLDES3_5022</t>
  </si>
  <si>
    <t>PLAYERSKILLDES3_503</t>
  </si>
  <si>
    <t>#敌军 降低移速&amp;命中</t>
  </si>
  <si>
    <t>#下阶额外削弱[color=1ca216,fontsize=16,outlinecolor=3c1e0aff]{-$buffaddattr13}%[-]攻速</t>
  </si>
  <si>
    <t>#下阶累计伤害提高[color=1ca216,fontsize=16,outlinecolor=3c1e0aff]{$ovalueadd12*($olast11/$ointerval)*2}[-]</t>
  </si>
  <si>
    <t>#全体 造成伤害</t>
  </si>
  <si>
    <t>PLAYERSKILLDES3_507</t>
  </si>
  <si>
    <t>PLAYERSKILLDES3_508</t>
  </si>
  <si>
    <t>#敌军 士气低落</t>
  </si>
  <si>
    <t>PLAYERSKILLDES3_5081</t>
  </si>
  <si>
    <t>PLAYERSKILLDES3_509</t>
  </si>
  <si>
    <t>#友军 复活目标</t>
  </si>
  <si>
    <t>#下阶额外提高[color=1ca216,fontsize=16,outlinecolor=3c1e0aff]{$valuepro12}%[-]生命</t>
  </si>
  <si>
    <t>#召唤 骷髅</t>
  </si>
  <si>
    <t>#下阶骷髅提高[color=1ca216,fontsize=16,outlinecolor=3c1e0aff]1[-]级，提高[color=1ca216,fontsize=16,outlinecolor=3c1e0aff]60[-]攻击及[color=1ca216,fontsize=16,outlinecolor=3c1e0aff]1520[-]生命</t>
  </si>
  <si>
    <t>PLAYERSKILLDES3_5101</t>
  </si>
  <si>
    <t>PLAYERSKILLDES3_5102</t>
  </si>
  <si>
    <t>#召唤 骷髅 士气低落</t>
  </si>
  <si>
    <t>#召唤 重装骷髅 士气低落</t>
  </si>
  <si>
    <t>PLAYERSKILLDES3_511</t>
  </si>
  <si>
    <t>#召唤 土元素</t>
  </si>
  <si>
    <t>#下阶土元素提高[color=1ca216,fontsize=16,outlinecolor=3c1e0aff]1[-]级，提高[color=1ca216,fontsize=16,outlinecolor=3c1e0aff]68[-]攻击及[color=1ca216,fontsize=16,outlinecolor=3c1e0aff]2600[-]生命</t>
  </si>
  <si>
    <t>PLAYERSKILLDES3_512</t>
  </si>
  <si>
    <t>#召唤 巨狼</t>
  </si>
  <si>
    <t>#下阶巨狼提高[color=1ca216,fontsize=16,outlinecolor=3c1e0aff]1[-]级，提高[color=1ca216,fontsize=16,outlinecolor=3c1e0aff]76[-]攻击及[color=1ca216,fontsize=16,outlinecolor=3c1e0aff]1195[-]生命</t>
  </si>
  <si>
    <t>PLAYERSKILLDES3_513</t>
  </si>
  <si>
    <t>#召唤 石墙</t>
  </si>
  <si>
    <t>#下阶巨石提高[color=1ca216,fontsize=16,outlinecolor=3c1e0aff]1[-]级，提高[color=1ca216,fontsize=16,outlinecolor=3c1e0aff]1195[-]生命</t>
  </si>
  <si>
    <t>PLAYERSKILLDES3_514</t>
  </si>
  <si>
    <t>PLAYERSKILLDES3_515</t>
  </si>
  <si>
    <t>#召唤小树人</t>
  </si>
  <si>
    <t>#下阶树人提高[color=1ca216,fontsize=16,outlinecolor=3c1e0aff]1[-]级，提高[color=1ca216,fontsize=16,outlinecolor=3c1e0aff]60[-]攻击及[color=1ca216,fontsize=16,outlinecolor=3c1e0aff]1720[-]生命</t>
  </si>
  <si>
    <t>PLAYERSKILLDES3_516</t>
  </si>
  <si>
    <t>#下阶伤害提高[color=1ca216,fontsize=16,outlinecolor=3c1e0aff]{$valueadd12}[-]，回复提高[color=1ca216,fontsize=16,outlinecolor=3c1e0aff]{$valueadd12}[-]</t>
  </si>
  <si>
    <t>PLAYERSKILLDES3_517</t>
  </si>
  <si>
    <t>#友军 提供无敌</t>
  </si>
  <si>
    <t>#下阶持续时间提高[color=1ca216,fontsize=16,outlinecolor=3c1e0aff]{$bufflast12/1000}[-]秒</t>
  </si>
  <si>
    <t>PLAYERSKILLDES3_518</t>
  </si>
  <si>
    <t>#按敌方兵团数量召唤重装骷髅</t>
  </si>
  <si>
    <t>PLAYERSKILLDES3_519</t>
  </si>
  <si>
    <t>#黑暗骑士 释放大招</t>
  </si>
  <si>
    <t>PLAYERSKILLDES3_5191</t>
  </si>
  <si>
    <t>PLAYERSKILLDES3_521</t>
  </si>
  <si>
    <t>PLAYERSKILLDES3_522</t>
  </si>
  <si>
    <t>PLAYERSKILLDES3_523</t>
  </si>
  <si>
    <t>PLAYERSKILLDES3_525</t>
  </si>
  <si>
    <t>PLAYERSKILLDES3_526</t>
  </si>
  <si>
    <t>#降低所有敌方兵团[color=1ca216,fontsize=20]{-($buffaddattr12+$buffaddattr13*($sklevel-1))}%[-]攻击、[color=1ca216,fontsize=20]{-($buffaddattr22+$buffaddattr23*($sklevel-1))}%[-]攻速以及30移动速度，持续15秒</t>
  </si>
  <si>
    <t>#削弱敌方全体兵团[color=1ca216]{-($buffaddattr12+$buffaddattr13*($sklevel-1))}%[-]攻击、[color=1ca216]{-($buffaddattr22+$buffaddattr23*($sklevel-1))}%[-]攻速以及30移动速度，持续15秒</t>
  </si>
  <si>
    <t>PLAYERSKILLDES3_49006</t>
  </si>
  <si>
    <t>#对一定范围内的敌方兵团造成[color=1ca216,fontsize=16,outlinecolor=3c1e0aff]{($valueadd11+$valueadd12*($sklevel-1))*(1+$ap/100)*$ulevel}[-]气系伤害</t>
  </si>
  <si>
    <t>PLAYERSKILLDES3_49007</t>
  </si>
  <si>
    <t>#开场自动召唤9只骷髅</t>
  </si>
  <si>
    <t>PLAYERSKILLDES3_49008</t>
  </si>
  <si>
    <t>#开场唤一条圣龙宝宝助战</t>
  </si>
  <si>
    <t>PLAYERSKILLDES3_49009</t>
  </si>
  <si>
    <t>#提高己方全体兵团[color=1ca216,fontsize=20]{$buffaddattr13}%[-]攻击、[color=1ca216,fontsize=20]{$buffaddattr23}%[-]攻速及30移动速度，持续15秒</t>
  </si>
  <si>
    <t>#提高己方全体兵团[color=1ca216,fontsize=16,outlinecolor=3c1e0aff]{$buffaddattr13}%[-]攻击、[color=1ca216,fontsize=16,outlinecolor=3c1e0aff]{$buffaddattr23}%[-]攻速及30移动速度，持续15秒</t>
  </si>
  <si>
    <t>#英雄法术升级描述</t>
  </si>
  <si>
    <t>PLAYERSKILLDES2_201</t>
  </si>
  <si>
    <t>#下阶持续时间提高[color=1ca216,fontsize=18]{$bufflast12/1000}[-]秒</t>
  </si>
  <si>
    <t>PLAYERSKILLDES2_202</t>
  </si>
  <si>
    <t>PLAYERSKILLDES2_203</t>
  </si>
  <si>
    <t>#下阶额外提高[color=1ca216,fontsize=18]{$buffaddattr13}%[-]攻击</t>
  </si>
  <si>
    <t>PLAYERSKILLDES2_206</t>
  </si>
  <si>
    <t>#下阶伤害提高[color=1ca216,fontsize=18]{$valueadd12}[-]</t>
  </si>
  <si>
    <t>#下阶每0.5秒伤害提高[color=1ca216,fontsize=18]{$ovalueadd12}[-]</t>
  </si>
  <si>
    <t>#下阶伤害提高[color=1ca216,fontsize=18]{$ovalueadd12}[-]</t>
  </si>
  <si>
    <t>PLAYERSKILLDES2_210</t>
  </si>
  <si>
    <t>#下阶额外降低[color=1ca216,fontsize=18]{-($buffaddattr13)}[-]命中值</t>
  </si>
  <si>
    <t>PLAYERSKILLDES2_211</t>
  </si>
  <si>
    <t>#下阶额外降低[color=1ca216,fontsize=18]{-($buffaddattr13)}%[-]攻击</t>
  </si>
  <si>
    <t>PLAYERSKILLDES2_212</t>
  </si>
  <si>
    <t>#下阶火元素等级提高[color=1ca216,fontsize=18]1[-]级，提高[color=1ca216,fontsize=18]85[-]攻击及[color=1ca216,fontsize=18]1476[-]生命</t>
  </si>
  <si>
    <r>
      <rPr>
        <sz val="11"/>
        <color theme="1"/>
        <rFont val="宋体"/>
        <family val="3"/>
        <charset val="134"/>
      </rPr>
      <t>PLAYERSKILLDES2_212</t>
    </r>
    <r>
      <rPr>
        <sz val="11"/>
        <color theme="1"/>
        <rFont val="宋体"/>
        <family val="3"/>
        <charset val="134"/>
      </rPr>
      <t>1</t>
    </r>
  </si>
  <si>
    <t>#下阶小恶魔等级提高[color=1ca216,fontsize=18]1[-]级，提高[color=1ca216,fontsize=18]68[-]攻击及[color=1ca216,fontsize=18]1216[-]生命</t>
  </si>
  <si>
    <r>
      <rPr>
        <sz val="11"/>
        <color theme="1"/>
        <rFont val="宋体"/>
        <family val="3"/>
        <charset val="134"/>
      </rPr>
      <t>PLAYERSKILLDES2_213</t>
    </r>
    <r>
      <rPr>
        <sz val="11"/>
        <color theme="1"/>
        <rFont val="宋体"/>
        <family val="3"/>
        <charset val="134"/>
      </rPr>
      <t>1</t>
    </r>
  </si>
  <si>
    <t>PLAYERSKILLDES2_215</t>
  </si>
  <si>
    <t>#下阶伤害提高[color=1ca216,fontsize=18]{$valueadd12}[-]，恶魔等级提高[color=1ca216,fontsize=18]1[-]级</t>
  </si>
  <si>
    <t>PLAYERSKILLDES2_217</t>
  </si>
  <si>
    <t>PLAYERSKILLDES2_301</t>
  </si>
  <si>
    <t>PLAYERSKILLDES2_302</t>
  </si>
  <si>
    <t>#下阶额外提高[color=1ca216,fontsize=18]{$buffaddattr13}%[-]兵团免伤</t>
  </si>
  <si>
    <t>PLAYERSKILLDES2_303</t>
  </si>
  <si>
    <t>#下阶初始冷却时间和冷却时间降低[color=1ca216,fontsize=18]{($cd2)/1000}[-]秒</t>
  </si>
  <si>
    <t>PLAYERSKILLDES2_304</t>
  </si>
  <si>
    <t>PLAYERSKILLDES2_305</t>
  </si>
  <si>
    <t>PLAYERSKILLDES2_3051</t>
  </si>
  <si>
    <t>PLAYERSKILLDES2_3052</t>
  </si>
  <si>
    <t>PLAYERSKILLDES2_306</t>
  </si>
  <si>
    <t>PLAYERSKILLDES2_307</t>
  </si>
  <si>
    <t>#下阶累计伤害提高[color=1ca216,fontsize=18]{$ovalueadd12*($olast11/$ointerval)}[-]</t>
  </si>
  <si>
    <t>PLAYERSKILLDES2_309</t>
  </si>
  <si>
    <t>PLAYERSKILLDES2_310</t>
  </si>
  <si>
    <t>PLAYERSKILLDES2_311</t>
  </si>
  <si>
    <t>#下阶水元素等级提高[color=1ca216,fontsize=18]1[-]级，提高[color=1ca216,fontsize=18]60[-]攻击及[color=1ca216,fontsize=18]1694[-]生命</t>
  </si>
  <si>
    <t>PLAYERSKILLDES2_313</t>
  </si>
  <si>
    <t>#下阶提高[color=1ca216,fontsize=18]{$valueadd12}[-]生命回复</t>
  </si>
  <si>
    <t>PLAYERSKILLDES2_315</t>
  </si>
  <si>
    <t>PLAYERSKILLDES2_316</t>
  </si>
  <si>
    <t>#下阶累计恢复提高[color=1ca216,fontsize=18]{$ovalueadd12*($olast11/$ointerval)}[-]</t>
  </si>
  <si>
    <t>PLAYERSKILLDES2_317</t>
  </si>
  <si>
    <t>PLAYERSKILLDES2_318</t>
  </si>
  <si>
    <t>PLAYERSKILLDES2_401</t>
  </si>
  <si>
    <t>PLAYERSKILLDES2_402</t>
  </si>
  <si>
    <t>#下阶额外提高[color=1ca216,fontsize=18]{($buffaddattr13)/20}%[-]闪避</t>
  </si>
  <si>
    <t>PLAYERSKILLDES2_403</t>
  </si>
  <si>
    <t>PLAYERSKILLDES2_404</t>
  </si>
  <si>
    <t>#下阶额外提高[color=1ca216,fontsize=18]{$buffaddattr13}[-]暴击值及[color=1ca216,fontsize=18]{$buffaddattr23}[-]闪避</t>
  </si>
  <si>
    <t>PLAYERSKILLDES2_405</t>
  </si>
  <si>
    <t>PLAYERSKILLDES2_406</t>
  </si>
  <si>
    <t>#下阶持续时间提高[color=1ca216,fontsize=18]{$olast12/1000}[-]秒</t>
  </si>
  <si>
    <t>PLAYERSKILLDES2_408</t>
  </si>
  <si>
    <t>PLAYERSKILLDES2_4081</t>
  </si>
  <si>
    <t>PLAYERSKILLDES2_4082</t>
  </si>
  <si>
    <t>PLAYERSKILLDES2_409</t>
  </si>
  <si>
    <t>PLAYERSKILLDES2_410</t>
  </si>
  <si>
    <t>PLAYERSKILLDES2_411</t>
  </si>
  <si>
    <t>PLAYERSKILLDES2_412</t>
  </si>
  <si>
    <t>#下阶额外降低[color=1ca216,fontsize=18]{-($buffaddattr13)}%[-]气系免伤</t>
  </si>
  <si>
    <t>PLAYERSKILLDES2_413</t>
  </si>
  <si>
    <t>PLAYERSKILLDES2_414</t>
  </si>
  <si>
    <t>#下阶气元素等级提高[color=1ca216,fontsize=18]1[-]级，提高[color=1ca216,fontsize=18]60[-]攻击及[color=1ca216,fontsize=18]1694[-]生命</t>
  </si>
  <si>
    <t>PLAYERSKILLDES2_415</t>
  </si>
  <si>
    <t>PLAYERSKILLDES_4151</t>
  </si>
  <si>
    <t>PLAYERSKILLDES2_501</t>
  </si>
  <si>
    <t>#下阶额外提高[color=1ca216,fontsize=18]{$buffaddattr13}[-]吸收伤害</t>
  </si>
  <si>
    <t>PLAYERSKILLDES2_5022</t>
  </si>
  <si>
    <t>PLAYERSKILLDES2_503</t>
  </si>
  <si>
    <t>#下阶额外降低[color=1ca216,fontsize=18]{-($buffaddattr13)}%[-]免伤</t>
  </si>
  <si>
    <t>#下阶累计伤害提高[color=1ca216,fontsize=18]{$ovalueadd12*($olast11/$ointerval)*2}[-]</t>
  </si>
  <si>
    <t>PLAYERSKILLDES2_507</t>
  </si>
  <si>
    <t>PLAYERSKILLDES2_508</t>
  </si>
  <si>
    <t>PLAYERSKILLDES2_5081</t>
  </si>
  <si>
    <t>PLAYERSKILLDES2_509</t>
  </si>
  <si>
    <t>#下阶额外提高[color=1ca216,fontsize=18]{$valuepro12}%[-]生命</t>
  </si>
  <si>
    <t>#下阶骷髅提高[color=1ca216,fontsize=18]1[-]级，提高[color=1ca216,fontsize=18]60[-]攻击及[color=1ca216,fontsize=18]1520[-]生命</t>
  </si>
  <si>
    <t>PLAYERSKILLDES2_5101</t>
  </si>
  <si>
    <t>PLAYERSKILLDES2_5102</t>
  </si>
  <si>
    <t>#下阶骷髅提高[color=1ca216,fontsize=18]1[-]级，提高[color=1ca216,fontsize=18]68[-]攻击及[color=1ca216,fontsize=18]1216[-]生命</t>
  </si>
  <si>
    <t>#下阶重装骷髅提高[color=1ca216,fontsize=18]1[-]级，提高[color=1ca216,fontsize=18]60[-]攻击及[color=1ca216,fontsize=18]1520[-]生命</t>
  </si>
  <si>
    <t>PLAYERSKILLDES2_511</t>
  </si>
  <si>
    <t>#下阶土元素提高[color=1ca216,fontsize=18]1[-]级，提高[color=1ca216,fontsize=18]68[-]攻击及[color=1ca216,fontsize=18]2600[-]生命</t>
  </si>
  <si>
    <t>PLAYERSKILLDES2_512</t>
  </si>
  <si>
    <t>#下阶巨狼提高[color=1ca216,fontsize=18]1[-]级，提高[color=1ca216,fontsize=18]76[-]攻击及[color=1ca216,fontsize=18]1195[-]生命</t>
  </si>
  <si>
    <t>PLAYERSKILLDES2_513</t>
  </si>
  <si>
    <t>#下阶巨石提高[color=1ca216,fontsize=18]1[-]级，提高[color=1ca216,fontsize=18]1195[-]生命</t>
  </si>
  <si>
    <t>PLAYERSKILLDES2_514</t>
  </si>
  <si>
    <t>PLAYERSKILLDES2_515</t>
  </si>
  <si>
    <t>#下阶树人提高[color=1ca216,fontsize=18]1[-]级，提高[color=1ca216,fontsize=18]60[-]攻击及[color=1ca216,fontsize=18]1391[-]生命</t>
  </si>
  <si>
    <t>PLAYERSKILLDES2_516</t>
  </si>
  <si>
    <t>#下阶伤害提高[color=1ca216,fontsize=18]{$valueadd12}[-]，回复提高[color=1ca216,fontsize=18]{$valueadd12}[-]</t>
  </si>
  <si>
    <t>PLAYERSKILLDES2_517</t>
  </si>
  <si>
    <t>PLAYERSKILLDES2_518</t>
  </si>
  <si>
    <t>PLAYERSKILLDES2_519</t>
  </si>
  <si>
    <t>#下阶魔法消耗降低[color=1ca216,fontsize=18]0.5[-]</t>
  </si>
  <si>
    <t>PLAYERSKILLDES2_5191</t>
  </si>
  <si>
    <t>PLAYERSKILLDES2_521</t>
  </si>
  <si>
    <t>PLAYERSKILLDES2_522</t>
  </si>
  <si>
    <t>PLAYERSKILLDES2_523</t>
  </si>
  <si>
    <t>PLAYERSKILLDES2_525</t>
  </si>
  <si>
    <t>PLAYERSKILLDES2_49005</t>
  </si>
  <si>
    <t>#降低所有敌方兵团[color=1ca216,fontsize=18]{-($buffaddattr12+$buffaddattr13*($sklevel-1))}%[-]攻击、[color=1ca216,fontsize=18]{-($buffaddattr22+$buffaddattr23*($sklevel-1))}%[-]攻速以及30移动速度，持续15秒</t>
  </si>
  <si>
    <t>#所有敌方兵团攻击额外降低5%</t>
  </si>
  <si>
    <t>PLAYERSKILLDES2_490052</t>
  </si>
  <si>
    <t>#所有敌方兵团移动速度额外降低30</t>
  </si>
  <si>
    <t>PLAYERSKILLDES2_490053</t>
  </si>
  <si>
    <t>#所有敌方兵团攻击额外降低6%</t>
  </si>
  <si>
    <t>PLAYERSKILLDES2_490054</t>
  </si>
  <si>
    <t>#【诅咒大法】持续时间额外延长3秒</t>
  </si>
  <si>
    <t>PLAYERSKILLDES2_490055</t>
  </si>
  <si>
    <t>#所有敌方兵团攻速额外降低6%</t>
  </si>
  <si>
    <t>PLAYERSKILLDES2_490056</t>
  </si>
  <si>
    <t>PLAYERSKILLDES2_490057</t>
  </si>
  <si>
    <t>PLAYERSKILLDES2_49006</t>
  </si>
  <si>
    <t>PLAYERSKILLDES2_490061</t>
  </si>
  <si>
    <t>#【泰坦神箭】的魔法消耗为0</t>
  </si>
  <si>
    <t>PLAYERSKILLDES2_490062</t>
  </si>
  <si>
    <t>#【泰坦神箭】造成的法术伤害额外提高5%</t>
  </si>
  <si>
    <t>PLAYERSKILLDES2_490063</t>
  </si>
  <si>
    <t>#【泰坦神箭】冷却时间缩短20%</t>
  </si>
  <si>
    <t>PLAYERSKILLDES2_490064</t>
  </si>
  <si>
    <t>#【泰坦神箭】降低目标单位30%命中</t>
  </si>
  <si>
    <t>PLAYERSKILLDES2_490065</t>
  </si>
  <si>
    <t>#【泰坦神箭】额外造成相当于目标最大生命值15%的伤害</t>
  </si>
  <si>
    <t>PLAYERSKILLDES2_490066</t>
  </si>
  <si>
    <t>#【泰坦神箭】额外附加「静电」效果</t>
  </si>
  <si>
    <t>PLAYERSKILLDES2_490067</t>
  </si>
  <si>
    <t>#【泰坦神箭】额外降低目标单位30%命中</t>
  </si>
  <si>
    <t>PLAYERSKILLDES2_49007</t>
  </si>
  <si>
    <t>#开场自动召唤9个[color=1ca216,fontsize=18]{$sklevel}[-]级骷髅，骷髅拥有[color=1ca216,fontsize=18]{(25+3*($sklevel-1))*$ulevel}[-]攻击和[color=1ca216,fontsize=18]{(350+24*($sklevel-1))*$ulevel}[-]生命</t>
  </si>
  <si>
    <t>PLAYERSKILLDES2_490071</t>
  </si>
  <si>
    <t>#骷髅受到远程兵团的伤害降低20%</t>
  </si>
  <si>
    <t>PLAYERSKILLDES2_490072</t>
  </si>
  <si>
    <t>#骷髅化身为重装骷髅，属性大幅提高</t>
  </si>
  <si>
    <t>PLAYERSKILLDES2_490073</t>
  </si>
  <si>
    <t>#重装骷髅的普通攻击有3%概率，对敌人造成「眩晕」效果</t>
  </si>
  <si>
    <t>PLAYERSKILLDES2_490074</t>
  </si>
  <si>
    <t>#【亡灵大军】召唤重装骷髅的数量提高至13</t>
  </si>
  <si>
    <t>PLAYERSKILLDES2_490075</t>
  </si>
  <si>
    <t>#重装骷髅生命额外提高20%，持续整场战斗</t>
  </si>
  <si>
    <t>PLAYERSKILLDES2_490076</t>
  </si>
  <si>
    <t>#重装骷髅反弹10%受到的伤害</t>
  </si>
  <si>
    <t>PLAYERSKILLDES2_490077</t>
  </si>
  <si>
    <t>#重装骷髅的普通攻击有6%概率，对敌人造成「眩晕」效果</t>
  </si>
  <si>
    <t>PLAYERSKILLDES2_49008</t>
  </si>
  <si>
    <t>PLAYERSKILLDES2_490081</t>
  </si>
  <si>
    <t>#圣龙宝宝的普通攻击进阶为【能量吐息】</t>
  </si>
  <si>
    <t>PLAYERSKILLDES2_490082</t>
  </si>
  <si>
    <t>#圣龙宝宝获得【蓝色龙鳞】技能</t>
  </si>
  <si>
    <t>PLAYERSKILLDES2_490083</t>
  </si>
  <si>
    <t>#圣龙宝宝成长为圣龙，属性大幅提高</t>
  </si>
  <si>
    <t>PLAYERSKILLDES2_490084</t>
  </si>
  <si>
    <t>#圣龙获得【恐惧】技能</t>
  </si>
  <si>
    <t>PLAYERSKILLDES2_490085</t>
  </si>
  <si>
    <t>#圣龙获得【魔法免疫】技能</t>
  </si>
  <si>
    <t>PLAYERSKILLDES2_490086</t>
  </si>
  <si>
    <t>#圣龙【能量吐息】技能有20%概率额外造成「眩晕」效果，持续3秒</t>
  </si>
  <si>
    <t>PLAYERSKILLDES2_490087</t>
  </si>
  <si>
    <t>#圣龙的属性大幅提高，受到兵团伤害降低20%</t>
  </si>
  <si>
    <t>PLAYERSKILLDES2_49009</t>
  </si>
  <si>
    <t>#提高己方全体兵团[color=1ca216]{($buffaddattr12+$buffaddattr13*($sklevel-1))}%[-]攻击、[color=1ca216]{($buffaddattr22+$buffaddattr23*($sklevel-1))}%[-]攻速以及30移动速度，持续15秒</t>
  </si>
  <si>
    <t>PLAYERSKILLDES2_490091</t>
  </si>
  <si>
    <t>#【天使赞歌】提供的移动速度额外提高50</t>
  </si>
  <si>
    <t>PLAYERSKILLDES2_490092</t>
  </si>
  <si>
    <t>#天使联盟有50%概率复活1个己方兵团</t>
  </si>
  <si>
    <t>PLAYERSKILLDES2_490093</t>
  </si>
  <si>
    <t>#【天使赞歌】持续时间延长5秒</t>
  </si>
  <si>
    <t>PLAYERSKILLDES2_490094</t>
  </si>
  <si>
    <t>#天使联盟可以复活1个己方兵团</t>
  </si>
  <si>
    <t>PLAYERSKILLDES2_490095</t>
  </si>
  <si>
    <t>#开场时，所有己方兵团获得「士气高涨」效果，持续15秒</t>
  </si>
  <si>
    <t>PLAYERSKILLDES2_490096</t>
  </si>
  <si>
    <t>#开场己方兵团获得士气高涨，持续15秒</t>
  </si>
  <si>
    <t>PLAYERSKILLDES2_490097</t>
  </si>
  <si>
    <t>PLAYERSKILLDES2_49013</t>
  </si>
  <si>
    <t>PLAYERSKILLDES2_490131</t>
  </si>
  <si>
    <t>PLAYERSKILLDES2_490132</t>
  </si>
  <si>
    <t>PLAYERSKILLDES2_490133</t>
  </si>
  <si>
    <t>PLAYERSKILLDES2_490134</t>
  </si>
  <si>
    <t>PLAYERSKILLDES2_490135</t>
  </si>
  <si>
    <t>PLAYERSKILLDES2_490136</t>
  </si>
  <si>
    <t>PLAYERSKILLDES2_490137</t>
  </si>
  <si>
    <t>【冰天雪地】的魔法消耗为0</t>
  </si>
  <si>
    <t>#【冰天雪地】的魔法消耗为0</t>
  </si>
  <si>
    <t>PLAYERSKILLDES2_490142</t>
  </si>
  <si>
    <t>【冰天雪地】对兵团受到法术的伤害可叠加层数由2层提高至3层</t>
  </si>
  <si>
    <t>#【冰天雪地】对兵团受到法术的伤害可叠加层数由2层提高至3层</t>
  </si>
  <si>
    <t>PLAYERSKILLDES2_490143</t>
  </si>
  <si>
    <t>【冰天雪地】额外降低2秒冷却时间</t>
  </si>
  <si>
    <t>#【冰天雪地】额外降低2秒冷却时间</t>
  </si>
  <si>
    <t>PLAYERSKILLDES2_490144</t>
  </si>
  <si>
    <t>【冰天雪地】额外附加「冰封」效果</t>
  </si>
  <si>
    <t>#【冰天雪地】额外附加「冰封」效果</t>
  </si>
  <si>
    <t>【冰天雪地】额外降低3秒冷却时间</t>
  </si>
  <si>
    <t>#【冰天雪地】额外降低3秒冷却时间</t>
  </si>
  <si>
    <t>PLAYERSKILLDES2_490146</t>
  </si>
  <si>
    <t>【冰天雪地】对兵团受到法术的伤害可叠加层数由3层提高至4层</t>
  </si>
  <si>
    <t>#【冰天雪地】对兵团受到法术的伤害可叠加层数由3层提高至4层</t>
  </si>
  <si>
    <t>PLAYERSKILLDES2_490147</t>
  </si>
  <si>
    <t>【冰天雪地】范围提高至全屏</t>
  </si>
  <si>
    <t>#【冰天雪地】范围提高至全屏</t>
  </si>
  <si>
    <t>#降低所有敌方兵团[color=1ca216]{-($buffaddattr12+$buffaddattr13*($sklevel-1))}%[-]攻击、[color=1ca216]{-($buffaddattr22+$buffaddattr23*($sklevel-1))}%[-]攻速以及30移动速度，持续15秒</t>
  </si>
  <si>
    <t>#英雄法术基本描述</t>
  </si>
  <si>
    <t>PLAYERSKILLDES_201</t>
  </si>
  <si>
    <t>#提高较大范围内的己方单位{($buffaddattr12+$buffaddattr13*($sklevel-1))}&lt;($buffaddattr12+$buffaddattr13*($sklevel-1))*($a122+$a126+$a132+$a136)&gt;%反伤，并免疫火系法术伤害，持续[color=48b946,fontsize=20]{($bufflast11+$bufflast12*($sklevel-1))/1000}[-]秒</t>
  </si>
  <si>
    <t>PLAYERSKILLDES_202</t>
  </si>
  <si>
    <t>#提高较大范围内的己方单位{($buffaddattr12+$buffaddattr13*($sklevel-1))}&lt;($buffaddattr12+$buffaddattr13*($sklevel-1))*($a122+$a126+$a132+$a136)&gt;%攻击和{($buffaddattr22+$buffaddattr23*($sklevel-1))}&lt;($buffaddattr12+$buffaddattr13*($sklevel-1))*($a122+$a126+$a132+$a136)&gt;%吸血，持续[color=48b946,fontsize=20]{($bufflast11+$bufflast12*($sklevel-1))/1000}[-]秒</t>
  </si>
  <si>
    <t>PLAYERSKILLDES_203</t>
  </si>
  <si>
    <t>#提高较大范围内的己方单位[color=48b946,fontsize=20]{($buffaddattr12+$buffaddattr13*($sklevel-1))}[-]&lt;($buffaddattr12+$buffaddattr13*($sklevel-1))*($a122+$a126+$a132+$a136)&gt;[color=48b946,fontsize=20]%[-]攻击，持续{($bufflast11+$bufflast12*($sklevel-1))/1000}秒，16人兵团额外延长5秒</t>
  </si>
  <si>
    <t>PLAYERSKILLDES_206</t>
  </si>
  <si>
    <t>#对弧形范围内的敌方单位造成[color=48b946,fontsize=20]{($valueadd11+$valueadd12*($sklevel-1))}[-]&lt;($valueadd11+$valueadd12*($sklevel-1))*($a122+$a126+$a127+$a131)+$a101&gt;火系法术伤害</t>
  </si>
  <si>
    <t>#召唤1道火墙对附近的敌方单位造成持续的伤害，每0.5秒造成[color=48b946,fontsize=20]{($ovalueadd11+$ovalueadd12*($sklevel-1))}[-]&lt;($ovalueadd11+$ovalueadd12*($sklevel-1))*($a122+$a126+$a127+$a131)+$a101&gt;火系法术伤害，持续{($olast11+$olast12)/1000}秒</t>
  </si>
  <si>
    <t>#召唤1道火墙对附近的敌方单位造成持续的伤害，每0.5秒造成[color=48b946,fontsize=20]{($ovalueadd11+$ovalueadd12*($sklevel-1))}[-]&lt;($ovalueadd11+$ovalueadd12*($sklevel-1))*($a122+$a126+$a127+$a131)+$a101&gt;火系法术伤害，持续{($olast11+$olast12)/1000}秒，并对被[color=e07c44,fontsize=20]「灼烧」[-]的目标造成[color=e07c44,fontsize=20]「眩晕」[-]效果，持续3秒</t>
  </si>
  <si>
    <t>PLAYERSKILLDES_210</t>
  </si>
  <si>
    <t>#降低较大范围内的敌方单位[color=48b946,fontsize=20]{-($buffaddattr12+$buffaddattr13*($sklevel-1))}[-]&lt;-($buffaddattr12+$buffaddattr13*($sklevel-1))*($a122+$a126+$a132+$a136)&gt;命中值，持续[color=48b946,fontsize=20]{($bufflast11+$bufflast12*($sklevel-1))/1000}[-]秒</t>
  </si>
  <si>
    <t>PLAYERSKILLDES_211</t>
  </si>
  <si>
    <t>#降低较大范围内的敌方单位[color=48b946,fontsize=20]{-($buffaddattr12+$buffaddattr13*($sklevel-1))}[-]&lt;-($buffaddattr12+$buffaddattr13*($sklevel-1))*($a122+$a126+$a132+$a136)&gt;[color=48b946,fontsize=20]%[-]攻击，持续{($bufflast11+$bufflast12*($sklevel-1))/1000}秒</t>
  </si>
  <si>
    <t>PLAYERSKILLDES_212</t>
  </si>
  <si>
    <t>PLAYERSKILLDES_2121</t>
  </si>
  <si>
    <t>PLAYERSKILLDES_2131</t>
  </si>
  <si>
    <t>PLAYERSKILLDES_215</t>
  </si>
  <si>
    <t>PLAYERSKILLDES_217</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</si>
  <si>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t>
  </si>
  <si>
    <t>PLAYERSKILLDES_218</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</si>
  <si>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并额外造成[color=e07c44,fontsize=20]「眩晕」[-]效果，持续3秒</t>
  </si>
  <si>
    <t>PLAYERSKILLDES_301</t>
  </si>
  <si>
    <t>#使较大范围内的己方单位免疫水系法术，并冻结攻击他的单位造成5秒[color=e07c44,fontsize=20]「减速」[-]效果，持续[color=48b946,fontsize=20]{($bufflast11+$bufflast12*($sklevel-1))/1000}[-]秒</t>
  </si>
  <si>
    <t>PLAYERSKILLDES_302</t>
  </si>
  <si>
    <t>#提高较大范围内的己方单位[color=48b946,fontsize=20]{($buffaddattr12+$buffaddattr13*($sklevel-1))}[-]&lt;($buffaddattr12+$buffaddattr13*($sklevel-1))*($a123+$a126+$a133+$a136)&gt;[color=48b946,fontsize=20]%[-]兵团免伤，持续[color=48b946,fontsize=20]{($bufflast11+$bufflast12*($sklevel-1))/1000}[-]秒</t>
  </si>
  <si>
    <t>PLAYERSKILLDES_303</t>
  </si>
  <si>
    <t>#召唤1道冰墙对靠近的敌方单位造成[color=e07c44,fontsize=20]「冰封」[-]效果，持续{($olast11+$olast12*($sklevel-1))/1000}秒</t>
  </si>
  <si>
    <t>PLAYERSKILLDES_304</t>
  </si>
  <si>
    <t>#使一定范围内的敌方单位无法行动，持续[color=48b946,fontsize=20]{($bufflast11+$bufflast12*($sklevel-1))/1000}[-]秒</t>
  </si>
  <si>
    <t>PLAYERSKILLDES_305</t>
  </si>
  <si>
    <t>#对较大范围内的敌方单位造成[color=48b946,fontsize=20]{($valueadd11+$valueadd12*($sklevel-1))}[-]&lt;($valueadd11+$valueadd12*($sklevel-1))*($a123+$a126+$a128+$a131)+$a101&gt;水系法术伤害，并对被[color=e07c44,fontsize=20]「减速」[-]的目标造成[color=e07c44,fontsize=20]「冰封」[-]效果，持续5秒</t>
  </si>
  <si>
    <t>PLAYERSKILLDES_3051</t>
  </si>
  <si>
    <t>PLAYERSKILLDES_3052</t>
  </si>
  <si>
    <t>#对较大范围内的敌方单位造成[color=48b946,fontsize=20]{($valueadd11+$valueadd12*($sklevel-1))}[-]&lt;($valueadd11+$valueadd12*($sklevel-1))*($a123+$a126+$a128+$a131)+$a101&gt;水系法术伤害，并对被[color=e07c44,fontsize=20]「减速」[-]的目标造成[color=e07c44,fontsize=20]「冰封」[-]效果，持续10秒</t>
  </si>
  <si>
    <t>PLAYERSKILLDES_306</t>
  </si>
  <si>
    <t>#对一定范围内的敌方单位造成[color=48b946,fontsize=20]{($valueadd11+$valueadd12*($sklevel-1))}[-]&lt;($valueadd11+$valueadd12*($sklevel-1))*($a123+$a126+$a128+$a131)+$a101&gt;水系法术伤害，并对被[color=e07c44,fontsize=20]「减速」[-]的目标额外造成[color=48b946,fontsize=20]{($valueadd21+$valueadd22*($sklevel-1))}[-]&lt;($valueadd21+$valueadd22*($sklevel-1))*($a123+$a126+$a128+$a131)+$a101&gt;水系法术伤害</t>
  </si>
  <si>
    <t>PLAYERSKILLDES_307</t>
  </si>
  <si>
    <t>#召唤一阵冰雪风暴，对较大范围内的敌方单位造成{($olast11/$ointerval)}轮累计[color=48b946,fontsize=20]{($ovalueadd11+$ovalueadd12*($sklevel-1))*($olast11/$ointerval)}[-]&lt;(($ovalueadd11+$ovalueadd12*($sklevel-1))*($a123+$a126+$a128+$a131)+$a101)*($olast11/$ointerval)&gt;水系法术伤害，并造成[color=e07c44,fontsize=20]「减速」[-]效果，持续8秒</t>
  </si>
  <si>
    <t>PLAYERSKILLDES_309</t>
  </si>
  <si>
    <t>#驱散一定范围内的己方单位减益效果和敌方单位增益效果</t>
  </si>
  <si>
    <t>PLAYERSKILLDES_310</t>
  </si>
  <si>
    <t>#使一定范围的己方单位传送到敌方单位后方</t>
  </si>
  <si>
    <t>PLAYERSKILLDES_311</t>
  </si>
  <si>
    <t>PLAYERSKILLDES_313</t>
  </si>
  <si>
    <t>PLAYERSKILLDES_315</t>
  </si>
  <si>
    <t>#对一定范围内的敌方单位造成[color=48b946,fontsize=20]{($valueadd11+$valueadd12*($sklevel-1))}[-]&lt;($valueadd11+$valueadd12*($sklevel-1))*($a123+$a126+$a128+$a131)+$a101&gt;水系法术伤害，并造成[color=e07c44,fontsize=20]「减速」[-]效果，持续8秒</t>
  </si>
  <si>
    <t>PLAYERSKILLDES_316</t>
  </si>
  <si>
    <t>PLAYERSKILLDES_317</t>
  </si>
  <si>
    <t>PLAYERSKILLDES_318</t>
  </si>
  <si>
    <t>PLAYERSKILLDES_401</t>
  </si>
  <si>
    <t>PLAYERSKILLDES_402</t>
  </si>
  <si>
    <t>#召唤1道风墙，提高穿过的己方单位{[color=48b946,fontsize=20]{($buffaddattr12+$buffaddattr13*($sklevel-1))/20}%[-]闪避和{$buffaddattr22+$buffaddattr23*($sklevel-1)}移动速度，持续{$olast11/1000}秒</t>
  </si>
  <si>
    <t>PLAYERSKILLDES_403</t>
  </si>
  <si>
    <t>#提高较大范围内的己方单位[color=48b946,fontsize=20]{($buffaddattr12+$buffaddattr13*($sklevel-1))}[-]&lt;($buffaddattr12+$buffaddattr13*($sklevel-1))*($a124+$a126+$a134+$a136)&gt;[color=48b946,fontsize=20]%[-]攻速和{$buffaddattr22+$buffaddattr23*($sklevel-1)}&lt;($buffaddattr22+$buffaddattr23*($sklevel-1))*($a124+$a126+$a134+$a136)&gt;移动速度，持续{($bufflast11+$bufflast12*($sklevel-1))/1000}秒</t>
  </si>
  <si>
    <t>PLAYERSKILLDES_404</t>
  </si>
  <si>
    <t>#提高较大范围内的己方单位[color=48b946,fontsize=20]{($buffaddattr12+$buffaddattr13*($sklevel-1))}[-]&lt;($buffaddattr12+$buffaddattr13*($sklevel-1))*($a124+$a126+$a134+$a136)&gt;暴击值以及[color=48b946,fontsize=20]{($buffaddattr22+$buffaddattr23*($sklevel-1))}[-]&lt;($buffaddattr22+$buffaddattr23*($sklevel-1))*($a124+$a126+$a134+$a136)&gt;闪避，持续[color=48b946,fontsize=20]{($bufflast11+$bufflast12*($sklevel-1))/1000}[-]秒</t>
  </si>
  <si>
    <t>PLAYERSKILLDES_405</t>
  </si>
  <si>
    <t>#使较大范围内的己方单位获得100%暴击和命中，持续[color=48b946,fontsize=20]{($bufflast11+$bufflast12*($sklevel-1))/1000}[-]秒</t>
  </si>
  <si>
    <t>PLAYERSKILLDES_406</t>
  </si>
  <si>
    <t>#召唤1个极大范围的时间力场，使范围内的敌方单位停止行动，持续[color=48b946,fontsize=20]{($olast11+$olast12*($sklevel-1))/1000}[-]秒</t>
  </si>
  <si>
    <t>PLAYERSKILLDES_408</t>
  </si>
  <si>
    <t>#发射出1道猛烈的闪电，并在不同的敌方兵团单位身上跳跃5次．每次跳跃造成[color=48b946,fontsize=20]{($valueadd11+$valueadd12*($sklevel-1))}[-]&lt;($valueadd11+$valueadd12*($sklevel-1))*($a124+$a126+$a129+$a131)+$a101&gt;气系法术伤害</t>
  </si>
  <si>
    <t>PLAYERSKILLDES_4081</t>
  </si>
  <si>
    <t>#发射出1道猛烈的闪电，并在不同的敌方兵团单位身上跳跃7次．每次跳跃造成[color=48b946,fontsize=20]{($valueadd11+$valueadd12*($sklevel-1))}[-]&lt;($valueadd11+$valueadd12*($sklevel-1))*($a124+$a126+$a129+$a131)+$a101&gt;气系法术伤害</t>
  </si>
  <si>
    <t>PLAYERSKILLDES_4082</t>
  </si>
  <si>
    <t>#发射出1道猛烈的闪电，并在不同的敌方兵团单位身上跳跃7次．每次跳跃造成[color=48b946,fontsize=20]{($valueadd11+$valueadd12*($sklevel-1))}[-]&lt;($valueadd11+$valueadd12*($sklevel-1))*($a124+$a126+$a129+$a131)+$a101&gt;气系法术伤害并附加24%目标最大生命值的伤害</t>
  </si>
  <si>
    <t>PLAYERSKILLDES_409</t>
  </si>
  <si>
    <t>#召唤1道闪电，对一定范围内的敌方单位造成[color=48b946,fontsize=20]{($valueadd11+$valueadd12*($sklevel-1))}[-]&lt;($valueadd11+$valueadd12*($sklevel-1))*($a124+$a126+$a129+$a131)+$a101&gt;气系法术伤害</t>
  </si>
  <si>
    <t>PLAYERSKILLDES_410</t>
  </si>
  <si>
    <t>#对一定范围内的敌方单位造成[color=48b946,fontsize=20]{($valueadd11+$valueadd12*($sklevel-1))}[-]&lt;($valueadd11+$valueadd12*($sklevel-1))*($a124+$a126+$a129+$a131)+$a101&gt;气系法术伤害，墓园阵营单位受到该伤害翻倍</t>
  </si>
  <si>
    <t>PLAYERSKILLDES_411</t>
  </si>
  <si>
    <t>PLAYERSKILLDES_412</t>
  </si>
  <si>
    <t>#驱散一定范围内的敌方单位全部增益效果，并降低[color=48b946,fontsize=20]{-($buffaddattr12+$buffaddattr13*($sklevel-1)}[-]&lt;-($buffaddattr12+$buffaddattr13*($sklevel-1))*($a124+$a126+$a134+$a136)&gt;[color=48b946,fontsize=20]%[-]气系法术免伤，持续[color=48b946,fontsize=20]{($bufflast11+$bufflast12*($sklevel-1))/1000}[-]秒</t>
  </si>
  <si>
    <t>PLAYERSKILLDES_413</t>
  </si>
  <si>
    <t>PLAYERSKILLDES_414</t>
  </si>
  <si>
    <t>PLAYERSKILLDES_415</t>
  </si>
  <si>
    <t>#对一定范围内的敌方单位造成[color=48b946,fontsize=20]{($valueadd11+$valueadd12*($sklevel-1))}[-]&lt;($valueadd11+$valueadd12*($sklevel-1))*($a124+$a126+$a129+$a131)+$a101&gt;气系法术伤害，并降低目标30%命中，并附加[color=e07c44,fontsize=20]「静电」[-]效果降低目标50%法术免伤，持续8秒</t>
  </si>
  <si>
    <t>#召唤巨大的能量法阵，使法阵内的己方单位提高30%攻速和50%法术免伤，持续[color=48b946,fontsize=20]{($olast11+$olast12*($sklevel-1))/1000}[-]秒，16人兵团和9人兵团受到的效果翻倍</t>
  </si>
  <si>
    <t>PLAYERSKILLDES_501</t>
  </si>
  <si>
    <t>#提高较大范围内的己方单位{($buffaddattr12+$buffaddattr13*($sklevel-1))}&lt;($buffaddattr12+$buffaddattr13*($sklevel-1))*($a125+$a126+$a135+$a136)&gt;%兵团免伤，并免疫土系法术伤害，持续[color=48b946,fontsize=20]{($bufflast11+$bufflast12*($sklevel-1))/1000}[-]秒</t>
  </si>
  <si>
    <t>PLAYERSKILLDES_5022</t>
  </si>
  <si>
    <t>PLAYERSKILLDES_503</t>
  </si>
  <si>
    <t>#降低一定范围内的敌方目标[color=48b946,fontsize=20]{-($buffaddattr12+$buffaddattr13*($sklevel-1))}[-]&lt;-($buffaddattr12+$buffaddattr13*($sklevel-1))*($a125+$a126+$a135+$a136)&gt;命中值，并造成5秒[color=e07c44,fontsize=20]「减速」[-]效果，持续[color=48b946,fontsize=20]{($bufflast11+$bufflast12*($sklevel-1))/1000}[-]秒</t>
  </si>
  <si>
    <t>PLAYERSKILLDES_507</t>
  </si>
  <si>
    <t>PLAYERSKILLDES_508</t>
  </si>
  <si>
    <t>PLAYERSKILLDES_5081</t>
  </si>
  <si>
    <t>PLAYERSKILLDES_509</t>
  </si>
  <si>
    <t>#将一定范围内的尸体复活并恢复目标[color=48b946,fontsize=20]{($valuepro11+$valuepro12*($sklevel-1))}%[-]生命</t>
  </si>
  <si>
    <t>PLAYERSKILLDES_5101</t>
  </si>
  <si>
    <t>PLAYERSKILLDES_5102</t>
  </si>
  <si>
    <t>PLAYERSKILLDES_511</t>
  </si>
  <si>
    <t>PLAYERSKILLDES_512</t>
  </si>
  <si>
    <t>PLAYERSKILLDES_513</t>
  </si>
  <si>
    <t>#召唤1道阻隔路过敌军的石墙，持续{$bufflast11/1000}秒</t>
  </si>
  <si>
    <t>PLAYERSKILLDES_514</t>
  </si>
  <si>
    <t>PLAYERSKILLDES_515</t>
  </si>
  <si>
    <t>PLAYERSKILLDES_516</t>
  </si>
  <si>
    <t>PLAYERSKILLDES_517</t>
  </si>
  <si>
    <t>PLAYERSKILLDES_518</t>
  </si>
  <si>
    <t>PLAYERSKILLDES_519</t>
  </si>
  <si>
    <t>PLAYERSKILLDES_5191</t>
  </si>
  <si>
    <t>PLAYERSKILLDES_521</t>
  </si>
  <si>
    <t>PLAYERSKILLDES_522</t>
  </si>
  <si>
    <t>PLAYERSKILLDES_523</t>
  </si>
  <si>
    <t>PLAYERSKILLDES_525</t>
  </si>
  <si>
    <t>#对敌方所有兵团造成[color=48b946,fontsize=20]{($valueadd11+$valueadd12*($sklevel-1))}[-]&lt;($valueadd11+$valueadd12*($sklevel-1))*($a125+$a126+$a130+$a131)+$a101&gt;土系法术伤害，并降低士气33%，同时己方墓园单位恢复[color=1ca216,fontsize=20]{($valueadd21+$valueadd22*($sklevel-1))}[-]&lt;($valueadd21+$valueadd22*($sklevel-1))*($a122+$a126+$a127+$a131)+$a101&gt;生命</t>
  </si>
  <si>
    <t>PLAYERSKILLDES_526</t>
  </si>
  <si>
    <t>PLAYERSKILLDES_49005</t>
  </si>
  <si>
    <t>#降低所有敌方兵团[color=48b946,fontsize=20]{-($buffaddattr12+$buffaddattr13*($sklevel-1))}%[-]攻击、[color=48b946,fontsize=20]{-($buffaddattr22+$buffaddattr23*($sklevel-1))}%[-]攻速以及30移动速度，持续15秒</t>
  </si>
  <si>
    <t>PLAYERSKILLDES_490051</t>
  </si>
  <si>
    <t>额外降低目标攻击5%</t>
  </si>
  <si>
    <t>PLAYERSKILLDES_490052</t>
  </si>
  <si>
    <t>额外降低目标兵团30移速</t>
  </si>
  <si>
    <t>#降低所有敌方兵团[color=48b946,fontsize=20]{-($buffaddattr12+$buffaddattr13*($sklevel-1))}%[-]攻击、[color=48b946,fontsize=20]{-($buffaddattr22+$buffaddattr23*($sklevel-1))}%[-]攻速以及60移动速度，持续15秒</t>
  </si>
  <si>
    <t>PLAYERSKILLDES_490053</t>
  </si>
  <si>
    <t>额外降低目标攻击6%</t>
  </si>
  <si>
    <t>PLAYERSKILLDES_490054</t>
  </si>
  <si>
    <t>持续时间提高3秒</t>
  </si>
  <si>
    <t>#降低所有敌方兵团[color=48b946,fontsize=20]{-($buffaddattr12+$buffaddattr13*($sklevel-1))}%[-]攻击、[color=48b946,fontsize=20]{-($buffaddattr22+$buffaddattr23*($sklevel-1))}%[-]攻速以及60移动速度，持续18秒</t>
  </si>
  <si>
    <t>PLAYERSKILLDES_490055</t>
  </si>
  <si>
    <t>额外降低目标攻击速度6%</t>
  </si>
  <si>
    <t>PLAYERSKILLDES_490056</t>
  </si>
  <si>
    <t>#降低所有敌方兵团[color=48b946,fontsize=20]{-($buffaddattr12+$buffaddattr13*($sklevel-1))}%[-]攻击、[color=48b946,fontsize=20]{-($buffaddattr22+$buffaddattr23*($sklevel-1))}%[-]攻速以及60移动速度，持续21秒</t>
  </si>
  <si>
    <t>PLAYERSKILLDES_490057</t>
  </si>
  <si>
    <t>#降低所有敌方兵团[color=48b946,fontsize=20]{-($buffaddattr12+$buffaddattr13*($sklevel-1))}%[-]攻击、[color=48b946,fontsize=20]{-($buffaddattr22+$buffaddattr23*($sklevel-1))}%[-]攻速以及60移动速度，持续24秒</t>
  </si>
  <si>
    <t>PLAYERSKILLDES_49006</t>
  </si>
  <si>
    <t>#对一定范围内的敌方单位造成[color=48b946,fontsize=20]{($valueadd11+$valueadd12*($sklevel-1))*$aulevel}[-]气系法术伤害</t>
  </si>
  <si>
    <t>PLAYERSKILLDES_490061</t>
  </si>
  <si>
    <t>泰坦神箭耗魔将为0</t>
  </si>
  <si>
    <t>PLAYERSKILLDES_490062</t>
  </si>
  <si>
    <t>技能伤害额外提高5%</t>
  </si>
  <si>
    <t>PLAYERSKILLDES_490063</t>
  </si>
  <si>
    <t>PLAYERSKILLDES_490064</t>
  </si>
  <si>
    <t>附加30%概率降低命中</t>
  </si>
  <si>
    <t>#对一定范围内的敌方单位造成[color=48b946,fontsize=20]{($valueadd11+$valueadd12*($sklevel-1))*$aulevel}[-]气系法术伤害，并降低目标30%命中</t>
  </si>
  <si>
    <t>PLAYERSKILLDES_490065</t>
  </si>
  <si>
    <t>#对一定范围内的敌方单位造成[color=48b946,fontsize=20]{($valueadd11+$valueadd12*($sklevel-1))*$aulevel}[-]气系法术伤害，并额外造成15%最大生命值伤害，同时降低目标30%命中</t>
  </si>
  <si>
    <t>PLAYERSKILLDES_490066</t>
  </si>
  <si>
    <t>额外附加（静电）效果</t>
  </si>
  <si>
    <t>#对一定范围内的敌方单位造成[color=48b946,fontsize=20]{($valueadd11+$valueadd12*($sklevel-1))*$aulevel}[-]气系法术伤害，并额外造成15%最大生命值伤害，同时降低目标30%命中，并附加[color=e07c44,fontsize=20]「静电」[-]效果</t>
  </si>
  <si>
    <t>PLAYERSKILLDES_490067</t>
  </si>
  <si>
    <t>泰坦神箭会额外降低敌人30%的命中值</t>
  </si>
  <si>
    <t>#对一定范围内的敌方单位造成[color=48b946,fontsize=20]{($valueadd11+$valueadd12*($sklevel-1))*$aulevel}[-]气系法术伤害，并额外造成15%最大生命值伤害，同时降低目标60%命中，并附加[color=e07c44,fontsize=20]「静电」[-]效果</t>
  </si>
  <si>
    <t>PLAYERSKILLDES_49007</t>
  </si>
  <si>
    <t>PLAYERSKILLDES_490071</t>
  </si>
  <si>
    <t>骷髅对远程伤害减免20%</t>
  </si>
  <si>
    <t>PLAYERSKILLDES_490072</t>
  </si>
  <si>
    <t>骷髅进化为重装骷髅，属性大幅提高</t>
  </si>
  <si>
    <t>PLAYERSKILLDES_490073</t>
  </si>
  <si>
    <t>重装骷髅的普通攻击有3%概率眩晕敌人</t>
  </si>
  <si>
    <t>PLAYERSKILLDES_490074</t>
  </si>
  <si>
    <t>重装骷髅召唤数量+4</t>
  </si>
  <si>
    <t>PLAYERSKILLDES_490075</t>
  </si>
  <si>
    <t>重装骷髅生命额外提高20%，且不会随时间消失</t>
  </si>
  <si>
    <t>PLAYERSKILLDES_490076</t>
  </si>
  <si>
    <t>重装骷髅额外获得30%反弹率</t>
  </si>
  <si>
    <t>PLAYERSKILLDES_490077</t>
  </si>
  <si>
    <t>重装骷髅的普通攻击有6%概率眩晕敌人</t>
  </si>
  <si>
    <t>PLAYERSKILLDES_49008</t>
  </si>
  <si>
    <t>PLAYERSKILLDES_490081</t>
  </si>
  <si>
    <t>圣龙宝宝的普通攻击替换为[color=1ca216]【能量吐息】[-]</t>
  </si>
  <si>
    <t>PLAYERSKILLDES_490082</t>
  </si>
  <si>
    <t>圣龙宝宝获得[color=1ca216]【蓝色龙鳞】[-]技能</t>
  </si>
  <si>
    <t>PLAYERSKILLDES_490083</t>
  </si>
  <si>
    <t>圣龙宝宝进化为圣龙，属性大幅提高</t>
  </si>
  <si>
    <t>PLAYERSKILLDES_490084</t>
  </si>
  <si>
    <t>圣龙获得[color=c44904]【恐惧】[-]技能</t>
  </si>
  <si>
    <t>圣龙获得[color=c44904]【魔法免疫】[-]技能</t>
  </si>
  <si>
    <t>PLAYERSKILLDES_490086</t>
  </si>
  <si>
    <t>圣龙【能量吐息】技能有20%概率额外附加（3s眩晕）效果</t>
  </si>
  <si>
    <t>PLAYERSKILLDES_490087</t>
  </si>
  <si>
    <t>圣龙的属性大幅提高，受到兵团伤害额外降低20%</t>
  </si>
  <si>
    <t>PLAYERSKILLDES_49009</t>
  </si>
  <si>
    <t>#提高所有己方兵团[color=48b946,fontsize=20]{($buffaddattr12+$buffaddattr13*($sklevel-1))}%[-]攻击、[color=48b946,fontsize=20]{($buffaddattr22+$buffaddattr23*($sklevel-1))}%[-]攻速以及30移动速度，持续15秒</t>
  </si>
  <si>
    <t>PLAYERSKILLDES_490091</t>
  </si>
  <si>
    <t>PLAYERSKILLDES_490092</t>
  </si>
  <si>
    <t>第一个友方死亡兵团有50%概率复活</t>
  </si>
  <si>
    <t>PLAYERSKILLDES_490093</t>
  </si>
  <si>
    <t>天使赞歌持续时间提高5秒</t>
  </si>
  <si>
    <t>PLAYERSKILLDES_490094</t>
  </si>
  <si>
    <t>第一个友方死亡兵团必定概率复活</t>
  </si>
  <si>
    <t>PLAYERSKILLDES_490095</t>
  </si>
  <si>
    <t>开场我方兵团获得士气高涨，持续15秒</t>
  </si>
  <si>
    <t>PLAYERSKILLDES_490096</t>
  </si>
  <si>
    <t>开场我方全部兵团获得士气高涨效果，持续15秒</t>
  </si>
  <si>
    <t>PLAYERSKILLDES_49013</t>
  </si>
  <si>
    <t>超过目标最大生命50%的伤害将被额外减少4%</t>
  </si>
  <si>
    <t>#对方英雄造成的法术伤害，超过单位最大生命值{$buffaddattr12}%的部分，减免[color=1ca216,fontsize=18]{$buffaddattr22+$buffaddattr23*($sklevel-1)}%[-]（百分比伤害不受影响，追加伤害独立计算）</t>
  </si>
  <si>
    <t>PLAYERSKILLDES_490131</t>
  </si>
  <si>
    <t>PLAYERSKILLDES_490132</t>
  </si>
  <si>
    <t>PLAYERSKILLDES_490133</t>
  </si>
  <si>
    <t>【鹰眼洞察】触发目标最大生命由50%降低至45%</t>
  </si>
  <si>
    <t>PLAYERSKILLDES_490134</t>
  </si>
  <si>
    <t>超过目标最大生命45%的伤害将被额外减少5%</t>
  </si>
  <si>
    <t>PLAYERSKILLDES_490135</t>
  </si>
  <si>
    <t>PLAYERSKILLDES_490136</t>
  </si>
  <si>
    <t>PLAYERSKILLDES_490137</t>
  </si>
  <si>
    <t>【鹰眼洞察】触发目标最大生命由45%降低至40%</t>
  </si>
  <si>
    <t>PLAYERSKILLDES_490142</t>
  </si>
  <si>
    <t>#使极大范围内的敌方单位受到法术造成的伤害提高50%，持续整场（最多可叠加3层），同时附加减速效果及沉默效果，持续[color=48b946,fontsize=20]{($bufflast11+$bufflast12*($sklevel-1))/1000}[-]秒</t>
  </si>
  <si>
    <t>PLAYERSKILLDES_490143</t>
  </si>
  <si>
    <t>PLAYERSKILLDES_490144</t>
  </si>
  <si>
    <t>PLAYERSKILLDES_490145</t>
  </si>
  <si>
    <t>#使极大范围内的敌方单位受到法术造成的伤害提高50%，持续整场（最多可叠加3层），同时附加冰封效果，持续[color=48b946,fontsize=20]{($bufflast11+$bufflast12*($sklevel-1))/1000}[-]秒</t>
  </si>
  <si>
    <t>#使极大范围内的敌方单位受到法术造成的伤害提高50%，持续整场（最多可叠加4层），同时附加冰封效果，持续[color=48b946,fontsize=20]{($bufflast11+$bufflast12*($sklevel-1))/1000}[-]秒</t>
  </si>
  <si>
    <t>PLAYERSKILLDES_490147</t>
  </si>
  <si>
    <t>#召唤物</t>
  </si>
  <si>
    <t>NPC_8212</t>
  </si>
  <si>
    <t>火元素</t>
  </si>
  <si>
    <t>NPC_8213</t>
  </si>
  <si>
    <t>NPC_8311</t>
  </si>
  <si>
    <t>NPC_8414</t>
  </si>
  <si>
    <t>气元素</t>
  </si>
  <si>
    <t>NPC_8510</t>
  </si>
  <si>
    <t>骷髅</t>
  </si>
  <si>
    <t>NPC_85104</t>
  </si>
  <si>
    <t>重装骷髅</t>
  </si>
  <si>
    <t>NPC_8511</t>
  </si>
  <si>
    <t>土元素</t>
  </si>
  <si>
    <t>NPC_8512</t>
  </si>
  <si>
    <t>巨狼</t>
  </si>
  <si>
    <t>NPC_8513</t>
  </si>
  <si>
    <t>巨石</t>
  </si>
  <si>
    <t>NPC_8515</t>
  </si>
  <si>
    <t>NPC_9008</t>
  </si>
  <si>
    <t>圣龙宝宝</t>
  </si>
  <si>
    <t>NPC_90083</t>
  </si>
  <si>
    <t>圣龙</t>
  </si>
  <si>
    <t>NPC_9007</t>
  </si>
  <si>
    <t>NPC_90072</t>
  </si>
  <si>
    <t>#NPC</t>
  </si>
  <si>
    <t>NPC_79001</t>
  </si>
  <si>
    <t>矮人</t>
  </si>
  <si>
    <t>#矮人</t>
  </si>
  <si>
    <t>#Dwarf</t>
  </si>
  <si>
    <t>NPC_79002</t>
  </si>
  <si>
    <t>矮人领主</t>
  </si>
  <si>
    <t>#矮人领主</t>
  </si>
  <si>
    <t>#Dwarvish Lord</t>
  </si>
  <si>
    <t>NPC_79003</t>
  </si>
  <si>
    <t>魔法矮人</t>
  </si>
  <si>
    <t>#魔法矮人</t>
  </si>
  <si>
    <t>#Dwarf Mage</t>
  </si>
  <si>
    <t>NPC_79011</t>
  </si>
  <si>
    <t>#僵尸</t>
  </si>
  <si>
    <t>NPC_79012</t>
  </si>
  <si>
    <t>炸弹僵尸</t>
  </si>
  <si>
    <t>#炸弹僵尸</t>
  </si>
  <si>
    <t>NPC_79013</t>
  </si>
  <si>
    <t>栅栏</t>
  </si>
  <si>
    <t>#栅栏</t>
  </si>
  <si>
    <t>NPC_79014</t>
  </si>
  <si>
    <t>#帝国弩手</t>
  </si>
  <si>
    <t>NPC_79015</t>
  </si>
  <si>
    <t>冰僵尸</t>
  </si>
  <si>
    <t>#冰僵尸</t>
  </si>
  <si>
    <t>NPC_80101</t>
  </si>
  <si>
    <t>毒龙</t>
  </si>
  <si>
    <t>#毒龙</t>
  </si>
  <si>
    <t>#Rust Dragon</t>
  </si>
  <si>
    <t>NPC_80102</t>
  </si>
  <si>
    <t>仙女龙</t>
  </si>
  <si>
    <t>#仙女龙</t>
  </si>
  <si>
    <t>#Fairie Dragon</t>
  </si>
  <si>
    <t>NPC_80103</t>
  </si>
  <si>
    <t>水晶龙</t>
  </si>
  <si>
    <t>#水晶龙</t>
  </si>
  <si>
    <t>#Crystal Dragon</t>
  </si>
  <si>
    <t>NPC_80104</t>
  </si>
  <si>
    <t>小晶龙</t>
  </si>
  <si>
    <t>#小晶龙</t>
  </si>
  <si>
    <r>
      <rPr>
        <sz val="11"/>
        <rFont val="宋体"/>
        <family val="3"/>
        <charset val="134"/>
      </rPr>
      <t>#NPC技能</t>
    </r>
  </si>
  <si>
    <t>NPCDES_79001</t>
  </si>
  <si>
    <t>#普普通通任人宰割的小矮人</t>
  </si>
  <si>
    <t>NPCDES_79002</t>
  </si>
  <si>
    <t>#拥有更高血量和战斗力的矮人领主,击杀可获得更高奖励</t>
  </si>
  <si>
    <t>NPCDES_79003</t>
  </si>
  <si>
    <t>#拥有魔法能力的矮人，击杀矮人可恢复部分魔法冷却</t>
  </si>
  <si>
    <t>NPCDES_79011</t>
  </si>
  <si>
    <t>#行进速度较慢，拥有极强攻击力的生物</t>
  </si>
  <si>
    <t>#行进速度较慢,拥有极强攻击力的生物</t>
  </si>
  <si>
    <t>NPCDES_79012</t>
  </si>
  <si>
    <t>#行进速度较快，在触碰到玩家栅栏时自动爆炸造成成吨伤害</t>
  </si>
  <si>
    <t>#行进速度较快,在触碰到玩家守护阵时自动爆炸造成成吨伤害</t>
  </si>
  <si>
    <t>NPCDES_79013</t>
  </si>
  <si>
    <t>NPCDES_79014</t>
  </si>
  <si>
    <t>NPCDES_79015</t>
  </si>
  <si>
    <t>#浑身覆盖冰霜的僵尸，死亡时冰冻场上所有僵尸</t>
  </si>
  <si>
    <t>#浑身覆盖冰霜的僵尸,其死亡时冰冻场上所有僵尸</t>
  </si>
  <si>
    <t>NPCDES_80101</t>
  </si>
  <si>
    <t>#毒龙的攻击具有腐蚀性，每次攻击都会降低敌人的防御，同时拥有强力的控制技能</t>
  </si>
  <si>
    <t>#毒龙的攻击具有腐蚀性,每次攻击都会降低敌人部队的防御技能,同时拥有强力控制技能</t>
  </si>
  <si>
    <t>NPCDES_80102</t>
  </si>
  <si>
    <t>#仙女龙是擅长魔法的龙，可以使出连锁闪电和流星雨这样具有致命杀伤性质的法术</t>
  </si>
  <si>
    <t>#仙女龙是擅长魔法的龙，运气好了可以使出连锁闪电和流星雨这样具有致命杀伤性质的法术</t>
  </si>
  <si>
    <t>NPCDES_80103</t>
  </si>
  <si>
    <t>#水晶龙体型庞大，所有攻击都有几率使敌人眩晕</t>
  </si>
  <si>
    <t>#水晶龙有抗魔特技，经常可以抵抗对手的魔法</t>
  </si>
  <si>
    <t>#玩法</t>
  </si>
  <si>
    <t>LONGZHIGUONANDU_1</t>
  </si>
  <si>
    <t>简单</t>
  </si>
  <si>
    <t>LONGZHIGUONANDU_2</t>
  </si>
  <si>
    <t>一般</t>
  </si>
  <si>
    <t>LONGZHIGUONANDU_3</t>
  </si>
  <si>
    <t>冒险</t>
  </si>
  <si>
    <t>LONGZHIGUONANDU_4</t>
  </si>
  <si>
    <t>LONGZHIGUONANDU_5</t>
  </si>
  <si>
    <t>困难</t>
  </si>
  <si>
    <t>LONGZHIGUONANDU_6</t>
  </si>
  <si>
    <t>LONGZHIGUONANDU_7</t>
  </si>
  <si>
    <t>冷酷</t>
  </si>
  <si>
    <t>LONGZHIGUONANDU_8</t>
  </si>
  <si>
    <t>LONGZHIGUONANDU_9</t>
  </si>
  <si>
    <t>LONGZHIGUONANDU_10</t>
  </si>
  <si>
    <t>LONGZHIGUONANDU_11</t>
  </si>
  <si>
    <t>LONGZHIGUONANDU_12</t>
  </si>
  <si>
    <t>噩梦</t>
  </si>
  <si>
    <t>LONGZHIGUONANDU_13</t>
  </si>
  <si>
    <t>LONGZHIGUONANDU_14</t>
  </si>
  <si>
    <t>LONGZHIGUONANDU_15</t>
  </si>
  <si>
    <t>炼狱</t>
  </si>
  <si>
    <t>LONGZHIGUONANDU_16</t>
  </si>
  <si>
    <t>无尽模式</t>
  </si>
  <si>
    <t>LEAGUETIP_01</t>
  </si>
  <si>
    <t>#保持当前段位至22:00可获得</t>
  </si>
  <si>
    <t>LEAGUETIP_02</t>
  </si>
  <si>
    <t>#赛季结束后将按照积分排名发放奖励，该奖励通过邮件发送，记得查收哟~</t>
  </si>
  <si>
    <t>LEAGUETIP_03</t>
  </si>
  <si>
    <t>#新手阶段无法选择热点兵团哦！</t>
  </si>
  <si>
    <t>LEAGUETIP_04</t>
  </si>
  <si>
    <t>#本段位最多可选择{$hotspot}个热点兵团</t>
  </si>
  <si>
    <t>LEAGUETIP_05</t>
  </si>
  <si>
    <t>赛季内攻血</t>
  </si>
  <si>
    <t>LEAGUETIP_06</t>
  </si>
  <si>
    <t>本段位攻血</t>
  </si>
  <si>
    <t>LEAGUETIP_07</t>
  </si>
  <si>
    <t>#购买失败,缺少足够的联赛币</t>
  </si>
  <si>
    <t>LEAGUETIP_08</t>
  </si>
  <si>
    <t>#兑换次数已经用完，努力恢复中！</t>
  </si>
  <si>
    <t>LEAGUETIP_09</t>
  </si>
  <si>
    <t>#已选择的热点兵团将无法修改或成为其他段位热点，确认保存？</t>
  </si>
  <si>
    <t>LEAGUETIP_10</t>
  </si>
  <si>
    <t>#本赛季已经结束了，下赛季在周一9:00准时等你！</t>
  </si>
  <si>
    <t>LEAGUETIP_11</t>
  </si>
  <si>
    <t>#没有更多的联赛币，耐心等待吧！</t>
  </si>
  <si>
    <t>LEAGUETIP_12</t>
  </si>
  <si>
    <t>#每个兵团在本赛季仅可爆发一次</t>
  </si>
  <si>
    <t>LEAGUETIP_13</t>
  </si>
  <si>
    <t>#选择兵团到这里，可以获得爆发效果哦~</t>
  </si>
  <si>
    <t>LEAGUETIP_14</t>
  </si>
  <si>
    <t>#冠军对决将在开服第5天开启，耐心等待哟！</t>
  </si>
  <si>
    <t>LEAGUETIP_15</t>
  </si>
  <si>
    <t>#冠军对决将在34级开启，耐心等待哟！</t>
  </si>
  <si>
    <t>LEAGUETIP_16</t>
  </si>
  <si>
    <t>#保存成功</t>
  </si>
  <si>
    <t>LEAGUETIP_17</t>
  </si>
  <si>
    <t>#保持当前排名至赛季结束可获得</t>
  </si>
  <si>
    <t>LEAGUETIP_18</t>
  </si>
  <si>
    <t>#新的赛季即将开启，磨好您的刀枪，准备应战吧！</t>
  </si>
  <si>
    <t>LEAGUETIP_19</t>
  </si>
  <si>
    <t>#认输将按战斗失败处理并被托管，是否继续？</t>
  </si>
  <si>
    <t>LEAGUETIP_20</t>
  </si>
  <si>
    <t>玩家挑战次数≤3次</t>
  </si>
  <si>
    <t>#挑战[color=00FF1E,outlinecolor=3c1e0aff,fontsize=20]{3-$challenge}[-]次获得[color=00FF1E,outlinecolor=3c1e0aff,fontsize=20]大奖[-]！</t>
  </si>
  <si>
    <t>LEAGUETIP_21</t>
  </si>
  <si>
    <t>3次＜玩家挑战次数≤6次，VIP等级＞2</t>
  </si>
  <si>
    <t>#继续挑战[color=00FF1E,outlinecolor=3c1e0aff,fontsize=20]{6-$challenge}[-]次获得[][-][color=FA921A,outlinecolor=3c1e0aff,fontsize=20]超级大奖[-]！</t>
  </si>
  <si>
    <t>LEAGUETIP_22</t>
  </si>
  <si>
    <t>#保持本服前32名可参加诸神之战，千万不可懈怠哟！</t>
  </si>
  <si>
    <t>LEAGUETIP_23</t>
  </si>
  <si>
    <t>#进入本服前32名可参加诸神之战，还差一点，继续加油！</t>
  </si>
  <si>
    <t>LEAGUE_PAILIAN</t>
  </si>
  <si>
    <t>HERODUEL_PAILIAN</t>
  </si>
  <si>
    <t>#表情</t>
  </si>
  <si>
    <t>EMOJI_01</t>
  </si>
  <si>
    <t>愤怒</t>
  </si>
  <si>
    <t>&lt;愤怒&gt;</t>
  </si>
  <si>
    <t>EMOJI_02</t>
  </si>
  <si>
    <t>呵呵</t>
  </si>
  <si>
    <t>&lt;呵呵&gt;</t>
  </si>
  <si>
    <t>EMOJI_03</t>
  </si>
  <si>
    <t>尴尬</t>
  </si>
  <si>
    <t>&lt;尴尬&gt;</t>
  </si>
  <si>
    <t>EMOJI_04</t>
  </si>
  <si>
    <t>睡觉</t>
  </si>
  <si>
    <t>&lt;睡觉&gt;</t>
  </si>
  <si>
    <t>EMOJI_05</t>
  </si>
  <si>
    <t>窃喜</t>
  </si>
  <si>
    <t>&lt;窃喜&gt;</t>
  </si>
  <si>
    <t>EMOJI_06</t>
  </si>
  <si>
    <t>大笑</t>
  </si>
  <si>
    <t>&lt;大笑&gt;</t>
  </si>
  <si>
    <t>EMOJI_07</t>
  </si>
  <si>
    <t>微笑</t>
  </si>
  <si>
    <t>&lt;微笑&gt;</t>
  </si>
  <si>
    <t>EMOJI_08</t>
  </si>
  <si>
    <t>再见</t>
  </si>
  <si>
    <t>&lt;再见&gt;</t>
  </si>
  <si>
    <t>EMOJI_09</t>
  </si>
  <si>
    <t>喷血</t>
  </si>
  <si>
    <t>&lt;喷血&gt;</t>
  </si>
  <si>
    <t>EMOJI_10</t>
  </si>
  <si>
    <t>卖萌</t>
  </si>
  <si>
    <t>&lt;卖萌&gt;</t>
  </si>
  <si>
    <t>EMOJI_11</t>
  </si>
  <si>
    <t>赚钱</t>
  </si>
  <si>
    <t>&lt;赚钱&gt;</t>
  </si>
  <si>
    <t>EMOJI_12</t>
  </si>
  <si>
    <t>努力</t>
  </si>
  <si>
    <t>&lt;努力&gt;</t>
  </si>
  <si>
    <t>EMOJI_13</t>
  </si>
  <si>
    <t>大哭</t>
  </si>
  <si>
    <t>&lt;大哭&gt;</t>
  </si>
  <si>
    <t>EMOJI_14</t>
  </si>
  <si>
    <t>笑哭</t>
  </si>
  <si>
    <t>&lt;笑哭&gt;</t>
  </si>
  <si>
    <t>EMOJI_15</t>
  </si>
  <si>
    <t>丧气</t>
  </si>
  <si>
    <t>&lt;丧气&gt;</t>
  </si>
  <si>
    <t>EMOJI_16</t>
  </si>
  <si>
    <t>嘲讽</t>
  </si>
  <si>
    <t>&lt;嘲讽&gt;</t>
  </si>
  <si>
    <t>EMOJI_17</t>
  </si>
  <si>
    <t>点赞</t>
  </si>
  <si>
    <t>&lt;点赞&gt;</t>
  </si>
  <si>
    <t>EMOJI_18</t>
  </si>
  <si>
    <t>蒙圈</t>
  </si>
  <si>
    <t>&lt;蒙圈&gt;</t>
  </si>
  <si>
    <t>EMOJI_19</t>
  </si>
  <si>
    <t>囧</t>
  </si>
  <si>
    <t>&lt;囧&gt;</t>
  </si>
  <si>
    <t>EMOJI_20</t>
  </si>
  <si>
    <t>???</t>
  </si>
  <si>
    <t>&lt;???&gt;</t>
  </si>
  <si>
    <t>EMOJI_21</t>
  </si>
  <si>
    <t>祈求</t>
  </si>
  <si>
    <t>&lt;祈求&gt;</t>
  </si>
  <si>
    <t>EMOJI_22</t>
  </si>
  <si>
    <t>来人</t>
  </si>
  <si>
    <t>&lt;来人&gt;</t>
  </si>
  <si>
    <t>EMOJI_23</t>
  </si>
  <si>
    <t>安慰</t>
  </si>
  <si>
    <t>&lt;安慰&gt;</t>
  </si>
  <si>
    <t>EMOJI_24</t>
  </si>
  <si>
    <t>大汗</t>
  </si>
  <si>
    <t>&lt;大汗&gt;</t>
  </si>
  <si>
    <t>#回放</t>
  </si>
  <si>
    <t>REPLAY_ARENA</t>
  </si>
  <si>
    <t>#我在竞技场中与[color=1ca216]{$enemyname}[-]一较高下，快来观赏我们的精彩比赛吧！</t>
  </si>
  <si>
    <t>REPLAY_LEAGUE</t>
  </si>
  <si>
    <t>REPLAY_GVG</t>
  </si>
  <si>
    <t>GVG</t>
  </si>
  <si>
    <t>REPLAY_FRIENDS</t>
  </si>
  <si>
    <t>好友切磋</t>
  </si>
  <si>
    <t>REPLAY_TIP</t>
  </si>
  <si>
    <t>#战报已经分享至世界聊天！</t>
  </si>
  <si>
    <t>REPLAY_TIP_FREQ</t>
  </si>
  <si>
    <t>#战报发送过于频繁，请5分钟后再试</t>
  </si>
  <si>
    <t>#领土争夺</t>
  </si>
  <si>
    <t>CITYBATTLECHENGCHI_1</t>
  </si>
  <si>
    <t>CITYBATTLECHENGCHI_2</t>
  </si>
  <si>
    <t>CITYBATTLECHENGCHI_3</t>
  </si>
  <si>
    <t>CITYBATTLECHENGCHI_4</t>
  </si>
  <si>
    <t>CITYBATTLECHENGCHI_5</t>
  </si>
  <si>
    <t>CITYBATTLECHENGCHI_6</t>
  </si>
  <si>
    <t>CITYBATTLECHENGCHI_7</t>
  </si>
  <si>
    <t>CITYBATTLECHENGCHI_8</t>
  </si>
  <si>
    <t>CITYBATTLECHENGCHI_9</t>
  </si>
  <si>
    <t>CITYBATTLECHENGCHI_10</t>
  </si>
  <si>
    <t>CITYBATTLECHENGCHI_11</t>
  </si>
  <si>
    <t>CITYBATTLECHENGCHI_12</t>
  </si>
  <si>
    <t>CITYBATTLECHENGCHI_13</t>
  </si>
  <si>
    <t>CITYBATTLECHENGCHI_14</t>
  </si>
  <si>
    <t>CITYBATTLECHENGCHI_15</t>
  </si>
  <si>
    <t>CITYBATTLECHENGCHI_16</t>
  </si>
  <si>
    <t>CITYBATTLECHENGCHI_17</t>
  </si>
  <si>
    <t>CITYBATTLECHENGCHI_18</t>
  </si>
  <si>
    <t>哈蒙代尔</t>
  </si>
  <si>
    <t>CITYBATTLECHENGCHI_19</t>
  </si>
  <si>
    <t>CITYBATTLECHENGCHI_20</t>
  </si>
  <si>
    <t>CITYBATTLECHENGCHI_21</t>
  </si>
  <si>
    <t>CITYBATTLECHENGCHI_22</t>
  </si>
  <si>
    <t>CITYBATTLECHENGCHI_23</t>
  </si>
  <si>
    <t>CITYBATTLECHENGCHI_24</t>
  </si>
  <si>
    <t>CITYBATTLECHENGCHI_25</t>
  </si>
  <si>
    <t>CITYBATTLECHENGCHI_26</t>
  </si>
  <si>
    <t>CITYBATTLECHENGCHI_27</t>
  </si>
  <si>
    <t>CITYBATTLECHENGCHI_28</t>
  </si>
  <si>
    <t>CITYBATTLECHENGCHI_29</t>
  </si>
  <si>
    <t>CITYBATTLECHENGCHI_30</t>
  </si>
  <si>
    <t>CITYBATTLEPREPARE_1</t>
  </si>
  <si>
    <t>军粮</t>
  </si>
  <si>
    <t>CITYBATTLEPREPARE_2</t>
  </si>
  <si>
    <t>城墙</t>
  </si>
  <si>
    <t>CITYBATTLEPREPARE_3</t>
  </si>
  <si>
    <t>佣兵营帐</t>
  </si>
  <si>
    <t>CITYBATTLEPREPARE_4</t>
  </si>
  <si>
    <t>马丽特塔</t>
  </si>
  <si>
    <t>CITYBATTLEPREPARE_5</t>
  </si>
  <si>
    <t>星轴</t>
  </si>
  <si>
    <t>CITYBATTLEPREPARE_6</t>
  </si>
  <si>
    <t>真理之园</t>
  </si>
  <si>
    <t>CITYBATTLEPREPAREDES_1</t>
  </si>
  <si>
    <t>CITYBATTLEPREPAREDES_2</t>
  </si>
  <si>
    <t>CITYBATTLEPREPAREDES_3</t>
  </si>
  <si>
    <t>CITYBATTLEPREPAREDES_4</t>
  </si>
  <si>
    <t>CITYBATTLEPREPAREDES_5</t>
  </si>
  <si>
    <t>CITYBATTLEPREPAREDES_6</t>
  </si>
  <si>
    <t>CITYBATTLE_PREV_1</t>
  </si>
  <si>
    <t>积分获得量+10%</t>
  </si>
  <si>
    <t>CITYBATTLE_PREV_2</t>
  </si>
  <si>
    <t>副本扫荡产出概率增加20%</t>
  </si>
  <si>
    <t>CITYBATTLE_PREV_3</t>
  </si>
  <si>
    <t>宝物占星每日有一次半价机会</t>
  </si>
  <si>
    <t>CITYBATTLE_TIP_01</t>
  </si>
  <si>
    <t>城池战事过于激烈，无法排遣部队，请稍后再试</t>
  </si>
  <si>
    <t>CITYBATTLE_TIP_02</t>
  </si>
  <si>
    <t>CITYBATTLE_TIP_03</t>
  </si>
  <si>
    <t>CITYBATTLE_TIP_05</t>
  </si>
  <si>
    <t>CITYBATTLE_TIP_06</t>
  </si>
  <si>
    <t>CITYBATTLE_TIP_07</t>
  </si>
  <si>
    <t>CITYBATTLE_TIP_08</t>
  </si>
  <si>
    <t>CITYBATTLE_TIP_10</t>
  </si>
  <si>
    <t>CITYBATTLE_TIP_12</t>
  </si>
  <si>
    <t>CITYBATTLE_TIP_20</t>
  </si>
  <si>
    <t>CITYBATTLE_TIP_21</t>
  </si>
  <si>
    <t>#己方大本营，无需派遣驻守</t>
  </si>
  <si>
    <t>CITYBATTLE_TIP_35</t>
  </si>
  <si>
    <t>#[color=3c2a1e,fontsize=22]基本规则[-][][-][color=ffffff,fontsize=6]　[-][][-][color=645252]1、备战阶段需要各位领主共同努力建设家园，同心协力争夺恩洛斯大陆[-][][-][color=645252,fontsize=6]　[-][][-][color=645252]2、每周系统会随机6种加成，各位领主可选择您认为最有效的一个或多个加成建筑进行建造，由于开服时间的关系，不同等级建筑对应的加成属性各不相同[-][][-][color=645252,fontsize=6]　[-][][-][color=645252]3、玩家可用已经消耗的体力进行战前备战，在赛季当周，每消耗100点体力可额外获得一次建造次数，请慎重使用哟！[-][][-][color=645252,fontsize=6]　[-][][-][color=645252]4、同时，备战满足一定条件时，将会有丰厚奖励作为领主们努力备战的回报[-][][-][color=645252,fontsize=6]　[-][][-][color=645252]5、现在，各位领主大人，是时候去备战啦！[-]</t>
  </si>
  <si>
    <t>RULE_CITYBATTLE_TIP_02</t>
  </si>
  <si>
    <t>RULE_CITYBATTLE_TIP_03</t>
  </si>
  <si>
    <t>RULE_CITYBATTLE_TIP_04</t>
  </si>
  <si>
    <t>#诸神之战</t>
  </si>
  <si>
    <t>GODWAR_TIP_01</t>
  </si>
  <si>
    <t>#参赛者已经诞生，精彩刺激的诸神之战将在本周开启！参与战斗的参赛者将会获得特殊奖励，支持他们的领主也会获得丰厚的报酬！</t>
  </si>
  <si>
    <t>GODWAR_TIP_02</t>
  </si>
  <si>
    <t>GODWAR_TIP_03</t>
  </si>
  <si>
    <t>GODWAR_TIP_04</t>
  </si>
  <si>
    <t>GODWAR_TIP_05</t>
  </si>
  <si>
    <t>GWTIMER_1</t>
  </si>
  <si>
    <t>名单出炉</t>
  </si>
  <si>
    <t>GWTIMER_2</t>
  </si>
  <si>
    <t>GWTIMER_3</t>
  </si>
  <si>
    <t>小组赛</t>
  </si>
  <si>
    <t>GWTIMER_4</t>
  </si>
  <si>
    <t>小组赛结束</t>
  </si>
  <si>
    <t>GWTIMER_5</t>
  </si>
  <si>
    <t>GWTIMER_6</t>
  </si>
  <si>
    <t>8强赛结束</t>
  </si>
  <si>
    <t>GWTIMER_7</t>
  </si>
  <si>
    <t>GWTIMER_8</t>
  </si>
  <si>
    <t>GWTIMER_9</t>
  </si>
  <si>
    <t>总决赛</t>
  </si>
  <si>
    <t>GWTIMER_10</t>
  </si>
  <si>
    <t>总决赛结束</t>
  </si>
  <si>
    <t>GWTIMER_11</t>
  </si>
  <si>
    <t>入围者选拔周</t>
  </si>
  <si>
    <t>BAOWUSHENGXING_2</t>
  </si>
  <si>
    <t>BAOWUSHENGXING_3</t>
  </si>
  <si>
    <t>BAOWUADDTAG_2</t>
  </si>
  <si>
    <t>BAOWUADDTAG_3</t>
  </si>
  <si>
    <t>HERO_ATTRIBUTE_MANAREC</t>
    <phoneticPr fontId="13" type="noConversion"/>
  </si>
  <si>
    <r>
      <t>HERO_6010</t>
    </r>
    <r>
      <rPr>
        <sz val="11"/>
        <color theme="1"/>
        <rFont val="等线"/>
        <family val="3"/>
        <charset val="134"/>
        <scheme val="minor"/>
      </rPr>
      <t>4</t>
    </r>
    <phoneticPr fontId="13" type="noConversion"/>
  </si>
  <si>
    <r>
      <t>HERO_60</t>
    </r>
    <r>
      <rPr>
        <sz val="11"/>
        <color theme="1"/>
        <rFont val="等线"/>
        <family val="3"/>
        <charset val="134"/>
        <scheme val="minor"/>
      </rPr>
      <t>701</t>
    </r>
    <phoneticPr fontId="13" type="noConversion"/>
  </si>
  <si>
    <r>
      <t>HERO_61</t>
    </r>
    <r>
      <rPr>
        <sz val="11"/>
        <color theme="1"/>
        <rFont val="等线"/>
        <family val="3"/>
        <charset val="134"/>
        <scheme val="minor"/>
      </rPr>
      <t>4</t>
    </r>
    <r>
      <rPr>
        <sz val="11"/>
        <color theme="1"/>
        <rFont val="等线"/>
        <family val="3"/>
        <charset val="134"/>
        <scheme val="minor"/>
      </rPr>
      <t>01</t>
    </r>
    <phoneticPr fontId="13" type="noConversion"/>
  </si>
  <si>
    <r>
      <t>HEROCOM_60</t>
    </r>
    <r>
      <rPr>
        <sz val="11"/>
        <color theme="1"/>
        <rFont val="等线"/>
        <family val="3"/>
        <charset val="134"/>
        <scheme val="minor"/>
      </rPr>
      <t>701</t>
    </r>
    <phoneticPr fontId="13" type="noConversion"/>
  </si>
  <si>
    <t>HEROCOM_61402</t>
    <phoneticPr fontId="13" type="noConversion"/>
  </si>
  <si>
    <r>
      <t>HEROSPECIALDES_5010</t>
    </r>
    <r>
      <rPr>
        <sz val="11"/>
        <color theme="1"/>
        <rFont val="等线"/>
        <family val="3"/>
        <charset val="134"/>
        <scheme val="minor"/>
      </rPr>
      <t>4</t>
    </r>
    <phoneticPr fontId="13" type="noConversion"/>
  </si>
  <si>
    <r>
      <t>HEROSPECIALDES_50</t>
    </r>
    <r>
      <rPr>
        <sz val="11"/>
        <color theme="1"/>
        <rFont val="等线"/>
        <family val="3"/>
        <charset val="134"/>
        <scheme val="minor"/>
      </rPr>
      <t>701</t>
    </r>
    <phoneticPr fontId="13" type="noConversion"/>
  </si>
  <si>
    <r>
      <t>HEROSPECIALDES_51</t>
    </r>
    <r>
      <rPr>
        <sz val="11"/>
        <color theme="1"/>
        <rFont val="等线"/>
        <family val="3"/>
        <charset val="134"/>
        <scheme val="minor"/>
      </rPr>
      <t>401</t>
    </r>
    <phoneticPr fontId="13" type="noConversion"/>
  </si>
  <si>
    <r>
      <t>HERODES_61</t>
    </r>
    <r>
      <rPr>
        <sz val="11"/>
        <color theme="1"/>
        <rFont val="等线"/>
        <family val="3"/>
        <charset val="134"/>
        <scheme val="minor"/>
      </rPr>
      <t>4</t>
    </r>
    <r>
      <rPr>
        <sz val="11"/>
        <color theme="1"/>
        <rFont val="等线"/>
        <family val="3"/>
        <charset val="134"/>
        <scheme val="minor"/>
      </rPr>
      <t>01</t>
    </r>
    <phoneticPr fontId="13" type="noConversion"/>
  </si>
  <si>
    <t>HERODES_61402</t>
    <phoneticPr fontId="13" type="noConversion"/>
  </si>
  <si>
    <t>HEROSPECIAL_51401</t>
    <phoneticPr fontId="13" type="noConversion"/>
  </si>
  <si>
    <t>HEROSPECIAL_51402</t>
    <phoneticPr fontId="13" type="noConversion"/>
  </si>
  <si>
    <t>HEROSPECIALDES_500014</t>
    <phoneticPr fontId="13" type="noConversion"/>
  </si>
  <si>
    <r>
      <t>HEROSPECIALDES_5050</t>
    </r>
    <r>
      <rPr>
        <sz val="11"/>
        <color theme="1"/>
        <rFont val="等线"/>
        <family val="3"/>
        <charset val="134"/>
        <scheme val="minor"/>
      </rPr>
      <t>3</t>
    </r>
    <r>
      <rPr>
        <sz val="11"/>
        <color theme="1"/>
        <rFont val="等线"/>
        <family val="3"/>
        <charset val="134"/>
        <scheme val="minor"/>
      </rPr>
      <t>1</t>
    </r>
    <phoneticPr fontId="13" type="noConversion"/>
  </si>
  <si>
    <r>
      <t>HEROSPECIALDES_5050</t>
    </r>
    <r>
      <rPr>
        <sz val="11"/>
        <color theme="1"/>
        <rFont val="等线"/>
        <family val="3"/>
        <charset val="134"/>
        <scheme val="minor"/>
      </rPr>
      <t>3</t>
    </r>
    <r>
      <rPr>
        <sz val="11"/>
        <color theme="1"/>
        <rFont val="等线"/>
        <family val="3"/>
        <charset val="134"/>
        <scheme val="minor"/>
      </rPr>
      <t>2</t>
    </r>
    <phoneticPr fontId="13" type="noConversion"/>
  </si>
  <si>
    <r>
      <t>HEROSPECIALDES_5050</t>
    </r>
    <r>
      <rPr>
        <sz val="11"/>
        <color theme="1"/>
        <rFont val="等线"/>
        <family val="3"/>
        <charset val="134"/>
        <scheme val="minor"/>
      </rPr>
      <t>3</t>
    </r>
    <r>
      <rPr>
        <sz val="11"/>
        <color theme="1"/>
        <rFont val="等线"/>
        <family val="3"/>
        <charset val="134"/>
        <scheme val="minor"/>
      </rPr>
      <t>3</t>
    </r>
    <phoneticPr fontId="13" type="noConversion"/>
  </si>
  <si>
    <r>
      <t>HEROSPECIALDES_5050</t>
    </r>
    <r>
      <rPr>
        <sz val="11"/>
        <color theme="1"/>
        <rFont val="等线"/>
        <family val="3"/>
        <charset val="134"/>
        <scheme val="minor"/>
      </rPr>
      <t>3</t>
    </r>
    <r>
      <rPr>
        <sz val="11"/>
        <color theme="1"/>
        <rFont val="等线"/>
        <family val="3"/>
        <charset val="134"/>
        <scheme val="minor"/>
      </rPr>
      <t>4</t>
    </r>
    <phoneticPr fontId="13" type="noConversion"/>
  </si>
  <si>
    <r>
      <t>PLAYERSKILL_208</t>
    </r>
    <r>
      <rPr>
        <sz val="11"/>
        <color theme="1"/>
        <rFont val="等线"/>
        <family val="3"/>
        <charset val="134"/>
        <scheme val="minor"/>
      </rPr>
      <t>1</t>
    </r>
    <phoneticPr fontId="13" type="noConversion"/>
  </si>
  <si>
    <t>PLAYERSKILL_2082</t>
    <phoneticPr fontId="13" type="noConversion"/>
  </si>
  <si>
    <r>
      <t>PLAYERSKILL_217</t>
    </r>
    <r>
      <rPr>
        <sz val="11"/>
        <color theme="1"/>
        <rFont val="等线"/>
        <family val="3"/>
        <charset val="134"/>
        <scheme val="minor"/>
      </rPr>
      <t>1</t>
    </r>
    <phoneticPr fontId="13" type="noConversion"/>
  </si>
  <si>
    <r>
      <t>PLAYERSKILL_21</t>
    </r>
    <r>
      <rPr>
        <sz val="11"/>
        <color theme="1"/>
        <rFont val="等线"/>
        <family val="3"/>
        <charset val="134"/>
        <scheme val="minor"/>
      </rPr>
      <t>8</t>
    </r>
    <phoneticPr fontId="13" type="noConversion"/>
  </si>
  <si>
    <r>
      <t>PLAYERSKILL_415</t>
    </r>
    <r>
      <rPr>
        <sz val="11"/>
        <color theme="1"/>
        <rFont val="等线"/>
        <family val="3"/>
        <charset val="134"/>
        <scheme val="minor"/>
      </rPr>
      <t>1</t>
    </r>
    <phoneticPr fontId="13" type="noConversion"/>
  </si>
  <si>
    <r>
      <t>PLAYERSKILL_41</t>
    </r>
    <r>
      <rPr>
        <sz val="11"/>
        <color theme="1"/>
        <rFont val="等线"/>
        <family val="3"/>
        <charset val="134"/>
        <scheme val="minor"/>
      </rPr>
      <t>6</t>
    </r>
    <phoneticPr fontId="13" type="noConversion"/>
  </si>
  <si>
    <r>
      <t>PLAYERSKILL_507</t>
    </r>
    <r>
      <rPr>
        <sz val="11"/>
        <color theme="1"/>
        <rFont val="等线"/>
        <family val="3"/>
        <charset val="134"/>
        <scheme val="minor"/>
      </rPr>
      <t>1</t>
    </r>
    <phoneticPr fontId="13" type="noConversion"/>
  </si>
  <si>
    <r>
      <t>PLAYERSKILL_5</t>
    </r>
    <r>
      <rPr>
        <sz val="11"/>
        <color theme="1"/>
        <rFont val="等线"/>
        <family val="3"/>
        <charset val="134"/>
        <scheme val="minor"/>
      </rPr>
      <t>20</t>
    </r>
    <phoneticPr fontId="13" type="noConversion"/>
  </si>
  <si>
    <t>PLAYERSKILL_5231</t>
    <phoneticPr fontId="13" type="noConversion"/>
  </si>
  <si>
    <t>PLAYERSKILL_5232</t>
    <phoneticPr fontId="13" type="noConversion"/>
  </si>
  <si>
    <t>PLAYERSKILL_524</t>
    <phoneticPr fontId="13" type="noConversion"/>
  </si>
  <si>
    <t>PLAYERSKILL_525</t>
    <phoneticPr fontId="13" type="noConversion"/>
  </si>
  <si>
    <t>PLAYERSKILL_526</t>
    <phoneticPr fontId="13" type="noConversion"/>
  </si>
  <si>
    <t>PLAYERSKILL_49013</t>
    <phoneticPr fontId="13" type="noConversion"/>
  </si>
  <si>
    <t>PLAYERSKILL_49014</t>
    <phoneticPr fontId="13" type="noConversion"/>
  </si>
  <si>
    <r>
      <t>PLAYERSKILLDES4_208</t>
    </r>
    <r>
      <rPr>
        <sz val="11"/>
        <color theme="1"/>
        <rFont val="等线"/>
        <family val="3"/>
        <charset val="134"/>
        <scheme val="minor"/>
      </rPr>
      <t>1</t>
    </r>
    <phoneticPr fontId="13" type="noConversion"/>
  </si>
  <si>
    <t>PLAYERSKILLDES4_2082</t>
    <phoneticPr fontId="13" type="noConversion"/>
  </si>
  <si>
    <r>
      <t>PLAYERSKILLDES4_308</t>
    </r>
    <r>
      <rPr>
        <sz val="11"/>
        <color theme="1"/>
        <rFont val="等线"/>
        <family val="3"/>
        <charset val="134"/>
        <scheme val="minor"/>
      </rPr>
      <t>2</t>
    </r>
    <phoneticPr fontId="13" type="noConversion"/>
  </si>
  <si>
    <r>
      <t>PLAYERSKILLDES4_408</t>
    </r>
    <r>
      <rPr>
        <sz val="11"/>
        <color theme="1"/>
        <rFont val="等线"/>
        <family val="3"/>
        <charset val="134"/>
        <scheme val="minor"/>
      </rPr>
      <t>1</t>
    </r>
    <phoneticPr fontId="13" type="noConversion"/>
  </si>
  <si>
    <r>
      <t>PLAYERSKILLDES4_408</t>
    </r>
    <r>
      <rPr>
        <sz val="11"/>
        <color theme="1"/>
        <rFont val="等线"/>
        <family val="3"/>
        <charset val="134"/>
        <scheme val="minor"/>
      </rPr>
      <t>2</t>
    </r>
    <phoneticPr fontId="13" type="noConversion"/>
  </si>
  <si>
    <t>PLAYERSKILLDES4_4151</t>
    <phoneticPr fontId="13" type="noConversion"/>
  </si>
  <si>
    <t>PLAYERSKILLDES4_416</t>
    <phoneticPr fontId="13" type="noConversion"/>
  </si>
  <si>
    <r>
      <t>PLAYERSKILLDES4_507</t>
    </r>
    <r>
      <rPr>
        <sz val="11"/>
        <color theme="1"/>
        <rFont val="等线"/>
        <family val="3"/>
        <charset val="134"/>
        <scheme val="minor"/>
      </rPr>
      <t>1</t>
    </r>
    <phoneticPr fontId="13" type="noConversion"/>
  </si>
  <si>
    <r>
      <t>PLAYERSKILLDES4_5</t>
    </r>
    <r>
      <rPr>
        <sz val="11"/>
        <color theme="1"/>
        <rFont val="等线"/>
        <family val="3"/>
        <charset val="134"/>
        <scheme val="minor"/>
      </rPr>
      <t>20</t>
    </r>
    <phoneticPr fontId="13" type="noConversion"/>
  </si>
  <si>
    <t>PLAYERSKILLDES4_5231</t>
    <phoneticPr fontId="13" type="noConversion"/>
  </si>
  <si>
    <t>PLAYERSKILLDES4_5232</t>
    <phoneticPr fontId="13" type="noConversion"/>
  </si>
  <si>
    <t>PLAYERSKILLDES4_524</t>
    <phoneticPr fontId="13" type="noConversion"/>
  </si>
  <si>
    <r>
      <t>PLAYERSKILLDES3_208</t>
    </r>
    <r>
      <rPr>
        <sz val="11"/>
        <color theme="1"/>
        <rFont val="等线"/>
        <family val="3"/>
        <charset val="134"/>
        <scheme val="minor"/>
      </rPr>
      <t>1</t>
    </r>
    <phoneticPr fontId="13" type="noConversion"/>
  </si>
  <si>
    <t>PLAYERSKILLDES3_2082</t>
    <phoneticPr fontId="13" type="noConversion"/>
  </si>
  <si>
    <r>
      <t>PLAYERSKILLDES3_217</t>
    </r>
    <r>
      <rPr>
        <sz val="11"/>
        <color theme="1"/>
        <rFont val="等线"/>
        <family val="3"/>
        <charset val="134"/>
        <scheme val="minor"/>
      </rPr>
      <t>1</t>
    </r>
    <phoneticPr fontId="13" type="noConversion"/>
  </si>
  <si>
    <r>
      <t>PLAYERSKILLDES3_2</t>
    </r>
    <r>
      <rPr>
        <sz val="11"/>
        <color theme="1"/>
        <rFont val="等线"/>
        <family val="3"/>
        <charset val="134"/>
        <scheme val="minor"/>
      </rPr>
      <t>18</t>
    </r>
    <phoneticPr fontId="13" type="noConversion"/>
  </si>
  <si>
    <r>
      <t>PLAYERSKILLDES3_408</t>
    </r>
    <r>
      <rPr>
        <sz val="11"/>
        <color theme="1"/>
        <rFont val="等线"/>
        <family val="3"/>
        <charset val="134"/>
        <scheme val="minor"/>
      </rPr>
      <t>1</t>
    </r>
    <phoneticPr fontId="13" type="noConversion"/>
  </si>
  <si>
    <r>
      <t>PLAYERSKILLDES3_408</t>
    </r>
    <r>
      <rPr>
        <sz val="11"/>
        <color theme="1"/>
        <rFont val="等线"/>
        <family val="3"/>
        <charset val="134"/>
        <scheme val="minor"/>
      </rPr>
      <t>2</t>
    </r>
    <phoneticPr fontId="13" type="noConversion"/>
  </si>
  <si>
    <r>
      <t>PLAYERSKILLDES3_415</t>
    </r>
    <r>
      <rPr>
        <sz val="11"/>
        <color theme="1"/>
        <rFont val="等线"/>
        <family val="3"/>
        <charset val="134"/>
        <scheme val="minor"/>
      </rPr>
      <t>1</t>
    </r>
    <phoneticPr fontId="13" type="noConversion"/>
  </si>
  <si>
    <t>PLAYERSKILLDES3_416</t>
    <phoneticPr fontId="13" type="noConversion"/>
  </si>
  <si>
    <r>
      <t>PLAYERSKILLDES3_507</t>
    </r>
    <r>
      <rPr>
        <sz val="11"/>
        <color theme="1"/>
        <rFont val="等线"/>
        <family val="3"/>
        <charset val="134"/>
        <scheme val="minor"/>
      </rPr>
      <t>1</t>
    </r>
    <phoneticPr fontId="13" type="noConversion"/>
  </si>
  <si>
    <t>PLAYERSKILLDES3_520</t>
    <phoneticPr fontId="13" type="noConversion"/>
  </si>
  <si>
    <t>PLAYERSKILLDES3_5231</t>
    <phoneticPr fontId="13" type="noConversion"/>
  </si>
  <si>
    <t>PLAYERSKILLDES3_5232</t>
    <phoneticPr fontId="13" type="noConversion"/>
  </si>
  <si>
    <t>PLAYERSKILLDES3_524</t>
    <phoneticPr fontId="13" type="noConversion"/>
  </si>
  <si>
    <t>PLAYERSKILLDES3_49005</t>
    <phoneticPr fontId="13" type="noConversion"/>
  </si>
  <si>
    <r>
      <t>PLAYERSKILLDES3_4901</t>
    </r>
    <r>
      <rPr>
        <sz val="11"/>
        <color theme="1"/>
        <rFont val="等线"/>
        <family val="3"/>
        <charset val="134"/>
        <scheme val="minor"/>
      </rPr>
      <t>4</t>
    </r>
    <phoneticPr fontId="13" type="noConversion"/>
  </si>
  <si>
    <t>PLAYERSKILLDES3_526</t>
    <phoneticPr fontId="13" type="noConversion"/>
  </si>
  <si>
    <r>
      <t>PLAYERSKILLDES2_208</t>
    </r>
    <r>
      <rPr>
        <sz val="11"/>
        <color theme="1"/>
        <rFont val="等线"/>
        <family val="3"/>
        <charset val="134"/>
        <scheme val="minor"/>
      </rPr>
      <t>1</t>
    </r>
    <phoneticPr fontId="13" type="noConversion"/>
  </si>
  <si>
    <t>PLAYERSKILLDES2_2082</t>
    <phoneticPr fontId="13" type="noConversion"/>
  </si>
  <si>
    <r>
      <t>PLAYERSKILLDES2_217</t>
    </r>
    <r>
      <rPr>
        <sz val="11"/>
        <color theme="1"/>
        <rFont val="等线"/>
        <family val="3"/>
        <charset val="134"/>
        <scheme val="minor"/>
      </rPr>
      <t>1</t>
    </r>
    <phoneticPr fontId="13" type="noConversion"/>
  </si>
  <si>
    <r>
      <t>PLAYERSKILLDES2_21</t>
    </r>
    <r>
      <rPr>
        <sz val="11"/>
        <color theme="1"/>
        <rFont val="等线"/>
        <family val="3"/>
        <charset val="134"/>
        <scheme val="minor"/>
      </rPr>
      <t>8</t>
    </r>
    <phoneticPr fontId="13" type="noConversion"/>
  </si>
  <si>
    <r>
      <t>PLAYERSKILLDES2_308</t>
    </r>
    <r>
      <rPr>
        <sz val="11"/>
        <color theme="1"/>
        <rFont val="等线"/>
        <family val="3"/>
        <charset val="134"/>
        <scheme val="minor"/>
      </rPr>
      <t>2</t>
    </r>
    <phoneticPr fontId="13" type="noConversion"/>
  </si>
  <si>
    <t>PLAYERSKILLDES2_416</t>
    <phoneticPr fontId="13" type="noConversion"/>
  </si>
  <si>
    <r>
      <t>PLAYERSKILLDES2_507</t>
    </r>
    <r>
      <rPr>
        <sz val="11"/>
        <color theme="1"/>
        <rFont val="等线"/>
        <family val="3"/>
        <charset val="134"/>
        <scheme val="minor"/>
      </rPr>
      <t>1</t>
    </r>
    <phoneticPr fontId="13" type="noConversion"/>
  </si>
  <si>
    <t>PLAYERSKILLDES2_520</t>
    <phoneticPr fontId="13" type="noConversion"/>
  </si>
  <si>
    <t>PLAYERSKILLDES2_5231</t>
    <phoneticPr fontId="13" type="noConversion"/>
  </si>
  <si>
    <t>PLAYERSKILLDES2_5232</t>
    <phoneticPr fontId="13" type="noConversion"/>
  </si>
  <si>
    <t>PLAYERSKILLDES2_524</t>
    <phoneticPr fontId="13" type="noConversion"/>
  </si>
  <si>
    <t>PLAYERSKILLDES2_526</t>
    <phoneticPr fontId="13" type="noConversion"/>
  </si>
  <si>
    <t>PLAYERSKILLDES2_49014</t>
    <phoneticPr fontId="13" type="noConversion"/>
  </si>
  <si>
    <t>PLAYERSKILLDES2_490141</t>
    <phoneticPr fontId="13" type="noConversion"/>
  </si>
  <si>
    <t>PLAYERSKILLDES2_490145</t>
    <phoneticPr fontId="13" type="noConversion"/>
  </si>
  <si>
    <t>PLAYERSKILLDES_2081</t>
    <phoneticPr fontId="13" type="noConversion"/>
  </si>
  <si>
    <t>PLAYERSKILLDES_2082</t>
    <phoneticPr fontId="13" type="noConversion"/>
  </si>
  <si>
    <t>PLAYERSKILLDES_2171</t>
    <phoneticPr fontId="13" type="noConversion"/>
  </si>
  <si>
    <t>PLAYERSKILLDES_3082</t>
    <phoneticPr fontId="13" type="noConversion"/>
  </si>
  <si>
    <t>PLAYERSKILLDES_416</t>
    <phoneticPr fontId="13" type="noConversion"/>
  </si>
  <si>
    <t>PLAYERSKILLDES_5071</t>
    <phoneticPr fontId="13" type="noConversion"/>
  </si>
  <si>
    <t>PLAYERSKILLDES_520</t>
    <phoneticPr fontId="13" type="noConversion"/>
  </si>
  <si>
    <t>PLAYERSKILLDES_5231</t>
    <phoneticPr fontId="13" type="noConversion"/>
  </si>
  <si>
    <t>PLAYERSKILLDES_5232</t>
    <phoneticPr fontId="13" type="noConversion"/>
  </si>
  <si>
    <t>PLAYERSKILLDES_524</t>
    <phoneticPr fontId="13" type="noConversion"/>
  </si>
  <si>
    <t>PLAYERSKILLDES_490085</t>
    <phoneticPr fontId="13" type="noConversion"/>
  </si>
  <si>
    <t>PLAYERSKILLDES_490097</t>
    <phoneticPr fontId="13" type="noConversion"/>
  </si>
  <si>
    <t>PLAYERSKILLDES_49014</t>
    <phoneticPr fontId="13" type="noConversion"/>
  </si>
  <si>
    <t>PLAYERSKILLDES_490141</t>
    <phoneticPr fontId="13" type="noConversion"/>
  </si>
  <si>
    <t>PLAYERSKILLDES_490146</t>
    <phoneticPr fontId="13" type="noConversion"/>
  </si>
  <si>
    <t>NPC_90087</t>
    <phoneticPr fontId="13" type="noConversion"/>
  </si>
  <si>
    <t>SIEGE_GONGCHENG_RECOMMEND</t>
    <phoneticPr fontId="13" type="noConversion"/>
  </si>
  <si>
    <t>SIEGE_SHOUCHENG_RECOMMEND</t>
    <phoneticPr fontId="13" type="noConversion"/>
  </si>
  <si>
    <t>CITYBATTLE_PAILIAN</t>
    <phoneticPr fontId="13" type="noConversion"/>
  </si>
  <si>
    <t>REPLAY_CLEAR_TIP</t>
    <phoneticPr fontId="13" type="noConversion"/>
  </si>
  <si>
    <t>REPLAY_COMPARE</t>
    <phoneticPr fontId="13" type="noConversion"/>
  </si>
  <si>
    <t>CITYBATTLE_TIP_04</t>
    <phoneticPr fontId="13" type="noConversion"/>
  </si>
  <si>
    <t>CITYBATTLE_TIP_09</t>
    <phoneticPr fontId="13" type="noConversion"/>
  </si>
  <si>
    <t>CITYBATTLE_TIP_11</t>
    <phoneticPr fontId="13" type="noConversion"/>
  </si>
  <si>
    <t>CITYBATTLE_TIP_13</t>
    <phoneticPr fontId="13" type="noConversion"/>
  </si>
  <si>
    <t>CITYBATTLE_TIP_14</t>
    <phoneticPr fontId="13" type="noConversion"/>
  </si>
  <si>
    <t>CITYBATTLE_TIP_15</t>
    <phoneticPr fontId="13" type="noConversion"/>
  </si>
  <si>
    <t>CITYBATTLE_TIP_16</t>
    <phoneticPr fontId="13" type="noConversion"/>
  </si>
  <si>
    <t>CITYBATTLE_TIP_17</t>
    <phoneticPr fontId="13" type="noConversion"/>
  </si>
  <si>
    <t>CITYBATTLE_TIP_18</t>
    <phoneticPr fontId="13" type="noConversion"/>
  </si>
  <si>
    <t>CITYBATTLE_TIP_19</t>
    <phoneticPr fontId="13" type="noConversion"/>
  </si>
  <si>
    <t>CITYBATTLE_TIP_22</t>
    <phoneticPr fontId="13" type="noConversion"/>
  </si>
  <si>
    <t>CITYBATTLE_TIP_23</t>
    <phoneticPr fontId="13" type="noConversion"/>
  </si>
  <si>
    <t>CITYBATTLE_TIP_24</t>
    <phoneticPr fontId="13" type="noConversion"/>
  </si>
  <si>
    <t>CITYBATTLE_TIP_25</t>
    <phoneticPr fontId="13" type="noConversion"/>
  </si>
  <si>
    <t>CITYBATTLE_TIP_26</t>
    <phoneticPr fontId="13" type="noConversion"/>
  </si>
  <si>
    <t>CITYBATTLE_TIP_27</t>
    <phoneticPr fontId="13" type="noConversion"/>
  </si>
  <si>
    <t>CITYBATTLE_TIP_28</t>
    <phoneticPr fontId="13" type="noConversion"/>
  </si>
  <si>
    <t>CITYBATTLE_TIP_29</t>
    <phoneticPr fontId="13" type="noConversion"/>
  </si>
  <si>
    <t>CITYBATTLE_TIP_30</t>
    <phoneticPr fontId="13" type="noConversion"/>
  </si>
  <si>
    <t>CITYBATTLE_TIP_31</t>
    <phoneticPr fontId="13" type="noConversion"/>
  </si>
  <si>
    <t>CITYBATTLE_TIP_32</t>
    <phoneticPr fontId="13" type="noConversion"/>
  </si>
  <si>
    <t>CITYBATTLE_TIP_33</t>
    <phoneticPr fontId="13" type="noConversion"/>
  </si>
  <si>
    <t>CITYBATTLE_TIP_34</t>
    <phoneticPr fontId="13" type="noConversion"/>
  </si>
  <si>
    <t>CITYBATTLE_TIP_36</t>
    <phoneticPr fontId="13" type="noConversion"/>
  </si>
  <si>
    <t>CITYBATTLE_TIP_37</t>
    <phoneticPr fontId="13" type="noConversion"/>
  </si>
  <si>
    <t>RULE_CITYBATTLE</t>
    <phoneticPr fontId="13" type="noConversion"/>
  </si>
  <si>
    <t>RULE_CITYBATTLE_PREPARE</t>
    <phoneticPr fontId="13" type="noConversion"/>
  </si>
  <si>
    <t>CITYBATTLE_SHOP_TIP_01</t>
    <phoneticPr fontId="13" type="noConversion"/>
  </si>
  <si>
    <t>RULE_CITYBATTLE_TIP_01</t>
    <phoneticPr fontId="13" type="noConversion"/>
  </si>
  <si>
    <t>GWTIMER_12</t>
    <phoneticPr fontId="13" type="noConversion"/>
  </si>
  <si>
    <t>#宝物升星</t>
    <phoneticPr fontId="13" type="noConversion"/>
  </si>
  <si>
    <t>BAOWUSHENGXING_1</t>
    <phoneticPr fontId="13" type="noConversion"/>
  </si>
  <si>
    <t>#宝物技能描述</t>
    <phoneticPr fontId="13" type="noConversion"/>
  </si>
  <si>
    <t>BAOWUADDTAG_1</t>
    <phoneticPr fontId="13" type="noConversion"/>
  </si>
  <si>
    <t>BAOWUADDTAG_9</t>
    <phoneticPr fontId="13" type="noConversion"/>
  </si>
  <si>
    <t>BAOWUSKILL_EMPTY</t>
    <phoneticPr fontId="13" type="noConversion"/>
  </si>
  <si>
    <t>GONGCHENGZHAN</t>
    <phoneticPr fontId="13" type="noConversion"/>
  </si>
  <si>
    <t>SHOUCHENGZHAN</t>
    <phoneticPr fontId="13" type="noConversion"/>
  </si>
  <si>
    <t>肯达尔</t>
    <phoneticPr fontId="13" type="noConversion"/>
  </si>
  <si>
    <t>露娜</t>
    <phoneticPr fontId="13" type="noConversion"/>
  </si>
  <si>
    <t>莫奈尔</t>
    <phoneticPr fontId="13" type="noConversion"/>
  </si>
  <si>
    <t>杰德特</t>
    <phoneticPr fontId="13" type="noConversion"/>
  </si>
  <si>
    <t>萨费罗斯</t>
    <phoneticPr fontId="13" type="noConversion"/>
  </si>
  <si>
    <t>萨菲罗斯</t>
    <phoneticPr fontId="13" type="noConversion"/>
  </si>
  <si>
    <t>摩莉尔</t>
    <phoneticPr fontId="13" type="noConversion"/>
  </si>
  <si>
    <t>所有远程兵团攻击距离额外增加50</t>
    <phoneticPr fontId="9" type="noConversion"/>
  </si>
  <si>
    <t>所有远程兵团攻击额外提高5%</t>
    <phoneticPr fontId="9" type="noConversion"/>
  </si>
  <si>
    <t>所有魔法兵团攻击提高8%</t>
    <phoneticPr fontId="9" type="noConversion"/>
  </si>
  <si>
    <t>所有射手兵团攻击提高8%</t>
    <phoneticPr fontId="9" type="noConversion"/>
  </si>
  <si>
    <t>所有远程兵团法术免伤额外提高12%</t>
    <phoneticPr fontId="9" type="noConversion"/>
  </si>
  <si>
    <t>所有远程兵团的兵团伤害提高4%</t>
    <phoneticPr fontId="9" type="noConversion"/>
  </si>
  <si>
    <t>9人兵团生命提高6%</t>
    <phoneticPr fontId="9" type="noConversion"/>
  </si>
  <si>
    <t>16人兵团生命提高6%</t>
    <phoneticPr fontId="9" type="noConversion"/>
  </si>
  <si>
    <t>4人兵团生命提高6%</t>
    <phoneticPr fontId="9" type="noConversion"/>
  </si>
  <si>
    <t>1人兵团生命提高6%</t>
    <phoneticPr fontId="9" type="noConversion"/>
  </si>
  <si>
    <t>所有兵团生命额外提高4%</t>
    <phoneticPr fontId="9" type="noConversion"/>
  </si>
  <si>
    <t>【被动】己方英雄魔法回复速度提高1</t>
    <phoneticPr fontId="13" type="noConversion"/>
  </si>
  <si>
    <r>
      <t>己方</t>
    </r>
    <r>
      <rPr>
        <sz val="11"/>
        <rFont val="宋体"/>
        <family val="3"/>
        <charset val="134"/>
      </rPr>
      <t>英雄魔法回复速度</t>
    </r>
    <r>
      <rPr>
        <b/>
        <sz val="11"/>
        <rFont val="宋体"/>
        <family val="3"/>
        <charset val="134"/>
      </rPr>
      <t>额外</t>
    </r>
    <r>
      <rPr>
        <sz val="11"/>
        <rFont val="宋体"/>
        <family val="3"/>
        <charset val="134"/>
      </rPr>
      <t>提高0.5</t>
    </r>
    <phoneticPr fontId="9"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</si>
  <si>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提高0.5</t>
    </r>
    <phoneticPr fontId="9" type="noConversion"/>
  </si>
  <si>
    <t>敌方英雄魔法回复速度降低0.5</t>
    <phoneticPr fontId="9"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</si>
  <si>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提高1</t>
    </r>
    <phoneticPr fontId="9" type="noConversion"/>
  </si>
  <si>
    <r>
      <t>敌方英雄魔法回复速度</t>
    </r>
    <r>
      <rPr>
        <b/>
        <sz val="11"/>
        <rFont val="等线"/>
        <family val="3"/>
        <charset val="134"/>
        <scheme val="minor"/>
      </rPr>
      <t>额外</t>
    </r>
    <r>
      <rPr>
        <sz val="11"/>
        <rFont val="等线"/>
        <family val="3"/>
        <charset val="134"/>
        <scheme val="minor"/>
      </rPr>
      <t>降低2</t>
    </r>
    <phoneticPr fontId="9" type="noConversion"/>
  </si>
  <si>
    <r>
      <t>敌方英雄魔法回复速度</t>
    </r>
    <r>
      <rPr>
        <b/>
        <sz val="11"/>
        <rFont val="等线"/>
        <family val="3"/>
        <charset val="134"/>
        <scheme val="minor"/>
      </rPr>
      <t>额外</t>
    </r>
    <r>
      <rPr>
        <sz val="11"/>
        <rFont val="等线"/>
        <family val="3"/>
        <charset val="134"/>
        <scheme val="minor"/>
      </rPr>
      <t>降低1.5</t>
    </r>
    <phoneticPr fontId="9" type="noConversion"/>
  </si>
  <si>
    <t>英雄的法术伤害额外提高4%</t>
    <phoneticPr fontId="9" type="noConversion"/>
  </si>
  <si>
    <t>英雄的法术伤害额外提高6%</t>
    <phoneticPr fontId="9" type="noConversion"/>
  </si>
  <si>
    <r>
      <t>所有近战兵团</t>
    </r>
    <r>
      <rPr>
        <b/>
        <sz val="11"/>
        <color rgb="FFFF0000"/>
        <rFont val="等线"/>
        <family val="3"/>
        <charset val="134"/>
        <scheme val="minor"/>
      </rPr>
      <t>破防值</t>
    </r>
    <r>
      <rPr>
        <sz val="11"/>
        <rFont val="等线"/>
        <family val="3"/>
        <charset val="134"/>
        <scheme val="minor"/>
      </rPr>
      <t>提高50</t>
    </r>
    <phoneticPr fontId="9" type="noConversion"/>
  </si>
  <si>
    <t>所有突击兵团攻击提高8%</t>
    <phoneticPr fontId="9" type="noConversion"/>
  </si>
  <si>
    <r>
      <t>所有攻击兵团</t>
    </r>
    <r>
      <rPr>
        <b/>
        <sz val="11"/>
        <color rgb="FFFF0000"/>
        <rFont val="等线"/>
        <family val="3"/>
        <charset val="134"/>
        <scheme val="minor"/>
      </rPr>
      <t>的兵团伤害</t>
    </r>
    <r>
      <rPr>
        <sz val="11"/>
        <rFont val="等线"/>
        <family val="3"/>
        <charset val="134"/>
        <scheme val="minor"/>
      </rPr>
      <t>提高8%</t>
    </r>
    <phoneticPr fontId="9" type="noConversion"/>
  </si>
  <si>
    <t>所有防御兵团生命提高8%</t>
    <phoneticPr fontId="9" type="noConversion"/>
  </si>
  <si>
    <t>所有近战兵团生命额外提高5%</t>
    <phoneticPr fontId="9" type="noConversion"/>
  </si>
  <si>
    <t>所有近战兵团法术免伤提高8%</t>
    <phoneticPr fontId="9" type="noConversion"/>
  </si>
  <si>
    <t>所有近战兵团生命提高10%</t>
    <phoneticPr fontId="9" type="noConversion"/>
  </si>
  <si>
    <t>9人兵团攻击提高6%</t>
    <phoneticPr fontId="9" type="noConversion"/>
  </si>
  <si>
    <t>16人兵团攻击提高6%</t>
    <phoneticPr fontId="9" type="noConversion"/>
  </si>
  <si>
    <t>4人兵团攻击提高6%</t>
    <phoneticPr fontId="9" type="noConversion"/>
  </si>
  <si>
    <t>1人兵团攻击提高6%</t>
    <phoneticPr fontId="9" type="noConversion"/>
  </si>
  <si>
    <r>
      <t>所有兵团</t>
    </r>
    <r>
      <rPr>
        <b/>
        <sz val="11"/>
        <rFont val="等线"/>
        <family val="3"/>
        <charset val="134"/>
        <scheme val="minor"/>
      </rPr>
      <t>暴伤提高</t>
    </r>
    <r>
      <rPr>
        <sz val="11"/>
        <rFont val="等线"/>
        <family val="3"/>
        <charset val="134"/>
        <scheme val="minor"/>
      </rPr>
      <t>20%</t>
    </r>
    <phoneticPr fontId="9" type="noConversion"/>
  </si>
  <si>
    <r>
      <t>所有兵团</t>
    </r>
    <r>
      <rPr>
        <b/>
        <sz val="11"/>
        <rFont val="等线"/>
        <family val="3"/>
        <charset val="134"/>
        <scheme val="minor"/>
      </rPr>
      <t>命中值提高</t>
    </r>
    <r>
      <rPr>
        <sz val="11"/>
        <rFont val="等线"/>
        <family val="3"/>
        <charset val="134"/>
        <scheme val="minor"/>
      </rPr>
      <t>200</t>
    </r>
    <phoneticPr fontId="9" type="noConversion"/>
  </si>
  <si>
    <r>
      <t>所有兵团暴击值</t>
    </r>
    <r>
      <rPr>
        <b/>
        <sz val="11"/>
        <rFont val="等线"/>
        <family val="3"/>
        <charset val="134"/>
        <scheme val="minor"/>
      </rPr>
      <t>提高</t>
    </r>
    <r>
      <rPr>
        <sz val="11"/>
        <rFont val="等线"/>
        <family val="3"/>
        <charset val="134"/>
        <scheme val="minor"/>
      </rPr>
      <t>80</t>
    </r>
    <phoneticPr fontId="9" type="noConversion"/>
  </si>
  <si>
    <r>
      <t>兵团受到的法术伤害</t>
    </r>
    <r>
      <rPr>
        <b/>
        <sz val="11"/>
        <rFont val="等线"/>
        <family val="3"/>
        <charset val="134"/>
        <scheme val="minor"/>
      </rPr>
      <t>额外</t>
    </r>
    <r>
      <rPr>
        <sz val="11"/>
        <rFont val="等线"/>
        <family val="3"/>
        <charset val="134"/>
        <scheme val="minor"/>
      </rPr>
      <t>降低2%</t>
    </r>
    <phoneticPr fontId="9" type="noConversion"/>
  </si>
  <si>
    <r>
      <t>兵团受到的法术伤害</t>
    </r>
    <r>
      <rPr>
        <b/>
        <sz val="11"/>
        <rFont val="等线"/>
        <family val="3"/>
        <charset val="134"/>
        <scheme val="minor"/>
      </rPr>
      <t>额外</t>
    </r>
    <r>
      <rPr>
        <sz val="11"/>
        <rFont val="等线"/>
        <family val="3"/>
        <charset val="134"/>
        <scheme val="minor"/>
      </rPr>
      <t>降低3%</t>
    </r>
    <phoneticPr fontId="9" type="noConversion"/>
  </si>
  <si>
    <r>
      <t>兵团受到的法术伤害</t>
    </r>
    <r>
      <rPr>
        <b/>
        <sz val="11"/>
        <rFont val="等线"/>
        <family val="3"/>
        <charset val="134"/>
        <scheme val="minor"/>
      </rPr>
      <t>额外</t>
    </r>
    <r>
      <rPr>
        <sz val="11"/>
        <rFont val="等线"/>
        <family val="3"/>
        <charset val="134"/>
        <scheme val="minor"/>
      </rPr>
      <t>降低6%</t>
    </r>
    <phoneticPr fontId="9" type="noConversion"/>
  </si>
  <si>
    <r>
      <t>兵团受到的法术伤害</t>
    </r>
    <r>
      <rPr>
        <b/>
        <sz val="11"/>
        <rFont val="等线"/>
        <family val="3"/>
        <charset val="134"/>
        <scheme val="minor"/>
      </rPr>
      <t>额外</t>
    </r>
    <r>
      <rPr>
        <sz val="11"/>
        <rFont val="等线"/>
        <family val="3"/>
        <charset val="134"/>
        <scheme val="minor"/>
      </rPr>
      <t>降低10%</t>
    </r>
    <phoneticPr fontId="9" type="noConversion"/>
  </si>
  <si>
    <t>超过目标最大生命70%的伤害将被额外减少2%</t>
    <phoneticPr fontId="13" type="noConversion"/>
  </si>
  <si>
    <t>超过目标最大生命70%的部分将被额外减少2%</t>
    <phoneticPr fontId="13" type="noConversion"/>
  </si>
  <si>
    <r>
      <t>己方兵团对被「冰封」的</t>
    </r>
    <r>
      <rPr>
        <b/>
        <sz val="11"/>
        <color rgb="FFFF0000"/>
        <rFont val="等线"/>
        <family val="3"/>
        <charset val="134"/>
        <scheme val="minor"/>
      </rPr>
      <t>敌方</t>
    </r>
    <r>
      <rPr>
        <sz val="11"/>
        <rFont val="等线"/>
        <family val="3"/>
        <charset val="134"/>
        <scheme val="minor"/>
      </rPr>
      <t>单位造成伤害提高30%</t>
    </r>
    <phoneticPr fontId="9" type="noConversion"/>
  </si>
  <si>
    <t>【寒冰魔环】的伤害提高30%</t>
    <phoneticPr fontId="9" type="noConversion"/>
  </si>
  <si>
    <t>【寒冰魔环】法术造成的「冰封」效果的持续时间延长100%</t>
    <phoneticPr fontId="9" type="noConversion"/>
  </si>
  <si>
    <t>突击兵团攻击被「眩晕」的目标单位时，必定暴击</t>
    <phoneticPr fontId="9" type="noConversion"/>
  </si>
  <si>
    <r>
      <rPr>
        <sz val="11"/>
        <rFont val="等线"/>
        <family val="3"/>
        <charset val="134"/>
        <scheme val="minor"/>
      </rPr>
      <t>所有突击兵团，</t>
    </r>
    <r>
      <rPr>
        <sz val="11"/>
        <color theme="1"/>
        <rFont val="等线"/>
        <family val="3"/>
        <charset val="134"/>
        <scheme val="minor"/>
      </rPr>
      <t>免疫「减速」和「眩晕」效果</t>
    </r>
    <phoneticPr fontId="9" type="noConversion"/>
  </si>
  <si>
    <t>突击兵团的普通攻击有3%的概率对目标造成「眩晕」效果，持续2秒。</t>
    <phoneticPr fontId="9" type="noConversion"/>
  </si>
  <si>
    <t>凯瑟琳上场时，十字军化身铁十字军，铁十字军生命提高20%</t>
    <phoneticPr fontId="9" type="noConversion"/>
  </si>
  <si>
    <r>
      <t>铁十字军在「士气高涨」</t>
    </r>
    <r>
      <rPr>
        <b/>
        <sz val="11"/>
        <color rgb="FFFF0000"/>
        <rFont val="等线"/>
        <family val="3"/>
        <charset val="134"/>
        <scheme val="minor"/>
      </rPr>
      <t>效果</t>
    </r>
    <r>
      <rPr>
        <sz val="11"/>
        <rFont val="等线"/>
        <family val="3"/>
        <charset val="134"/>
        <scheme val="minor"/>
      </rPr>
      <t>下，额外获得自身生命10%的「护盾」</t>
    </r>
    <phoneticPr fontId="9" type="noConversion"/>
  </si>
  <si>
    <t>铁十字军受到的兵团伤害降低20%</t>
    <phoneticPr fontId="9" type="noConversion"/>
  </si>
  <si>
    <t>铁十字军兵团人数从9提高至16</t>
    <phoneticPr fontId="9" type="noConversion"/>
  </si>
  <si>
    <t>罗兰德上场时，「士气高涨」的攻速增益效果由50%提高至100%</t>
    <phoneticPr fontId="9" type="noConversion"/>
  </si>
  <si>
    <t>所有城堡兵团攻速提高10%</t>
    <phoneticPr fontId="9" type="noConversion"/>
  </si>
  <si>
    <r>
      <t>城堡阵营的兵团在「士气高涨」</t>
    </r>
    <r>
      <rPr>
        <b/>
        <sz val="11"/>
        <color rgb="FFFF0000"/>
        <rFont val="等线"/>
        <family val="3"/>
        <charset val="134"/>
        <scheme val="minor"/>
      </rPr>
      <t>效果</t>
    </r>
    <r>
      <rPr>
        <sz val="11"/>
        <rFont val="等线"/>
        <family val="3"/>
        <charset val="134"/>
        <scheme val="minor"/>
      </rPr>
      <t>下，</t>
    </r>
    <r>
      <rPr>
        <b/>
        <sz val="11"/>
        <color rgb="FFFF0000"/>
        <rFont val="等线"/>
        <family val="3"/>
        <charset val="134"/>
        <scheme val="minor"/>
      </rPr>
      <t>所有受到的</t>
    </r>
    <r>
      <rPr>
        <sz val="11"/>
        <rFont val="等线"/>
        <family val="3"/>
        <charset val="134"/>
        <scheme val="minor"/>
      </rPr>
      <t>英雄法术伤害降低33%</t>
    </r>
    <phoneticPr fontId="9" type="noConversion"/>
  </si>
  <si>
    <t>城堡阵营的兵团每击杀1个敌方兵团恢复10%的生命值</t>
    <phoneticPr fontId="9" type="noConversion"/>
  </si>
  <si>
    <t>【欢欣鼓舞】额外使9人兵团和16人兵团提高50%攻速</t>
    <phoneticPr fontId="13" type="noConversion"/>
  </si>
  <si>
    <t>攻击兵团的普通攻击有4%的概率对目标造成「眩晕」效果，持续2秒</t>
    <phoneticPr fontId="13" type="noConversion"/>
  </si>
  <si>
    <t>所有己方攻击兵团提高10%兵团伤害</t>
    <phoneticPr fontId="13" type="noConversion"/>
  </si>
  <si>
    <t>攻击兵团攻击被「眩晕」的目标单位时，必定暴击</t>
    <phoneticPr fontId="13" type="noConversion"/>
  </si>
  <si>
    <t>木精灵化身为幻影射手，【连击】进阶为【高级连击】，攻击和生命提高20%，攻击距离增加200</t>
    <phoneticPr fontId="9" type="noConversion"/>
  </si>
  <si>
    <t>帝国弩手化身为幻影射手，【连击】进阶为【高级连击】，攻击和生命提高20%，攻击距离增加200</t>
    <phoneticPr fontId="9" type="noConversion"/>
  </si>
  <si>
    <r>
      <rPr>
        <b/>
        <sz val="11"/>
        <color rgb="FFFF0000"/>
        <rFont val="等线"/>
        <family val="3"/>
        <charset val="134"/>
        <scheme val="minor"/>
      </rPr>
      <t>所有己方上场的</t>
    </r>
    <r>
      <rPr>
        <sz val="11"/>
        <color theme="1"/>
        <rFont val="等线"/>
        <family val="3"/>
        <charset val="134"/>
        <scheme val="minor"/>
      </rPr>
      <t>射手兵团，</t>
    </r>
    <r>
      <rPr>
        <sz val="11"/>
        <rFont val="等线"/>
        <family val="3"/>
        <charset val="134"/>
        <scheme val="minor"/>
      </rPr>
      <t>暴伤提高</t>
    </r>
    <r>
      <rPr>
        <sz val="11"/>
        <color theme="1"/>
        <rFont val="等线"/>
        <family val="3"/>
        <charset val="134"/>
        <scheme val="minor"/>
      </rPr>
      <t>100%</t>
    </r>
    <phoneticPr fontId="9" type="noConversion"/>
  </si>
  <si>
    <t>所有己方单位受到的「护盾」效果，吸收的伤害提高20%</t>
    <phoneticPr fontId="9" type="noConversion"/>
  </si>
  <si>
    <r>
      <t>拥有「护盾」的己方</t>
    </r>
    <r>
      <rPr>
        <b/>
        <sz val="11"/>
        <color rgb="FFFF0000"/>
        <rFont val="等线"/>
        <family val="3"/>
        <charset val="134"/>
        <scheme val="minor"/>
      </rPr>
      <t>单位</t>
    </r>
    <r>
      <rPr>
        <sz val="11"/>
        <rFont val="等线"/>
        <family val="3"/>
        <charset val="134"/>
        <scheme val="minor"/>
      </rPr>
      <t>，兵团免伤提高20%</t>
    </r>
    <phoneticPr fontId="9" type="noConversion"/>
  </si>
  <si>
    <r>
      <t>【护体石肤】魔法消</t>
    </r>
    <r>
      <rPr>
        <sz val="11"/>
        <rFont val="等线"/>
        <family val="3"/>
        <charset val="134"/>
        <scheme val="minor"/>
      </rPr>
      <t>耗降低50%，冷却时间缩短5秒，同时驱散该兵团</t>
    </r>
    <r>
      <rPr>
        <b/>
        <sz val="11"/>
        <color rgb="FFFF0000"/>
        <rFont val="等线"/>
        <family val="3"/>
        <charset val="134"/>
        <scheme val="minor"/>
      </rPr>
      <t>所有</t>
    </r>
    <r>
      <rPr>
        <sz val="11"/>
        <rFont val="等线"/>
        <family val="3"/>
        <charset val="134"/>
        <scheme val="minor"/>
      </rPr>
      <t>的减益效果</t>
    </r>
    <phoneticPr fontId="9" type="noConversion"/>
  </si>
  <si>
    <t>枯木卫士化身为森林守护者，【碾压】技能额外为己方所有防御兵团提供「护盾」</t>
    <phoneticPr fontId="9" type="noConversion"/>
  </si>
  <si>
    <t>森林守护者的【碾压】所提供的「护盾」效果提高100%</t>
    <phoneticPr fontId="9" type="noConversion"/>
  </si>
  <si>
    <t>森林守护者和【森林共鸣】所召唤树人的受治疗效果提高50%</t>
    <phoneticPr fontId="9" type="noConversion"/>
  </si>
  <si>
    <t>黑暗骑士化身为死亡骑士，生命和攻击提高10%</t>
    <phoneticPr fontId="9" type="noConversion"/>
  </si>
  <si>
    <t>【悲痛欲绝】对目标额外造成「眩晕」效果，持续3秒</t>
    <phoneticPr fontId="9" type="noConversion"/>
  </si>
  <si>
    <t>【屠杀指令】的冷却时间缩短至4秒，且死亡骑士【致命一击】的技能伤害提高至150%</t>
    <phoneticPr fontId="9" type="noConversion"/>
  </si>
  <si>
    <t>使我方对敌方兵团造成士气低落效果时，额外降低敌方兵团100%法术免伤，且降低攻速效果提升至50%</t>
    <phoneticPr fontId="13" type="noConversion"/>
  </si>
  <si>
    <t>【雷鸣爆弹】魔法消耗降低10，其伤害和「眩晕」概率对处于士气低落状态的兵团效果翻倍</t>
    <phoneticPr fontId="13" type="noConversion"/>
  </si>
  <si>
    <t>己方所有墓园阵营兵团免疫士气低落效果，且兵团免伤增加10%，对阵处于士气低落状态的兵团时加成翻倍。</t>
    <phoneticPr fontId="13" type="noConversion"/>
  </si>
  <si>
    <t>当有敌方兵团死亡时，场上每有一个墓园兵团山德鲁回复7点魔法值；同时每有一个墓园兵团山德鲁魔法恢复速度增加0.8</t>
    <phoneticPr fontId="13" type="noConversion"/>
  </si>
  <si>
    <r>
      <t>【招魂术】的冷却时间</t>
    </r>
    <r>
      <rPr>
        <sz val="11"/>
        <rFont val="等线"/>
        <family val="3"/>
        <charset val="134"/>
        <scheme val="minor"/>
      </rPr>
      <t>缩短</t>
    </r>
    <r>
      <rPr>
        <sz val="11"/>
        <color theme="1"/>
        <rFont val="等线"/>
        <family val="3"/>
        <charset val="134"/>
        <scheme val="minor"/>
      </rPr>
      <t>20%</t>
    </r>
    <phoneticPr fontId="9" type="noConversion"/>
  </si>
  <si>
    <t>【招魂术】对范围内的敌方单位额外施加「士气低落」效果</t>
    <phoneticPr fontId="9" type="noConversion"/>
  </si>
  <si>
    <t>所有骷髅(包括骷髅和骷髅召唤物，巫妖，骨龙)生命和攻击提高20%</t>
    <phoneticPr fontId="9" type="noConversion"/>
  </si>
  <si>
    <r>
      <t>【招魂术】和【亡灵大军】可召唤出更强力的重装骷髅</t>
    </r>
    <r>
      <rPr>
        <b/>
        <sz val="11"/>
        <rFont val="等线"/>
        <family val="3"/>
        <charset val="134"/>
        <scheme val="minor"/>
      </rPr>
      <t>，</t>
    </r>
    <r>
      <rPr>
        <sz val="11"/>
        <rFont val="等线"/>
        <family val="3"/>
        <charset val="134"/>
        <scheme val="minor"/>
      </rPr>
      <t>重装骷髅的</t>
    </r>
    <r>
      <rPr>
        <b/>
        <sz val="11"/>
        <color rgb="FFFF0000"/>
        <rFont val="等线"/>
        <family val="3"/>
        <charset val="134"/>
        <scheme val="minor"/>
      </rPr>
      <t>普通攻击</t>
    </r>
    <r>
      <rPr>
        <sz val="11"/>
        <rFont val="等线"/>
        <family val="3"/>
        <charset val="134"/>
        <scheme val="minor"/>
      </rPr>
      <t>有概率对目标单位造成「眩晕」效果，持续3秒</t>
    </r>
    <phoneticPr fontId="9" type="noConversion"/>
  </si>
  <si>
    <t>比蒙化身比蒙巨兽，免疫部分控制和减益效果（包括流血，灼烧，冰封，减速，眩晕，石化状态）</t>
    <phoneticPr fontId="9" type="noConversion"/>
  </si>
  <si>
    <r>
      <t>当比蒙巨兽本场战斗第1次</t>
    </r>
    <r>
      <rPr>
        <b/>
        <sz val="11"/>
        <color rgb="FFFF0000"/>
        <rFont val="等线"/>
        <family val="3"/>
        <charset val="134"/>
        <scheme val="minor"/>
      </rPr>
      <t>生命</t>
    </r>
    <r>
      <rPr>
        <sz val="11"/>
        <color theme="1"/>
        <rFont val="等线"/>
        <family val="3"/>
        <charset val="134"/>
        <scheme val="minor"/>
      </rPr>
      <t>为0时，不会死亡，效果持续10秒</t>
    </r>
    <phoneticPr fontId="9" type="noConversion"/>
  </si>
  <si>
    <r>
      <t>比蒙巨兽【激怒】</t>
    </r>
    <r>
      <rPr>
        <b/>
        <sz val="11"/>
        <color rgb="FFFF0000"/>
        <rFont val="等线"/>
        <family val="3"/>
        <charset val="134"/>
        <scheme val="minor"/>
      </rPr>
      <t>所提供的最大生命值恢复，</t>
    </r>
    <r>
      <rPr>
        <sz val="11"/>
        <color theme="1"/>
        <rFont val="等线"/>
        <family val="3"/>
        <charset val="134"/>
        <scheme val="minor"/>
      </rPr>
      <t>效果翻倍</t>
    </r>
    <phoneticPr fontId="9" type="noConversion"/>
  </si>
  <si>
    <r>
      <t>所有</t>
    </r>
    <r>
      <rPr>
        <b/>
        <sz val="11"/>
        <color rgb="FFFF0000"/>
        <rFont val="等线"/>
        <family val="3"/>
        <charset val="134"/>
        <scheme val="minor"/>
      </rPr>
      <t>己方</t>
    </r>
    <r>
      <rPr>
        <sz val="11"/>
        <color theme="1"/>
        <rFont val="等线"/>
        <family val="3"/>
        <charset val="134"/>
        <scheme val="minor"/>
      </rPr>
      <t>兵团</t>
    </r>
    <r>
      <rPr>
        <b/>
        <sz val="11"/>
        <color rgb="FFFF0000"/>
        <rFont val="等线"/>
        <family val="3"/>
        <charset val="134"/>
        <scheme val="minor"/>
      </rPr>
      <t>的</t>
    </r>
    <r>
      <rPr>
        <sz val="11"/>
        <color theme="1"/>
        <rFont val="等线"/>
        <family val="3"/>
        <charset val="134"/>
        <scheme val="minor"/>
      </rPr>
      <t>暴击提高15%</t>
    </r>
    <phoneticPr fontId="9" type="noConversion"/>
  </si>
  <si>
    <r>
      <t>所有近战兵团（</t>
    </r>
    <r>
      <rPr>
        <b/>
        <sz val="11"/>
        <color rgb="FFFF0000"/>
        <rFont val="等线"/>
        <family val="3"/>
        <charset val="134"/>
        <scheme val="minor"/>
      </rPr>
      <t>攻击，</t>
    </r>
    <r>
      <rPr>
        <sz val="11"/>
        <color theme="1"/>
        <rFont val="等线"/>
        <family val="3"/>
        <charset val="134"/>
        <scheme val="minor"/>
      </rPr>
      <t>突击，防御</t>
    </r>
    <r>
      <rPr>
        <sz val="11"/>
        <color theme="1"/>
        <rFont val="等线"/>
        <family val="3"/>
        <charset val="134"/>
        <scheme val="minor"/>
      </rPr>
      <t>）攻击提高20%，并附带「流血」效果</t>
    </r>
    <phoneticPr fontId="9" type="noConversion"/>
  </si>
  <si>
    <r>
      <rPr>
        <sz val="11"/>
        <rFont val="等线"/>
        <family val="3"/>
        <charset val="134"/>
        <scheme val="minor"/>
      </rPr>
      <t>对阵【流血】的</t>
    </r>
    <r>
      <rPr>
        <b/>
        <sz val="11"/>
        <color rgb="FFFF0000"/>
        <rFont val="等线"/>
        <family val="3"/>
        <charset val="134"/>
        <scheme val="minor"/>
      </rPr>
      <t>敌方单位</t>
    </r>
    <r>
      <rPr>
        <sz val="11"/>
        <rFont val="等线"/>
        <family val="3"/>
        <charset val="134"/>
        <scheme val="minor"/>
      </rPr>
      <t>时，己方兵团提高20%的吸血效果，并额外造成20%的兵团伤害。</t>
    </r>
    <phoneticPr fontId="9" type="noConversion"/>
  </si>
  <si>
    <t>雷鸟化身为风暴使者，暴击提高15%</t>
    <phoneticPr fontId="9" type="noConversion"/>
  </si>
  <si>
    <r>
      <t>风暴使者的【雷鸣】每次命中</t>
    </r>
    <r>
      <rPr>
        <b/>
        <sz val="11"/>
        <color rgb="FFFF0000"/>
        <rFont val="等线"/>
        <family val="3"/>
        <charset val="134"/>
        <scheme val="minor"/>
      </rPr>
      <t>敌方单位</t>
    </r>
    <r>
      <rPr>
        <sz val="11"/>
        <color theme="1"/>
        <rFont val="等线"/>
        <family val="3"/>
        <charset val="134"/>
        <scheme val="minor"/>
      </rPr>
      <t>时，有25%的概率造成「眩晕」效果，持续3秒</t>
    </r>
    <phoneticPr fontId="9" type="noConversion"/>
  </si>
  <si>
    <t>风暴使者普攻暴击时，有30%的概率直接施放1次【雷鸣】技能</t>
    <phoneticPr fontId="9" type="noConversion"/>
  </si>
  <si>
    <t>独眼巨人化身为狂暴巨人，攻速提升10%</t>
    <phoneticPr fontId="9" type="noConversion"/>
  </si>
  <si>
    <r>
      <t>狂暴巨人上场时，</t>
    </r>
    <r>
      <rPr>
        <sz val="11"/>
        <color theme="1"/>
        <rFont val="等线"/>
        <family val="3"/>
        <charset val="134"/>
        <scheme val="minor"/>
      </rPr>
      <t>所有</t>
    </r>
    <r>
      <rPr>
        <b/>
        <sz val="11"/>
        <color rgb="FFFF0000"/>
        <rFont val="等线"/>
        <family val="3"/>
        <charset val="134"/>
        <scheme val="minor"/>
      </rPr>
      <t>己方</t>
    </r>
    <r>
      <rPr>
        <sz val="11"/>
        <color theme="1"/>
        <rFont val="等线"/>
        <family val="3"/>
        <charset val="134"/>
        <scheme val="minor"/>
      </rPr>
      <t>射手兵团的法术免伤提高20%</t>
    </r>
    <phoneticPr fontId="9" type="noConversion"/>
  </si>
  <si>
    <t>狂暴巨人（独眼巨人）的攻击对所有不具飞行能力的敌方兵团造成额外30%的兵团伤害</t>
    <phoneticPr fontId="9" type="noConversion"/>
  </si>
  <si>
    <t>狂暴巨人的【撼地】技能首次触发时，对所有不具飞行能力的敌方兵团生效。</t>
    <phoneticPr fontId="9" type="noConversion"/>
  </si>
  <si>
    <r>
      <t>【烈火魔墙】</t>
    </r>
    <r>
      <rPr>
        <b/>
        <sz val="11"/>
        <color rgb="FFFF0000"/>
        <rFont val="等线"/>
        <family val="3"/>
        <charset val="134"/>
        <scheme val="minor"/>
      </rPr>
      <t>进阶</t>
    </r>
    <r>
      <rPr>
        <sz val="11"/>
        <color theme="1"/>
        <rFont val="等线"/>
        <family val="3"/>
        <charset val="134"/>
        <scheme val="minor"/>
      </rPr>
      <t>为【幽火魔墙】，长度增加20%</t>
    </r>
    <phoneticPr fontId="9" type="noConversion"/>
  </si>
  <si>
    <r>
      <t>被「灼烧」的敌方</t>
    </r>
    <r>
      <rPr>
        <b/>
        <sz val="11"/>
        <color rgb="FFFF0000"/>
        <rFont val="等线"/>
        <family val="3"/>
        <charset val="134"/>
        <scheme val="minor"/>
      </rPr>
      <t>单位</t>
    </r>
    <r>
      <rPr>
        <sz val="11"/>
        <color theme="1"/>
        <rFont val="等线"/>
        <family val="3"/>
        <charset val="134"/>
        <scheme val="minor"/>
      </rPr>
      <t>，受到的所有伤害提高15%</t>
    </r>
    <phoneticPr fontId="9" type="noConversion"/>
  </si>
  <si>
    <r>
      <t>【幽火魔墙】和【烈火燎原】对受到「灼烧」的</t>
    </r>
    <r>
      <rPr>
        <b/>
        <sz val="11"/>
        <color rgb="FFFF0000"/>
        <rFont val="等线"/>
        <family val="3"/>
        <charset val="134"/>
        <scheme val="minor"/>
      </rPr>
      <t>敌方单位</t>
    </r>
    <r>
      <rPr>
        <sz val="11"/>
        <rFont val="等线"/>
        <family val="3"/>
        <charset val="134"/>
        <scheme val="minor"/>
      </rPr>
      <t>造成「眩晕」效果，持续3秒</t>
    </r>
    <phoneticPr fontId="9" type="noConversion"/>
  </si>
  <si>
    <t>精神元素化身为魔法元素，【能量震爆】技能造成的伤害提高20%</t>
    <phoneticPr fontId="13" type="noConversion"/>
  </si>
  <si>
    <t>精神元素（魔法元素）的吸血效果提高20%</t>
    <phoneticPr fontId="13" type="noConversion"/>
  </si>
  <si>
    <t>每有1个魔法或者攻击兵团上场，魔法元素的兵团伤害和兵团免伤提高3%</t>
    <phoneticPr fontId="13" type="noConversion"/>
  </si>
  <si>
    <t>魔法元素在【神秘领域】范围内时免疫所有伤害</t>
    <phoneticPr fontId="13" type="noConversion"/>
  </si>
  <si>
    <t>大恶魔化身为末日使者，【凋零】对被「灼烧」的目标单位伤害翻倍；【酷刑】和【痛苦镰刀】每次都造成6秒「沉默」效果</t>
    <phoneticPr fontId="13" type="noConversion"/>
  </si>
  <si>
    <t>大恶魔在场时，释放【深渊回响】附加1次酷刑，且己方地狱阵营兵团免疫所有伤害，效果持续6秒</t>
    <phoneticPr fontId="13" type="noConversion"/>
  </si>
  <si>
    <t>每上场1个攻击兵团，大恶魔（末日使者）兵团伤害提高5%；每上场1个地狱兵团，兵团免伤提高5%</t>
    <phoneticPr fontId="13" type="noConversion"/>
  </si>
  <si>
    <r>
      <t>烈火精灵化身为烈</t>
    </r>
    <r>
      <rPr>
        <sz val="11"/>
        <color theme="1"/>
        <rFont val="等线"/>
        <family val="3"/>
        <charset val="134"/>
        <scheme val="minor"/>
      </rPr>
      <t>焰领主，烈焰领主的【烈火风暴】技能的伤害提高30%，</t>
    </r>
    <r>
      <rPr>
        <b/>
        <sz val="11"/>
        <color rgb="FFFF0000"/>
        <rFont val="等线"/>
        <family val="3"/>
        <charset val="134"/>
        <scheme val="minor"/>
      </rPr>
      <t>目标</t>
    </r>
    <r>
      <rPr>
        <sz val="11"/>
        <color theme="1"/>
        <rFont val="等线"/>
        <family val="3"/>
        <charset val="134"/>
        <scheme val="minor"/>
      </rPr>
      <t>区域</t>
    </r>
    <r>
      <rPr>
        <b/>
        <sz val="11"/>
        <color rgb="FFFF0000"/>
        <rFont val="等线"/>
        <family val="3"/>
        <charset val="134"/>
        <scheme val="minor"/>
      </rPr>
      <t>增加至</t>
    </r>
    <r>
      <rPr>
        <sz val="11"/>
        <color theme="1"/>
        <rFont val="等线"/>
        <family val="3"/>
        <charset val="134"/>
        <scheme val="minor"/>
      </rPr>
      <t>2个</t>
    </r>
    <phoneticPr fontId="9" type="noConversion"/>
  </si>
  <si>
    <t>烈火精灵（烈焰领主）的攻击提高30%</t>
    <phoneticPr fontId="13" type="noConversion"/>
  </si>
  <si>
    <r>
      <rPr>
        <b/>
        <sz val="11"/>
        <color rgb="FFFF0000"/>
        <rFont val="等线"/>
        <family val="3"/>
        <charset val="134"/>
        <scheme val="minor"/>
      </rPr>
      <t>烈焰领主【烈焰护盾】</t>
    </r>
    <r>
      <rPr>
        <sz val="11"/>
        <color theme="1"/>
        <rFont val="等线"/>
        <family val="3"/>
        <charset val="134"/>
        <scheme val="minor"/>
      </rPr>
      <t>技能的反弹效果翻倍，持续时间延长5秒</t>
    </r>
    <phoneticPr fontId="9" type="noConversion"/>
  </si>
  <si>
    <r>
      <t>烈焰领主上场时，所有</t>
    </r>
    <r>
      <rPr>
        <b/>
        <sz val="11"/>
        <color rgb="FFFF0000"/>
        <rFont val="等线"/>
        <family val="3"/>
        <charset val="134"/>
        <scheme val="minor"/>
      </rPr>
      <t>己方</t>
    </r>
    <r>
      <rPr>
        <sz val="11"/>
        <color theme="1"/>
        <rFont val="等线"/>
        <family val="3"/>
        <charset val="134"/>
        <scheme val="minor"/>
      </rPr>
      <t>兵团的火系法术免伤提高50%，敌方兵团降低50%</t>
    </r>
    <phoneticPr fontId="9" type="noConversion"/>
  </si>
  <si>
    <t>【召唤火元素】和【火焰之门】的法术冷却时间缩短20%</t>
    <phoneticPr fontId="9" type="noConversion"/>
  </si>
  <si>
    <r>
      <t>每个己方召唤单位死亡时，恢复英雄1魔法值，</t>
    </r>
    <r>
      <rPr>
        <b/>
        <sz val="11"/>
        <color rgb="FFFF0000"/>
        <rFont val="等线"/>
        <family val="3"/>
        <charset val="134"/>
        <scheme val="minor"/>
      </rPr>
      <t>并</t>
    </r>
    <r>
      <rPr>
        <sz val="11"/>
        <color theme="1"/>
        <rFont val="等线"/>
        <family val="3"/>
        <charset val="134"/>
        <scheme val="minor"/>
      </rPr>
      <t>缩短所有法术0.25秒的冷却时间</t>
    </r>
    <phoneticPr fontId="9" type="noConversion"/>
  </si>
  <si>
    <r>
      <rPr>
        <b/>
        <sz val="11"/>
        <color rgb="FFFF0000"/>
        <rFont val="等线"/>
        <family val="3"/>
        <charset val="134"/>
        <scheme val="minor"/>
      </rPr>
      <t>战</t>
    </r>
    <r>
      <rPr>
        <sz val="11"/>
        <color theme="1"/>
        <rFont val="等线"/>
        <family val="3"/>
        <charset val="134"/>
        <scheme val="minor"/>
      </rPr>
      <t>场上每有1个己方召唤单位，泽达的英雄法术伤害提高2%</t>
    </r>
    <phoneticPr fontId="9" type="noConversion"/>
  </si>
  <si>
    <r>
      <t>【连锁闪电】弹射数量增加2次，</t>
    </r>
    <r>
      <rPr>
        <sz val="11"/>
        <color theme="1"/>
        <rFont val="等线"/>
        <family val="3"/>
        <charset val="134"/>
        <scheme val="minor"/>
      </rPr>
      <t>且伤害不递减；</t>
    </r>
    <r>
      <rPr>
        <b/>
        <sz val="11"/>
        <color rgb="FFFF0000"/>
        <rFont val="等线"/>
        <family val="3"/>
        <charset val="134"/>
        <scheme val="minor"/>
      </rPr>
      <t>索姆拉的所有法术没有初始冷却时间</t>
    </r>
    <phoneticPr fontId="9" type="noConversion"/>
  </si>
  <si>
    <r>
      <rPr>
        <b/>
        <sz val="11"/>
        <color rgb="FFFF0000"/>
        <rFont val="等线"/>
        <family val="3"/>
        <charset val="134"/>
        <scheme val="minor"/>
      </rPr>
      <t>【大气神箭】额外对目标单位</t>
    </r>
    <r>
      <rPr>
        <sz val="11"/>
        <color theme="1"/>
        <rFont val="等线"/>
        <family val="3"/>
        <charset val="134"/>
        <scheme val="minor"/>
      </rPr>
      <t>造成「</t>
    </r>
    <r>
      <rPr>
        <sz val="11"/>
        <color theme="1"/>
        <rFont val="等线"/>
        <family val="3"/>
        <charset val="134"/>
        <scheme val="minor"/>
      </rPr>
      <t>静电」效果，该目标受到的法术伤害</t>
    </r>
    <r>
      <rPr>
        <b/>
        <sz val="11"/>
        <color rgb="FFFF0000"/>
        <rFont val="等线"/>
        <family val="3"/>
        <charset val="134"/>
        <scheme val="minor"/>
      </rPr>
      <t>提高</t>
    </r>
    <r>
      <rPr>
        <sz val="11"/>
        <color theme="1"/>
        <rFont val="等线"/>
        <family val="3"/>
        <charset val="134"/>
        <scheme val="minor"/>
      </rPr>
      <t>50%</t>
    </r>
    <phoneticPr fontId="9" type="noConversion"/>
  </si>
  <si>
    <r>
      <t>【连锁闪电】</t>
    </r>
    <r>
      <rPr>
        <b/>
        <sz val="11"/>
        <color rgb="FFFF0000"/>
        <rFont val="等线"/>
        <family val="3"/>
        <charset val="134"/>
        <scheme val="minor"/>
      </rPr>
      <t>额外对敌方单位造成，相当于目标最大生命值24%</t>
    </r>
    <r>
      <rPr>
        <sz val="11"/>
        <rFont val="等线"/>
        <family val="3"/>
        <charset val="134"/>
        <scheme val="minor"/>
      </rPr>
      <t>的伤害</t>
    </r>
    <phoneticPr fontId="9" type="noConversion"/>
  </si>
  <si>
    <r>
      <t>僧侣化身为</t>
    </r>
    <r>
      <rPr>
        <sz val="11"/>
        <color theme="1"/>
        <rFont val="等线"/>
        <family val="3"/>
        <charset val="134"/>
        <scheme val="minor"/>
      </rPr>
      <t>魔幻法师，他的【祈祷】技能同时对2个兵团生效</t>
    </r>
    <phoneticPr fontId="9" type="noConversion"/>
  </si>
  <si>
    <r>
      <t>大法师化身为</t>
    </r>
    <r>
      <rPr>
        <sz val="11"/>
        <color theme="1"/>
        <rFont val="等线"/>
        <family val="3"/>
        <charset val="134"/>
        <scheme val="minor"/>
      </rPr>
      <t>魔幻法师，她的【龙卷风】技能同时对2个兵团生效</t>
    </r>
    <phoneticPr fontId="9" type="noConversion"/>
  </si>
  <si>
    <r>
      <t>魔幻法师上场时，每隔12秒</t>
    </r>
    <r>
      <rPr>
        <b/>
        <sz val="11"/>
        <color rgb="FFFF0000"/>
        <rFont val="等线"/>
        <family val="3"/>
        <charset val="134"/>
        <scheme val="minor"/>
      </rPr>
      <t>保护</t>
    </r>
    <r>
      <rPr>
        <sz val="11"/>
        <color theme="1"/>
        <rFont val="等线"/>
        <family val="3"/>
        <charset val="134"/>
        <scheme val="minor"/>
      </rPr>
      <t>所有己方远程兵团</t>
    </r>
    <r>
      <rPr>
        <b/>
        <sz val="11"/>
        <color rgb="FFFF0000"/>
        <rFont val="等线"/>
        <family val="3"/>
        <charset val="134"/>
        <scheme val="minor"/>
      </rPr>
      <t>（射手、魔法）</t>
    </r>
    <r>
      <rPr>
        <sz val="11"/>
        <color theme="1"/>
        <rFont val="等线"/>
        <family val="3"/>
        <charset val="134"/>
        <scheme val="minor"/>
      </rPr>
      <t>免疫法术伤害，</t>
    </r>
    <r>
      <rPr>
        <b/>
        <sz val="11"/>
        <color rgb="FFFF0000"/>
        <rFont val="等线"/>
        <family val="3"/>
        <charset val="134"/>
        <scheme val="minor"/>
      </rPr>
      <t>该效果持续3秒</t>
    </r>
    <phoneticPr fontId="9" type="noConversion"/>
  </si>
  <si>
    <t>每有1个己方地下城阵营的兵团上场，摩莉尔提高3初始魔法值，并降低敌方3初始魔法值</t>
    <phoneticPr fontId="13" type="noConversion"/>
  </si>
  <si>
    <t>【生命轮回】每0.5秒额外对敌方单位造成相当于最大生命值2%的土系法术伤害，己方生命额外恢复最大生命值的2%</t>
    <phoneticPr fontId="13" type="noConversion"/>
  </si>
  <si>
    <t>己方兵团攻击受到「晶化」效果的敌方单位时，必定暴击</t>
    <phoneticPr fontId="13" type="noConversion"/>
  </si>
  <si>
    <t>美杜莎对阵受到「石化」，「晶化」和「眩晕」效果的目标单位时，兵团伤害提高10%</t>
    <phoneticPr fontId="13" type="noConversion"/>
  </si>
  <si>
    <t>幽火魔墙</t>
    <phoneticPr fontId="13" type="noConversion"/>
  </si>
  <si>
    <t>人海战术</t>
    <phoneticPr fontId="13" type="noConversion"/>
  </si>
  <si>
    <t>神秘领域</t>
    <phoneticPr fontId="13" type="noConversion"/>
  </si>
  <si>
    <t>黑暗时刻</t>
    <phoneticPr fontId="13" type="noConversion"/>
  </si>
  <si>
    <t>阴影笼罩</t>
    <phoneticPr fontId="13" type="noConversion"/>
  </si>
  <si>
    <t>冰天雪地</t>
    <phoneticPr fontId="13" type="noConversion"/>
  </si>
  <si>
    <t>丧心病狂</t>
    <phoneticPr fontId="13" type="noConversion"/>
  </si>
  <si>
    <t>晶化大地</t>
    <phoneticPr fontId="13" type="noConversion"/>
  </si>
  <si>
    <t>所有敌方兵团攻击额外降低5%</t>
    <phoneticPr fontId="9" type="noConversion"/>
  </si>
  <si>
    <t>所有敌方兵团移动速度额外降低30</t>
    <phoneticPr fontId="9" type="noConversion"/>
  </si>
  <si>
    <t>所有敌方兵团攻击额外降低6%</t>
    <phoneticPr fontId="9" type="noConversion"/>
  </si>
  <si>
    <r>
      <rPr>
        <b/>
        <sz val="11"/>
        <color rgb="FFFF0000"/>
        <rFont val="等线"/>
        <family val="3"/>
        <charset val="134"/>
        <scheme val="minor"/>
      </rPr>
      <t>【诅咒大法】</t>
    </r>
    <r>
      <rPr>
        <sz val="11"/>
        <rFont val="等线"/>
        <family val="3"/>
        <charset val="134"/>
        <scheme val="minor"/>
      </rPr>
      <t>持续时间额外延长3秒</t>
    </r>
    <phoneticPr fontId="9" type="noConversion"/>
  </si>
  <si>
    <t>所有敌方兵团攻速额外降低6%</t>
    <phoneticPr fontId="9" type="noConversion"/>
  </si>
  <si>
    <r>
      <rPr>
        <b/>
        <sz val="11"/>
        <color rgb="FFFF0000"/>
        <rFont val="等线"/>
        <family val="3"/>
        <charset val="134"/>
        <scheme val="minor"/>
      </rPr>
      <t>【泰坦神箭】</t>
    </r>
    <r>
      <rPr>
        <sz val="11"/>
        <rFont val="等线"/>
        <family val="3"/>
        <charset val="134"/>
        <scheme val="minor"/>
      </rPr>
      <t>的魔法消耗为0</t>
    </r>
    <phoneticPr fontId="9" type="noConversion"/>
  </si>
  <si>
    <r>
      <rPr>
        <b/>
        <sz val="11"/>
        <color rgb="FFFF0000"/>
        <rFont val="等线"/>
        <family val="3"/>
        <charset val="134"/>
        <scheme val="minor"/>
      </rPr>
      <t>【泰坦神箭】</t>
    </r>
    <r>
      <rPr>
        <sz val="11"/>
        <rFont val="等线"/>
        <family val="3"/>
        <charset val="134"/>
        <scheme val="minor"/>
      </rPr>
      <t>造成的</t>
    </r>
    <r>
      <rPr>
        <b/>
        <sz val="11"/>
        <color rgb="FFFF0000"/>
        <rFont val="等线"/>
        <family val="3"/>
        <charset val="134"/>
        <scheme val="minor"/>
      </rPr>
      <t>法术</t>
    </r>
    <r>
      <rPr>
        <sz val="11"/>
        <rFont val="等线"/>
        <family val="3"/>
        <charset val="134"/>
        <scheme val="minor"/>
      </rPr>
      <t>伤害额外提高5%</t>
    </r>
    <phoneticPr fontId="9" type="noConversion"/>
  </si>
  <si>
    <r>
      <rPr>
        <b/>
        <sz val="11"/>
        <color rgb="FFFF0000"/>
        <rFont val="等线"/>
        <family val="3"/>
        <charset val="134"/>
        <scheme val="minor"/>
      </rPr>
      <t>【泰坦神箭】</t>
    </r>
    <r>
      <rPr>
        <sz val="11"/>
        <color theme="1"/>
        <rFont val="等线"/>
        <family val="3"/>
        <charset val="134"/>
        <scheme val="minor"/>
      </rPr>
      <t>冷却时间</t>
    </r>
    <r>
      <rPr>
        <sz val="11"/>
        <rFont val="等线"/>
        <family val="3"/>
        <charset val="134"/>
        <scheme val="minor"/>
      </rPr>
      <t>缩短20%</t>
    </r>
    <phoneticPr fontId="9" type="noConversion"/>
  </si>
  <si>
    <r>
      <rPr>
        <b/>
        <sz val="11"/>
        <color rgb="FFFF0000"/>
        <rFont val="等线"/>
        <family val="3"/>
        <charset val="134"/>
        <scheme val="minor"/>
      </rPr>
      <t>【泰坦神箭】</t>
    </r>
    <r>
      <rPr>
        <sz val="11"/>
        <rFont val="等线"/>
        <family val="3"/>
        <charset val="134"/>
        <scheme val="minor"/>
      </rPr>
      <t>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9" type="noConversion"/>
  </si>
  <si>
    <r>
      <rPr>
        <b/>
        <sz val="11"/>
        <color rgb="FFFF0000"/>
        <rFont val="等线"/>
        <family val="3"/>
        <charset val="134"/>
        <scheme val="minor"/>
      </rPr>
      <t>【泰坦神箭】</t>
    </r>
    <r>
      <rPr>
        <sz val="11"/>
        <rFont val="等线"/>
        <family val="3"/>
        <charset val="134"/>
        <scheme val="minor"/>
      </rPr>
      <t>额外造成</t>
    </r>
    <r>
      <rPr>
        <b/>
        <sz val="11"/>
        <color rgb="FFFF0000"/>
        <rFont val="等线"/>
        <family val="3"/>
        <charset val="134"/>
        <scheme val="minor"/>
      </rPr>
      <t>相当于</t>
    </r>
    <r>
      <rPr>
        <sz val="11"/>
        <rFont val="等线"/>
        <family val="3"/>
        <charset val="134"/>
        <scheme val="minor"/>
      </rPr>
      <t>目标最大生命值15%的伤害</t>
    </r>
    <phoneticPr fontId="9" type="noConversion"/>
  </si>
  <si>
    <r>
      <rPr>
        <b/>
        <sz val="11"/>
        <color rgb="FFFF0000"/>
        <rFont val="等线"/>
        <family val="3"/>
        <charset val="134"/>
        <scheme val="minor"/>
      </rPr>
      <t>【泰坦神箭】</t>
    </r>
    <r>
      <rPr>
        <sz val="11"/>
        <rFont val="等线"/>
        <family val="3"/>
        <charset val="134"/>
        <scheme val="minor"/>
      </rPr>
      <t>额外附加「静电」效果</t>
    </r>
    <phoneticPr fontId="9" type="noConversion"/>
  </si>
  <si>
    <r>
      <rPr>
        <b/>
        <sz val="11"/>
        <color rgb="FFFF0000"/>
        <rFont val="等线"/>
        <family val="3"/>
        <charset val="134"/>
        <scheme val="minor"/>
      </rPr>
      <t>【泰坦神箭】</t>
    </r>
    <r>
      <rPr>
        <sz val="11"/>
        <rFont val="等线"/>
        <family val="3"/>
        <charset val="134"/>
        <scheme val="minor"/>
      </rPr>
      <t>额外降低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9" type="noConversion"/>
  </si>
  <si>
    <r>
      <t>骷髅</t>
    </r>
    <r>
      <rPr>
        <b/>
        <sz val="11"/>
        <color rgb="FFFF0000"/>
        <rFont val="等线"/>
        <family val="3"/>
        <charset val="134"/>
        <scheme val="minor"/>
      </rPr>
      <t>受到远程兵团的伤害降低20%</t>
    </r>
    <phoneticPr fontId="9" type="noConversion"/>
  </si>
  <si>
    <r>
      <t>骷髅</t>
    </r>
    <r>
      <rPr>
        <b/>
        <sz val="11"/>
        <color rgb="FFFF0000"/>
        <rFont val="等线"/>
        <family val="3"/>
        <charset val="134"/>
        <scheme val="minor"/>
      </rPr>
      <t>化身</t>
    </r>
    <r>
      <rPr>
        <sz val="11"/>
        <rFont val="等线"/>
        <family val="3"/>
        <charset val="134"/>
        <scheme val="minor"/>
      </rPr>
      <t>为重装骷髅，属性大幅提高</t>
    </r>
    <phoneticPr fontId="9" type="noConversion"/>
  </si>
  <si>
    <t>重装骷髅的普通攻击有3%概率，对敌人造成「眩晕」效果</t>
    <phoneticPr fontId="9" type="noConversion"/>
  </si>
  <si>
    <t>【亡灵大军】召唤重装骷髅的数量提高至13</t>
    <phoneticPr fontId="9" type="noConversion"/>
  </si>
  <si>
    <r>
      <t>重装骷髅</t>
    </r>
    <r>
      <rPr>
        <b/>
        <sz val="11"/>
        <color rgb="FFFF0000"/>
        <rFont val="等线"/>
        <family val="3"/>
        <charset val="134"/>
        <scheme val="minor"/>
      </rPr>
      <t>生命</t>
    </r>
    <r>
      <rPr>
        <sz val="11"/>
        <rFont val="等线"/>
        <family val="3"/>
        <charset val="134"/>
        <scheme val="minor"/>
      </rPr>
      <t>额外提高20%，</t>
    </r>
    <r>
      <rPr>
        <b/>
        <sz val="11"/>
        <color rgb="FFFF0000"/>
        <rFont val="等线"/>
        <family val="3"/>
        <charset val="134"/>
        <scheme val="minor"/>
      </rPr>
      <t>持续整场战斗</t>
    </r>
    <phoneticPr fontId="9" type="noConversion"/>
  </si>
  <si>
    <t>重装骷髅反弹10%受到的伤害</t>
    <phoneticPr fontId="9" type="noConversion"/>
  </si>
  <si>
    <t>重装骷髅的普通攻击有6%概率，对敌人造成「眩晕」效果</t>
    <phoneticPr fontId="9" type="noConversion"/>
  </si>
  <si>
    <r>
      <t>圣龙宝宝的普通攻击</t>
    </r>
    <r>
      <rPr>
        <b/>
        <sz val="11"/>
        <color rgb="FFFF0000"/>
        <rFont val="等线"/>
        <family val="3"/>
        <charset val="134"/>
        <scheme val="minor"/>
      </rPr>
      <t>进阶</t>
    </r>
    <r>
      <rPr>
        <sz val="11"/>
        <rFont val="等线"/>
        <family val="3"/>
        <charset val="134"/>
        <scheme val="minor"/>
      </rPr>
      <t>为【能量吐息】</t>
    </r>
    <phoneticPr fontId="9" type="noConversion"/>
  </si>
  <si>
    <t>圣龙宝宝获得【蓝色龙鳞】技能</t>
    <phoneticPr fontId="9" type="noConversion"/>
  </si>
  <si>
    <r>
      <t>圣龙宝宝</t>
    </r>
    <r>
      <rPr>
        <b/>
        <sz val="11"/>
        <color rgb="FFFF0000"/>
        <rFont val="等线"/>
        <family val="3"/>
        <charset val="134"/>
        <scheme val="minor"/>
      </rPr>
      <t>成长</t>
    </r>
    <r>
      <rPr>
        <sz val="11"/>
        <rFont val="等线"/>
        <family val="3"/>
        <charset val="134"/>
        <scheme val="minor"/>
      </rPr>
      <t>为圣龙，属性大幅提高</t>
    </r>
    <phoneticPr fontId="9" type="noConversion"/>
  </si>
  <si>
    <t>圣龙获得【恐惧】技能</t>
    <phoneticPr fontId="9" type="noConversion"/>
  </si>
  <si>
    <t>圣龙获得【魔法免疫】技能</t>
    <phoneticPr fontId="9" type="noConversion"/>
  </si>
  <si>
    <t>圣龙【能量吐息】技能有20%概率额外造成「眩晕」效果，持续3秒</t>
    <phoneticPr fontId="9" type="noConversion"/>
  </si>
  <si>
    <t>圣龙的属性大幅提高，受到兵团伤害降低20%</t>
    <phoneticPr fontId="9" type="noConversion"/>
  </si>
  <si>
    <r>
      <rPr>
        <b/>
        <sz val="11"/>
        <color rgb="FFFF0000"/>
        <rFont val="等线"/>
        <family val="3"/>
        <charset val="134"/>
        <scheme val="minor"/>
      </rPr>
      <t>【天使赞歌】</t>
    </r>
    <r>
      <rPr>
        <sz val="11"/>
        <rFont val="等线"/>
        <family val="3"/>
        <charset val="134"/>
        <scheme val="minor"/>
      </rPr>
      <t>提供的移动速度额外提高50</t>
    </r>
    <phoneticPr fontId="9" type="noConversion"/>
  </si>
  <si>
    <t>天使联盟有50%概率复活1个己方兵团</t>
    <phoneticPr fontId="9" type="noConversion"/>
  </si>
  <si>
    <r>
      <rPr>
        <b/>
        <sz val="11"/>
        <color rgb="FFFF0000"/>
        <rFont val="等线"/>
        <family val="3"/>
        <charset val="134"/>
        <scheme val="minor"/>
      </rPr>
      <t>【天使赞歌】</t>
    </r>
    <r>
      <rPr>
        <sz val="11"/>
        <rFont val="等线"/>
        <family val="3"/>
        <charset val="134"/>
        <scheme val="minor"/>
      </rPr>
      <t>持续时间延长5秒</t>
    </r>
    <phoneticPr fontId="9" type="noConversion"/>
  </si>
  <si>
    <t>天使联盟可以复活1个己方兵团</t>
    <phoneticPr fontId="9" type="noConversion"/>
  </si>
  <si>
    <t>开场时，所有己方兵团获得「士气高涨」效果，持续15秒</t>
    <phoneticPr fontId="9" type="noConversion"/>
  </si>
  <si>
    <t>泰坦神箭冷却时间缩短20%</t>
    <phoneticPr fontId="13" type="noConversion"/>
  </si>
  <si>
    <t>泰坦神箭额外造成目标最大生命值15%的伤害</t>
    <phoneticPr fontId="13" type="noConversion"/>
  </si>
  <si>
    <t>额外提高移动速度50点</t>
    <phoneticPr fontId="13" type="noConversion"/>
  </si>
  <si>
    <t>圣龙王</t>
    <phoneticPr fontId="13" type="noConversion"/>
  </si>
  <si>
    <t>报错</t>
    <phoneticPr fontId="13" type="noConversion"/>
  </si>
  <si>
    <t>例行维护</t>
    <phoneticPr fontId="13" type="noConversion"/>
  </si>
  <si>
    <t>未完成匹配</t>
    <phoneticPr fontId="13" type="noConversion"/>
  </si>
  <si>
    <t>#英雄基础魔法值</t>
    <phoneticPr fontId="13" type="noConversion"/>
  </si>
  <si>
    <t>#英雄魔法回复速度/秒</t>
    <phoneticPr fontId="13" type="noConversion"/>
  </si>
  <si>
    <t>#英雄释放单个法术消耗</t>
    <phoneticPr fontId="13" type="noConversion"/>
  </si>
  <si>
    <t>#下次施法附带眩晕效果</t>
    <phoneticPr fontId="13" type="noConversion"/>
  </si>
  <si>
    <t>#神怪</t>
    <phoneticPr fontId="13" type="noConversion"/>
  </si>
  <si>
    <t>#魔法师</t>
    <phoneticPr fontId="13" type="noConversion"/>
  </si>
  <si>
    <t>#元素人</t>
    <phoneticPr fontId="13" type="noConversion"/>
  </si>
  <si>
    <t>#元素使</t>
    <phoneticPr fontId="13" type="noConversion"/>
  </si>
  <si>
    <t>#[color=645252]1、竞技场每天可免费参加5次，并通过且仅通过消耗钻石获得额外的竞技场参加次数[-][][-][color=645252,fontsize=6]　[-][][-][color=645252]2、每个自然日21:00对竞技场排名进行奖励结算[-][][-][color=645252,fontsize=6]　[-][][-][color=645252]3、竞技场免费参加次数、累计购买次数与购买消耗钻石在每个自然日5:00刷新[-][][-][color=645252,fontsize=6]　[-][][-][color=645252]4、每场战斗持续3分钟，若战斗中出现超时或平局，以主动挑战方失败结束[-][][-][color=645252,fontsize=6]　[-][][-][color=645252]5、玩家在挑战结束时可获得翻牌奖励[-][][-][color=645252,fontsize=6]　[-][][-][color=645252]6、翻牌奖励不因为挑战的胜利和失败做区分[-]</t>
    <phoneticPr fontId="13" type="noConversion"/>
  </si>
  <si>
    <t>#[color=645252]1、冠军对决是玩家之间的对战比赛，在线匹配对手，请保证体验玩法时网络畅通[-][][-][color=645252,fontsize=6]　[-][][-][color=645252]2、冠军对决每赛季从周一9:00至周日22:00计算，赛季结束时按照积分排名发放奖励，并重置玩家积分至1000分[-][][-][color=645252,fontsize=6]　[-][][-][color=645252]3、玩家每日有3次免费机会在玩法开启时间内进挑战，每次挑战后都可领取累计奖励，挑战次数在每日5:00重置[-][][-][color=645252,fontsize=6]　[-][][-][color=645252]4、在冠军对决挑战中获得胜利、平局、失败（掉线、中途退出判负）会增加相应积分，达到积分后可提高段位，每个段位奖励不同，段位越高，获得联赛币越多，保持段位至每日22:00将发放奖励[-][][-][color=645252,fontsize=6]　[-][][-][color=645252]5、每个赛季结算时会发放万能碎片奖励，请各位领主在赛季结算后抓紧领取该奖励[-][][-][color=645252,fontsize=6]　[-][][-][color=645252]6、每个赛季存在由系统指定的热点兵团，该热点兵团在本玩法中攻击生命上升50%，并在整个赛季中有效[-][][-][color=645252,fontsize=6]　[-][][-][color=645252]7、玩家可在每个段位选择段位热点兵团，被选择的兵团攻击血量上升100%；要注意的是：选择的段位热点兵团仅在该赛季内的对应段位有效，所有兵团仅可被选择一次，一旦选择不可改变，请各位合理调整分配策略[-][][-][color=645252,fontsize=6]　[-][][-][color=645252]8、冠军对决中所有上阵英雄均采用天平模式，所有英雄按照4星、推荐专精进行战斗[-][][-][color=645252,fontsize=6]　[-][][-][color=645252]9、每次战斗有20秒布阵时间，布阵时无法观察对方玩家布阵情况，战斗中双方均可手动释放技能，请合理利用战斗策略[-]</t>
    <phoneticPr fontId="13" type="noConversion"/>
  </si>
  <si>
    <t>#[fontsize=12]　[-][][-][color=00ff1e]简讯：[-][color=ffffff]远程兵团[color=ff1717]无法上阵[-]，法术伤害[color=00ff1e]翻倍[-][-]</t>
    <phoneticPr fontId="13" type="noConversion"/>
  </si>
  <si>
    <t>#[fontsize=12]　[-][][-][color=00ff1e]简讯：[-][color=ffffff]推荐[color=00ff1e]强续航[color=ffffff]和[-]范围伤害[-]兵团，[color=00ff1e]物理增益[-]英雄[-]</t>
    <phoneticPr fontId="13" type="noConversion"/>
  </si>
  <si>
    <t>#[fontsize=12]　[-][][-][color=00ff1e]简讯：[-][color=ffffff]推荐[color=00ff1e]高输出远程[-]兵团，[color=00ff1e]法术伤害[-]英雄[-]</t>
    <phoneticPr fontId="13" type="noConversion"/>
  </si>
  <si>
    <t>#在格鲁的率领下，弩手和木精灵将化身为幻影射手，其进攻能力和攻击距离得到极大提高</t>
    <phoneticPr fontId="13" type="noConversion"/>
  </si>
  <si>
    <t>#在科尔格的率领下，比蒙将化身为比蒙巨兽，其战斗力和生存能力将得到极大提高</t>
    <phoneticPr fontId="13" type="noConversion"/>
  </si>
  <si>
    <t>#在塞尔伦的率领下，大恶魔化身末日使者，其战斗力和进攻能力将得到极大提高</t>
    <phoneticPr fontId="13" type="noConversion"/>
  </si>
  <si>
    <t>#在瑞斯卡的率领下，烈火精灵将化身为烈焰领主，其战斗力和进攻能力将得到极大提高</t>
    <phoneticPr fontId="13" type="noConversion"/>
  </si>
  <si>
    <t>#在德肯的率领下，僧侣和大法师将化身为魔幻法师，其技能强度将得到极大提高</t>
    <phoneticPr fontId="13" type="noConversion"/>
  </si>
  <si>
    <t>#在萨费罗斯的率领下，美杜莎对石化（晶化）单位造成的伤害增加</t>
    <phoneticPr fontId="13" type="noConversion"/>
  </si>
  <si>
    <t>#攻击核心，运筹帷幄</t>
    <phoneticPr fontId="13" type="noConversion"/>
  </si>
  <si>
    <t>#毁灭之王，只死无生</t>
    <phoneticPr fontId="13" type="noConversion"/>
  </si>
  <si>
    <t>#狂暴战士，无惧死亡</t>
    <phoneticPr fontId="13" type="noConversion"/>
  </si>
  <si>
    <t>#战斗机器，横扫战场</t>
    <phoneticPr fontId="13" type="noConversion"/>
  </si>
  <si>
    <t>#火焰大师，毁天灭地</t>
    <phoneticPr fontId="13" type="noConversion"/>
  </si>
  <si>
    <t>#无面之灵，摧毁心智</t>
    <phoneticPr fontId="13" type="noConversion"/>
  </si>
  <si>
    <t>#恶魔之王，地狱统帅</t>
    <phoneticPr fontId="13" type="noConversion"/>
  </si>
  <si>
    <t>#法术大师，藐视众生</t>
    <phoneticPr fontId="13" type="noConversion"/>
  </si>
  <si>
    <t>#地牢领主，统治黑暗</t>
    <phoneticPr fontId="13" type="noConversion"/>
  </si>
  <si>
    <t>#土系法师，连珠法术</t>
    <phoneticPr fontId="13" type="noConversion"/>
  </si>
  <si>
    <t>#水晶女王，万物结晶</t>
    <phoneticPr fontId="13" type="noConversion"/>
  </si>
  <si>
    <t>#最近崛起的尼贡领主，摩莉尔天生就具有指挥龙的能力，这使她在战场上无往不胜。</t>
    <phoneticPr fontId="13" type="noConversion"/>
  </si>
  <si>
    <t>#杰德特是个神秘人物，他和各国的高层来往密切。但没人了解他的过去，他也从不向人提起。</t>
    <phoneticPr fontId="13" type="noConversion"/>
  </si>
  <si>
    <t>#萨费罗斯，恩塔格瑞唯一已知的女妖术师，传说她为克里锋国王的私生子。</t>
    <phoneticPr fontId="13" type="noConversion"/>
  </si>
  <si>
    <t>#鹰眼洞察</t>
    <phoneticPr fontId="13" type="noConversion"/>
  </si>
  <si>
    <t>#城堡兵团士气高涨时可加速同阵营兵团士气累积</t>
    <phoneticPr fontId="13" type="noConversion"/>
  </si>
  <si>
    <t>#所有护盾吸收量提高30%</t>
    <phoneticPr fontId="13" type="noConversion"/>
  </si>
  <si>
    <t>#降低敌方所有兵团[color=1ca216,fontsize=20]1[-]士气</t>
    <phoneticPr fontId="13" type="noConversion"/>
  </si>
  <si>
    <t>#降低敌方所有兵团[color=1ca216,fontsize=20]3[-]士气</t>
    <phoneticPr fontId="13" type="noConversion"/>
  </si>
  <si>
    <t>#降低敌方所有兵团[color=1ca216,fontsize=20]5[-]士气</t>
    <phoneticPr fontId="13" type="noConversion"/>
  </si>
  <si>
    <t>#千百年来它一直为保卫埃里而战，所有远程兵团攻击提高[color=1ca216,fontsize=18]{$addattr12+$addattr13*($artifactlv-1)}%[-]，攻击距离增加50</t>
    <phoneticPr fontId="13" type="noConversion"/>
  </si>
  <si>
    <t>#承载着纯粹生命之力的容器，所有兵团生命提高[color=1ca216,fontsize=18]{$addattr12+$addattr13*($artifactlv-1)}%[-]</t>
    <phoneticPr fontId="13" type="noConversion"/>
  </si>
  <si>
    <t>#封存着永不干涸的魔力泉水，己方英雄魔法回复速度提高[color=1ca216,fontsize=18]{$morale12*2+2*$morale13*($artifactlv-1)}[-]</t>
    <phoneticPr fontId="13" type="noConversion"/>
  </si>
  <si>
    <t>#古代野蛮人领主的的武器，所有近战兵团攻击提高[color=1ca216,fontsize=18]{$addattr12+$addattr13*($artifactlv-1)}%[-]，生命提高[color=1ca216,fontsize=18]{$addattr22+$addattr23*($artifactlv-1)}%[-]</t>
    <phoneticPr fontId="13" type="noConversion"/>
  </si>
  <si>
    <t>#雕刻着抗魔印记的符文，兵团受到的法术伤害降低[color=1ca216,fontsize=18]{3+1.5*($artifactlv-1)}%[-]</t>
    <phoneticPr fontId="13" type="noConversion"/>
  </si>
  <si>
    <t>#对方英雄造成的法术伤害，超过兵团最大生命值70%的部分，减免[color=1ca216,fontsize=18]{30+1*($artifactlv-1)}%[-]（百分比伤害不受影响，追加伤害独立计算）</t>
    <phoneticPr fontId="13" type="noConversion"/>
  </si>
  <si>
    <t>#战术大师</t>
    <phoneticPr fontId="13" type="noConversion"/>
  </si>
  <si>
    <t>#魔力</t>
    <phoneticPr fontId="13" type="noConversion"/>
  </si>
  <si>
    <t>#狂暴巨人</t>
    <phoneticPr fontId="13" type="noConversion"/>
  </si>
  <si>
    <t>#幽火魔墙</t>
    <phoneticPr fontId="13" type="noConversion"/>
  </si>
  <si>
    <t>#地下狂潮</t>
    <phoneticPr fontId="13" type="noConversion"/>
  </si>
  <si>
    <t>#生命轮回</t>
    <phoneticPr fontId="13" type="noConversion"/>
  </si>
  <si>
    <t>#水晶凝视</t>
    <phoneticPr fontId="13" type="noConversion"/>
  </si>
  <si>
    <t>#冰天雪地</t>
    <phoneticPr fontId="13" type="noConversion"/>
  </si>
  <si>
    <t>#在目标区域召唤出火球，对敌方兵团造成火系伤害,并附加[color=e07c44,outlinecolor=3c1e0aff,outlinesize=1,fontsize=20]「灼烧」[-]效果</t>
    <phoneticPr fontId="13" type="noConversion"/>
  </si>
  <si>
    <r>
      <t>#在指定地点召唤</t>
    </r>
    <r>
      <rPr>
        <sz val="11"/>
        <color theme="1"/>
        <rFont val="等线"/>
        <family val="3"/>
        <charset val="134"/>
        <scheme val="minor"/>
      </rPr>
      <t>3组</t>
    </r>
    <r>
      <rPr>
        <sz val="11"/>
        <color theme="1"/>
        <rFont val="等线"/>
        <family val="3"/>
        <charset val="134"/>
        <scheme val="minor"/>
      </rPr>
      <t>小恶魔</t>
    </r>
    <phoneticPr fontId="13" type="noConversion"/>
  </si>
  <si>
    <t>#对敌方兵团造成火系伤害,并附加[color=e07c44,outlinecolor=3c1e0aff,outlinesize=1,fontsize=20]「灼烧」[-]效果</t>
    <phoneticPr fontId="13" type="noConversion"/>
  </si>
  <si>
    <t>#在目标区域召唤火焰能量团，对敌方兵团造成火系伤害</t>
    <phoneticPr fontId="13" type="noConversion"/>
  </si>
  <si>
    <t>#降低己方兵团免伤，同时提高己方兵团伤害</t>
    <phoneticPr fontId="13" type="noConversion"/>
  </si>
  <si>
    <t>#提高己方兵团水系法术免伤，并冻结攻击他的兵团造成[color=e07c44,outlinecolor=3c1e0aff,outlinesize=1,fontsize=20]「减速」[-]效果</t>
    <phoneticPr fontId="13"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</si>
  <si>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t>
    <phoneticPr fontId="13"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</si>
  <si>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16人兵团和9人兵团受到的效果翻倍</t>
    <phoneticPr fontId="13" type="noConversion"/>
  </si>
  <si>
    <t>#发出柔和的生命锁链，使己方所有兵团受到的伤害平均分摊</t>
    <phoneticPr fontId="13" type="noConversion"/>
  </si>
  <si>
    <t>#使己方所有兵团进入士气高涨状态并提高攻击</t>
    <phoneticPr fontId="13" type="noConversion"/>
  </si>
  <si>
    <t>#召唤一道风墙，提高穿过的己方兵团闪避和移动速度</t>
    <phoneticPr fontId="13" type="noConversion"/>
  </si>
  <si>
    <t>#在目标区域召唤风暴，对敌方兵团持续造成气系伤害</t>
    <phoneticPr fontId="13" type="noConversion"/>
  </si>
  <si>
    <t>#降低较大范围内敌方单位兵团免伤和闪避</t>
    <phoneticPr fontId="13" type="noConversion"/>
  </si>
  <si>
    <t>#对敌方兵团造成气系伤害，并降低目标30%命中，并附加[color=e07c44,outlinecolor=3c1e0aff,outlinesize=1,fontsize=20]「静电」[-]状态</t>
    <phoneticPr fontId="13" type="noConversion"/>
  </si>
  <si>
    <r>
      <t>#使己方兵团受到的</t>
    </r>
    <r>
      <rPr>
        <sz val="11"/>
        <color theme="1"/>
        <rFont val="等线"/>
        <family val="3"/>
        <charset val="134"/>
        <scheme val="minor"/>
      </rPr>
      <t>法术</t>
    </r>
    <r>
      <rPr>
        <sz val="11"/>
        <color theme="1"/>
        <rFont val="等线"/>
        <family val="3"/>
        <charset val="134"/>
        <scheme val="minor"/>
      </rPr>
      <t>伤害</t>
    </r>
    <r>
      <rPr>
        <sz val="11"/>
        <color theme="1"/>
        <rFont val="等线"/>
        <family val="3"/>
        <charset val="134"/>
        <scheme val="minor"/>
      </rPr>
      <t>降低，攻击速度提高，9体型和16体型兵团效果翻倍</t>
    </r>
    <phoneticPr fontId="13" type="noConversion"/>
  </si>
  <si>
    <t>#降低敌方目标命中值，并造成[color=e07c44,outlinecolor=3c1e0aff,outlinesize=1,fontsize=20]「减速」[-]效果</t>
    <phoneticPr fontId="13" type="noConversion"/>
  </si>
  <si>
    <t>#对所有兵团造成土系伤害(墓园兵团无效）</t>
    <phoneticPr fontId="13" type="noConversion"/>
  </si>
  <si>
    <t>#在指定位置召唤神秘领域，沉默所有敌方兵团</t>
    <phoneticPr fontId="13" type="noConversion"/>
  </si>
  <si>
    <t>#对敌方兵团造成土系伤害，并造成[color=e07c44,outlinecolor=3c1e0aff,outlinesize=1,fontsize=20]「石化」[-]效果</t>
    <phoneticPr fontId="13" type="noConversion"/>
  </si>
  <si>
    <t>#对敌方单位持续造成土系伤害，并造成[color=e07c44,outlinecolor=3c1e0aff,outlinesize=1,fontsize=20]「眩晕」[-]效果</t>
    <phoneticPr fontId="13" type="noConversion"/>
  </si>
  <si>
    <t>#对敌方单位造成土系伤害，己方单位恢复生命</t>
    <phoneticPr fontId="13" type="noConversion"/>
  </si>
  <si>
    <t>#对敌方单位造成土系伤害</t>
    <phoneticPr fontId="13" type="noConversion"/>
  </si>
  <si>
    <t>#对敌方单位造成土系伤害并降低攻速，己方墓园单位恢复生命</t>
    <phoneticPr fontId="13" type="noConversion"/>
  </si>
  <si>
    <t>#对敌方范围内造成土系伤害并降低抗性</t>
    <phoneticPr fontId="13" type="noConversion"/>
  </si>
  <si>
    <r>
      <t>#友军</t>
    </r>
    <r>
      <rPr>
        <sz val="11"/>
        <color theme="1"/>
        <rFont val="等线"/>
        <family val="3"/>
        <charset val="134"/>
        <scheme val="minor"/>
      </rPr>
      <t xml:space="preserve"> 提高伤害</t>
    </r>
    <phoneticPr fontId="13" type="noConversion"/>
  </si>
  <si>
    <r>
      <t>#全体</t>
    </r>
    <r>
      <rPr>
        <sz val="11"/>
        <color theme="1"/>
        <rFont val="等线"/>
        <family val="3"/>
        <charset val="134"/>
        <scheme val="minor"/>
      </rPr>
      <t xml:space="preserve"> 法术逆转</t>
    </r>
    <phoneticPr fontId="13" type="noConversion"/>
  </si>
  <si>
    <t>#友军 提高攻速&amp;攻击</t>
    <phoneticPr fontId="13" type="noConversion"/>
  </si>
  <si>
    <t>#友军 提高闪避&amp;移速</t>
    <phoneticPr fontId="13" type="noConversion"/>
  </si>
  <si>
    <t>#敌军 降低免伤&amp;闪避</t>
    <phoneticPr fontId="13" type="noConversion"/>
  </si>
  <si>
    <t>#友军 提高法术免伤&amp;攻速</t>
    <phoneticPr fontId="13" type="noConversion"/>
  </si>
  <si>
    <r>
      <t>#全体伤害</t>
    </r>
    <r>
      <rPr>
        <sz val="11"/>
        <color theme="1"/>
        <rFont val="等线"/>
        <family val="3"/>
        <charset val="134"/>
        <scheme val="minor"/>
      </rPr>
      <t xml:space="preserve"> </t>
    </r>
    <r>
      <rPr>
        <sz val="11"/>
        <color theme="1"/>
        <rFont val="等线"/>
        <family val="3"/>
        <charset val="134"/>
        <scheme val="minor"/>
      </rPr>
      <t>&amp;</t>
    </r>
    <r>
      <rPr>
        <sz val="11"/>
        <color theme="1"/>
        <rFont val="等线"/>
        <family val="3"/>
        <charset val="134"/>
        <scheme val="minor"/>
      </rPr>
      <t xml:space="preserve"> </t>
    </r>
    <r>
      <rPr>
        <sz val="11"/>
        <color theme="1"/>
        <rFont val="等线"/>
        <family val="3"/>
        <charset val="134"/>
        <scheme val="minor"/>
      </rPr>
      <t>敌军翻倍</t>
    </r>
    <phoneticPr fontId="13" type="noConversion"/>
  </si>
  <si>
    <t>#敌军 沉默目标</t>
    <phoneticPr fontId="13" type="noConversion"/>
  </si>
  <si>
    <t>#敌军 造成伤害</t>
    <phoneticPr fontId="13" type="noConversion"/>
  </si>
  <si>
    <r>
      <t>#敌军 持续伤害</t>
    </r>
    <r>
      <rPr>
        <sz val="11"/>
        <color theme="1"/>
        <rFont val="等线"/>
        <family val="3"/>
        <charset val="134"/>
        <scheme val="minor"/>
      </rPr>
      <t/>
    </r>
    <phoneticPr fontId="13" type="noConversion"/>
  </si>
  <si>
    <t>#敌军 造成伤害 降低法抗</t>
    <phoneticPr fontId="13" type="noConversion"/>
  </si>
  <si>
    <t>#敌军 降低抗性</t>
    <phoneticPr fontId="13" type="noConversion"/>
  </si>
  <si>
    <t>#敌军 持续伤害 降低抗性</t>
    <phoneticPr fontId="13" type="noConversion"/>
  </si>
  <si>
    <r>
      <t>#下阶累计伤害提高[color=1ca216,fontsize=18]{$ovalueadd12*</t>
    </r>
    <r>
      <rPr>
        <sz val="11"/>
        <color theme="1"/>
        <rFont val="等线"/>
        <family val="3"/>
        <charset val="134"/>
        <scheme val="minor"/>
      </rPr>
      <t>6</t>
    </r>
    <r>
      <rPr>
        <sz val="11"/>
        <color theme="1"/>
        <rFont val="等线"/>
        <family val="3"/>
        <charset val="134"/>
        <scheme val="minor"/>
      </rPr>
      <t>}[-]</t>
    </r>
    <phoneticPr fontId="13" type="noConversion"/>
  </si>
  <si>
    <t>#下阶额外提高[color=1ca216,fontsize=18]{$buffaddattr13}%[-]兵团伤害</t>
    <phoneticPr fontId="13" type="noConversion"/>
  </si>
  <si>
    <t>#下阶持续时间提高[color=1ca216,fontsize=18]{$bufflast12/1000}[-]秒</t>
    <phoneticPr fontId="13" type="noConversion"/>
  </si>
  <si>
    <t>#下阶伤害提高[color=1ca216,fontsize=18]{$valueadd12}[-]，额外伤害提高[color=1ca216,fontsize=18]{$valueadd22}[-]</t>
    <phoneticPr fontId="13" type="noConversion"/>
  </si>
  <si>
    <t>#下阶提高镜像[color=1ca216,fontsize=18]{$dupliatk12}[-]%攻击</t>
    <phoneticPr fontId="13" type="noConversion"/>
  </si>
  <si>
    <t>#下阶初始冷却时间和冷却时间降低[color=1ca216,fontsize=18]{($cd2)/1000}[-]秒</t>
    <phoneticPr fontId="13" type="noConversion"/>
  </si>
  <si>
    <t>#下阶额外提高[color=1ca216,fontsize=18]{$buffaddattr13}%[-]攻速</t>
    <phoneticPr fontId="13" type="noConversion"/>
  </si>
  <si>
    <t>#下阶持续时间提高[color=1ca216,fontsize=18]{$olast12/1000}[-]秒</t>
    <phoneticPr fontId="13" type="noConversion"/>
  </si>
  <si>
    <r>
      <t>#下阶</t>
    </r>
    <r>
      <rPr>
        <sz val="11"/>
        <color theme="1"/>
        <rFont val="等线"/>
        <family val="3"/>
        <charset val="134"/>
        <scheme val="minor"/>
      </rPr>
      <t>每0.5秒</t>
    </r>
    <r>
      <rPr>
        <sz val="11"/>
        <color theme="1"/>
        <rFont val="等线"/>
        <family val="3"/>
        <charset val="134"/>
        <scheme val="minor"/>
      </rPr>
      <t>伤害提高[color=1ca216,fontsize=18]{$valueadd12}[-]</t>
    </r>
    <phoneticPr fontId="13" type="noConversion"/>
  </si>
  <si>
    <t>#下阶伤害提高[color=1ca216,fontsize=18]{$valueadd12}[-]</t>
    <phoneticPr fontId="13" type="noConversion"/>
  </si>
  <si>
    <t>#下阶伤害提高[color=1ca216,fontsize=18]{$valueadd12}[-]，沉默持续时间提高[color=1ca216,fontsize=18]{$olast12/1000}[-]秒</t>
    <phoneticPr fontId="13" type="noConversion"/>
  </si>
  <si>
    <t>#下阶伤害提高[color=1ca216,fontsize=18]{$valueadd12}[-]，续时间提高[color=1ca216,fontsize=18]{$bufflast12/1000}[-]秒</t>
    <phoneticPr fontId="13" type="noConversion"/>
  </si>
  <si>
    <t>#下阶伤害提高[color=1ca216,fontsize=18]{$ovalueadd12}[-]</t>
    <phoneticPr fontId="13" type="noConversion"/>
  </si>
  <si>
    <t>#下阶伤害提高[color=1ca216,fontsize=18]{$valueadd12}[-]，回复提高[color=1ca216,fontsize=18]{$valueadd12}[-]</t>
    <phoneticPr fontId="13" type="noConversion"/>
  </si>
  <si>
    <t>#下阶持续时间提高[color=1ca216,fontsize=18]{$bufflast12/1000}[-]秒，伤害提高[color=1ca216,fontsize=18]{$valueadd12}[-]</t>
    <phoneticPr fontId="13" type="noConversion"/>
  </si>
  <si>
    <t>#下阶伤害提高[color=1ca216,fontsize=18]{$valueadd12}[-]，士气降低持续时间提高[color=1ca216]{$bufflast11+$bufflast12*($sklevel-1)}[-]秒</t>
    <phoneticPr fontId="13" type="noConversion"/>
  </si>
  <si>
    <r>
      <t>#对一定范围内的敌方兵团造成[color=1ca216,fontsize=18]{($valueadd11+$valueadd12*($sklevel-1))*$</t>
    </r>
    <r>
      <rPr>
        <sz val="11"/>
        <color theme="1"/>
        <rFont val="等线"/>
        <family val="3"/>
        <charset val="134"/>
        <scheme val="minor"/>
      </rPr>
      <t>a</t>
    </r>
    <r>
      <rPr>
        <sz val="11"/>
        <color theme="1"/>
        <rFont val="等线"/>
        <family val="3"/>
        <charset val="134"/>
        <scheme val="minor"/>
      </rPr>
      <t>ulevel}[-]气系伤害</t>
    </r>
    <phoneticPr fontId="13" type="noConversion"/>
  </si>
  <si>
    <t>#对方英雄造成的法术伤害，超过兵团最大生命值{$buffaddattr12}%的部分，减免[color=1ca216,fontsize=18]{$buffaddattr22+$buffaddattr23*($sklevel-1)}%[-]（百分比伤害不受影响，追加伤害独立计算）</t>
    <phoneticPr fontId="13" type="noConversion"/>
  </si>
  <si>
    <t>#使极大范围内的敌方单位受到法术造成的伤害提高50%，持续整场（最多可叠加2层），同时附加减速效果及沉默效果，持续[color=48b946,fontsize=20]{($bufflast11+$bufflast12*($sklevel-1))/1000}[-]秒</t>
    <phoneticPr fontId="13" type="noConversion"/>
  </si>
  <si>
    <t>#牺牲较大范围内的己方单位30%最大生命（不会造成致命伤害），使其攻速提高{($buffaddattr12+$buffaddattr13*($sklevel-1))}&lt;($buffaddattr12+$buffaddattr13*($sklevel-1))*($a122+$a126+$a132+$a136)&gt;%，持续[color=48b946,fontsize=20]{($bufflast11+$bufflast12*($sklevel-1))/1000}[-]秒</t>
    <phoneticPr fontId="13" type="noConversion"/>
  </si>
  <si>
    <t>#在目标区域召唤出连绵的火球，对一定范围内的敌方单位造成6轮累计[color=48b946,fontsize=20]{($valueadd11+$valueadd12*($sklevel-1))*6}[-]&lt;($valueadd11+$valueadd12*($sklevel-1))*6*($a122+$a126+$a127+$a131)+$a101&gt;火系法术伤害，并附加[color=e07c44,fontsize=20]「灼烧」[-]效果，持续8秒</t>
    <phoneticPr fontId="13" type="noConversion"/>
  </si>
  <si>
    <t>#召唤一处地狱裂隙，每0.5秒对裂隙周围的敌方单位造成[color=48b946,fontsize=20]{($ovalueadd11+$ovalueadd12*($sklevel-1))}[-]&lt;($ovalueadd11+$ovalueadd12*($sklevel-1))*($a122+$a126+$a127+$a131)+$a101&gt;火系法术伤害，对地狱兵团伤害减半，持续{$olast11/1000}秒</t>
    <phoneticPr fontId="13" type="noConversion"/>
  </si>
  <si>
    <t>#对全屏范围内的所有兵团造成[color=48b946,fontsize=20]{($valueadd11+$valueadd12*($sklevel-1))}[-]&lt;($valueadd11+$valueadd12*($sklevel-1))*($a122+$a126+$a127+$a131)+$a101&gt;火系法术伤害</t>
    <phoneticPr fontId="13" type="noConversion"/>
  </si>
  <si>
    <r>
      <t>#在目标区域召唤9个[color=48b946,fontsize=20]{$sklevel}[-]级火元素，火元素拥有[color=48b946,fontsize=20]{310+85*($sklevel-1)}[-]攻击和[color=48b946,fontsize=20]{3400+1476*($sklevel-1)}[-]生命</t>
    </r>
    <r>
      <rPr>
        <b/>
        <sz val="11"/>
        <color rgb="FFFF0000"/>
        <rFont val="等线"/>
        <family val="3"/>
        <charset val="134"/>
        <scheme val="minor"/>
      </rPr>
      <t>，持续20秒</t>
    </r>
    <phoneticPr fontId="13" type="noConversion"/>
  </si>
  <si>
    <r>
      <t>#在目标区域升起1座火焰之门，连续召唤3个[color=48b946,fontsize=20]{$sklevel}[-]级小恶魔兵团，小恶魔拥有[color=48b946,fontsize=20]{250+68*($sklevel-1)}[-]攻击和[color=48b946,fontsize=20]{2800+1216*($sklevel-1)}[-]生命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3" type="noConversion"/>
  </si>
  <si>
    <r>
      <t>#在目标区域召唤烈火传送门，持续召唤3个[color=48b946,fontsize=20]{$sklevel}[-]级小恶魔兵团，小恶魔拥有[color=48b946,fontsize=20]{250+68*($sklevel-1)}[-]攻击和[color=48b946,fontsize=20]{2800+1216*($sklevel-1)}[-]生命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3" type="noConversion"/>
  </si>
  <si>
    <t>#对一定范围内的敌方单位造成[color=48b946,fontsize=20]{($valueadd11+$valueadd12*($sklevel-1))}[-]&lt;($valueadd11+$valueadd12*($sklevel-1))*($a122+$a126+$a127+$a131)+$a101&gt;火系法术伤害，并附加[color=e07c44,fontsize=20]「灼烧」[-]效果，持续{($bufflast11+$bufflast12*($sklevel-1))/1000}秒</t>
    <phoneticPr fontId="13" type="noConversion"/>
  </si>
  <si>
    <t>#提高所有己方近战兵团{($buffaddattr12+$buffaddattr13*($sklevel-1))}&lt;($buffaddattr12+$buffaddattr13*($sklevel-1))*($a122+$a126+$a132+$a136)&gt;%攻击和{($buffaddattr22+$buffaddattr23*($sklevel-1))}&lt;($buffaddattr12+$buffaddattr13*($sklevel-1))*($a122+$a126+$a132+$a136)&gt;%吸血，持续[color=48b946,fontsize=20]{($bufflast11+$bufflast12*($sklevel-1))/1000}[-]秒</t>
    <phoneticPr fontId="13" type="noConversion"/>
  </si>
  <si>
    <t>#对一定范围内的敌方单位造成[color=48b946,fontsize=20]{($valueadd11+$valueadd12*($sklevel-1))}[-]&lt;($valueadd11+$valueadd12*($sklevel-1))*($a122+$a126+$a127+$a131)+$a101&gt;火系法术伤害，并在目标区域召唤1个[color=48b946,fontsize=20]{$sklevel}[-]级大恶魔，拥有[color=48b946,fontsize=20]{15500+4250*($sklevel-1)}[-]攻击，免疫所有伤害，持续10秒</t>
    <phoneticPr fontId="13" type="noConversion"/>
  </si>
  <si>
    <t>#牺牲较大范围内的己方单位30%最大生命（不会造成致命伤害），使其兵团伤害提高[color=48b946,fontsize=20]{($buffaddattr12+$buffaddattr13*($sklevel-1))}[-]&lt;($buffaddattr12+$buffaddattr13*($sklevel-1))*($a122+$a126+$a132+$a136)&gt;[color=48b946,fontsize=20]%[-]，持续{($bufflast11+$bufflast12*($sklevel-1))/1000}秒</t>
    <phoneticPr fontId="13"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</si>
  <si>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t>
    <phoneticPr fontId="13"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</si>
  <si>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16人兵团和9人兵团受到的效果翻倍</t>
    <phoneticPr fontId="13" type="noConversion"/>
  </si>
  <si>
    <r>
      <t>#在目标区域召唤9个[color=48b946,fontsize=20]{$sklevel}[-]级水元素，水元素可远距离攻击，拥有[color=48b946,fontsize=20]{220+60*($sklevel-1)}[-]攻击和[color=48b946,fontsize=20]{3900+1694*($sklevel-1)}[-]生命</t>
    </r>
    <r>
      <rPr>
        <b/>
        <sz val="11"/>
        <color rgb="FFFF0000"/>
        <rFont val="等线"/>
        <family val="3"/>
        <charset val="134"/>
        <scheme val="minor"/>
      </rPr>
      <t>，持续20秒</t>
    </r>
    <phoneticPr fontId="9" type="noConversion"/>
  </si>
  <si>
    <t>#复制1个己方兵团进行战斗，复制的兵团继承原兵团[color=48b946,fontsize=20]{($dupliatk11+$dupliatk12*($sklevel-1))}%[-]攻击，受到的伤害提高{($duplidmg11+$duplidmg12*($sklevel-1))}%，持续30秒</t>
    <phoneticPr fontId="13" type="noConversion"/>
  </si>
  <si>
    <t>#发出柔和的生命锁链，使己方所有兵团受到的伤害平均分摊，持续{($bufflast11+$bufflast12*($sklevel-1))/1000}秒</t>
    <phoneticPr fontId="13" type="noConversion"/>
  </si>
  <si>
    <t>#对一定范围内的己方单位恢复[color=48b946,fontsize=20]{($valueadd11+$valueadd12*($sklevel-1))}[-]&lt;($valueadd11+$valueadd12*($sklevel-1)*($a123+$a126+0.4*$a128+0.4*$a131+$a133+$a136)&gt;生命</t>
    <phoneticPr fontId="13" type="noConversion"/>
  </si>
  <si>
    <t>#恢复较大范围内的己方单位[color=48b946,fontsize=20]{($ovalueadd11+$ovalueadd12*($sklevel-1))*($olast11/$ointerval)}[-]&lt;($ovalueadd11+$ovalueadd12*($sklevel-1))*($olast11/$ointerval)*($a123+$a126+0.4*$a128+0.4*$a131+$a133+$a136)&gt;生命，对有[color=e07c44,fontsize=20]「护盾」[-]的目标效果翻倍</t>
    <phoneticPr fontId="13" type="noConversion"/>
  </si>
  <si>
    <t>#使所有己方兵团受到的英雄法术伤害变为治疗，所有敌方兵团受到的英雄法术治疗变为伤害，持续{($bufflast11+$bufflast12*($sklevel-1))/1000}秒</t>
    <phoneticPr fontId="13" type="noConversion"/>
  </si>
  <si>
    <t>#对所有己方兵团施加[color=e07c44,fontsize=20]「士气高涨」[-]效果（提高{($buffaddattr12+$buffaddattr13*($sklevel-1))}&lt;($buffaddattr12+$buffaddattr13*($sklevel-1))*($a122+$a126+$a132+$a136)&gt;%攻速），并额外提高50&lt;50*($a122+$a126+$a132+$a136)&gt;%攻击，持续{($bufflast11+$bufflast12*($sklevel-1))/1000}秒</t>
    <phoneticPr fontId="13" type="noConversion"/>
  </si>
  <si>
    <t>#提高一定范围内的己方单位{($buffaddattr12+$buffaddattr13*($sklevel-1))/20}&lt;(($buffaddattr12+$buffaddattr13*($sklevel-1))/20)*($a124+$a126+$a134+$a136)&gt;%闪避，并免疫气系法术伤害，持续[color=48b946,fontsize=20]{($bufflast11+$bufflast12*($sklevel-1))/1000}[-]秒</t>
    <phoneticPr fontId="13" type="noConversion"/>
  </si>
  <si>
    <r>
      <t>#蛊惑</t>
    </r>
    <r>
      <rPr>
        <sz val="11"/>
        <color theme="1"/>
        <rFont val="等线"/>
        <family val="3"/>
        <charset val="134"/>
        <scheme val="minor"/>
      </rPr>
      <t>1</t>
    </r>
    <r>
      <rPr>
        <sz val="11"/>
        <color theme="1"/>
        <rFont val="等线"/>
        <family val="3"/>
        <charset val="134"/>
        <scheme val="minor"/>
      </rPr>
      <t>个敌方单位暂时变为友军，持续[color=48b946,fontsize=20]{($bufflast11+$bufflast12*($sklevel-1))/1000}[-]秒</t>
    </r>
    <phoneticPr fontId="13" type="noConversion"/>
  </si>
  <si>
    <t>#在目标区域召唤风暴，每0.5秒对一定范围内的所有单位造成[color=48b946,fontsize=20]{($valueadd11+$valueadd12*($sklevel-1))*$sumnum}[-]&lt;(($valueadd11+$valueadd12*($sklevel-1))*$sumnum)*($a124+$a126+$a129+$a131)+$a101&gt;气系法术伤害并降低目标15%攻速，持续{$olast11/1000}秒</t>
    <phoneticPr fontId="13" type="noConversion"/>
  </si>
  <si>
    <t>#降低较大范围内敌方单位{-($buffaddattr12+$buffaddattr13*($sklevel-1))}&lt;-($buffaddattr12+$buffaddattr13*($sklevel-1))*($a124+$a126+$a134+$a136)&gt;%兵团免伤和{-($buffaddattr22+$buffaddattr23*($sklevel-1))/20}&lt;-(($buffaddattr22+$buffaddattr23*($sklevel-1))/20)*($a124+$a126+$a134+$a136)&gt;%闪避，持续[color=48b946,fontsize=20]{($bufflast11+$bufflast12*($sklevel-1))/1000}[-]秒</t>
    <phoneticPr fontId="13" type="noConversion"/>
  </si>
  <si>
    <r>
      <t>#在目标区域召唤9个[color=48b946,fontsize=20]{$sklevel}[-]级气元素，气元素可远距离攻击，拥有[color=48b946,fontsize=20]{220+60*($sklevel-1)}[-]攻击和[color=48b946,fontsize=20]{3900+1694*($sklevel-1)}[-]生命</t>
    </r>
    <r>
      <rPr>
        <b/>
        <sz val="11"/>
        <color rgb="FFFF0000"/>
        <rFont val="等线"/>
        <family val="3"/>
        <charset val="134"/>
        <scheme val="minor"/>
      </rPr>
      <t>，持续20秒</t>
    </r>
    <phoneticPr fontId="9" type="noConversion"/>
  </si>
  <si>
    <t>#对一定范围内的敌方单位造成[color=48b946,fontsize=20]{($valueadd11+$valueadd12*($sklevel-1))}[-]&lt;($valueadd11+$valueadd12*($sklevel-1))*($a124+$a126+$a129+$a131)+$a101&gt;气系法术伤害，并降低目标30%命中，持续8秒</t>
    <phoneticPr fontId="13" type="noConversion"/>
  </si>
  <si>
    <t>#为一定范围内的己方单位施加[color=e07c44,fontsize=20]「护盾」[-]，吸收[color=48b946,fontsize=20]{($buffaddattr12+$buffaddattr13*($sklevel-1))}[-]&lt;($buffaddattr12+$buffaddattr13*($sklevel-1))*($a125+$a126+0.4*$a130+0.4*$a131+$a135+$a136)&gt;伤害，持续{($bufflast11+$bufflast12*($sklevel-1))/1000}秒</t>
    <phoneticPr fontId="13" type="noConversion"/>
  </si>
  <si>
    <t>#为一定范围内的己方单位施加[color=e07c44,fontsize=20]「护盾」[-]，吸收[color=48b946,fontsize=20]{($buffaddattr12+$buffaddattr13*($sklevel-1))}[-]&lt;($buffaddattr12+$buffaddattr13*($sklevel-1))*($a125+$a126+0.4*$a130+0.4*$a131+$a135+$a136)&gt;伤害，同时驱散己方所受到的减益效果，持续{($bufflast11+$bufflast12*($sklevel-1))/1000}秒</t>
    <phoneticPr fontId="13" type="noConversion"/>
  </si>
  <si>
    <t>#在指定位置召唤流沙陷阱，每秒对所有单位造成相当于最大生命值2%的伤害（敌方单位受到伤害翻倍），并降低敌方单位[color=48b946,fontsize=20]{-($buffaddattr12+$buffaddattr13*($sklevel-1))}[-]&lt;-($buffaddattr12+$buffaddattr13*($sklevel-1))*($a125+$a126+$a135+$a136)&gt;[color=48b946,fontsize=20]%[-]免伤，持续{($olast11+$olast12)/1000}秒</t>
    <phoneticPr fontId="13" type="noConversion"/>
  </si>
  <si>
    <t>#在目标区域召唤流星进行攻击，对敌方单位造成6轮累计[color=48b946,fontsize=20]{($ovalueadd11+$ovalueadd12*($sklevel-1))*($olast11/$ointerval)*2}[-]&lt;(($ovalueadd11+$ovalueadd12*($sklevel-1))*($a125+$a126+$a130+$a131)+$a101)*($olast11/$ointerval)*2&gt;土系法术伤害，并对被[color=e07c44,fontsize=20]「眩晕」[-]的目标造成2倍伤害</t>
    <phoneticPr fontId="13" type="noConversion"/>
  </si>
  <si>
    <t>#对所有单位造成[color=48b946,fontsize=20]{($valueadd11+$valueadd12*($sklevel-1))}[-]&lt;($valueadd11+$valueadd12*($sklevel-1))*($a125+$a126+$a130+$a131)+$a101&gt;土系法术伤害（对墓园单位无效），并对「士气低落」的单位额外造成50%伤害</t>
    <phoneticPr fontId="13" type="noConversion"/>
  </si>
  <si>
    <t>#对一定范围内的敌方单位造成[color=48b946,fontsize=20]{($valueadd11+$valueadd12*($sklevel-1))}[-]&lt;($valueadd11+$valueadd12*($sklevel-1))*($a125+$a126+$a130+$a131)+$a101&gt;土系法术伤害，并有50%概率造成[color=e07c44,fontsize=20]「眩晕」[-]效果，持续2秒</t>
    <phoneticPr fontId="13" type="noConversion"/>
  </si>
  <si>
    <t>#对一定范围内的敌方单位造成[color=48b946,fontsize=20]{($valueadd11+$valueadd12*($sklevel-1))}[-]&lt;($valueadd11+$valueadd12*($sklevel-1))*($a125+$a126+$a130+$a131)+$a101&gt;土系法术伤害，并有50%概率造成[color=e07c44,fontsize=20]「眩晕」[-]效果，该伤害和[color=e07c44,fontsize=20]「眩晕」[-]效果概率对处在[color=e07c44,fontsize=20]「士气低落」[-]状态下的目标翻倍，持续2秒</t>
    <phoneticPr fontId="13" type="noConversion"/>
  </si>
  <si>
    <t>#对较大范围非墓园阵营的敌方单位造成[color=e07c44,fontsize=20]「士气低落」[-]效果，攻速降低{-($buffaddattr12+$buffaddattr13*($sklevel-1))}&lt;-($buffaddattr12+$buffaddattr13*($sklevel-1))*($a125+$a126+$a135+$a136)&gt;%，持续[color=48b946,fontsize=20]{($bufflast11+$bufflast12*($sklevel-1))/1000}[-]秒</t>
    <phoneticPr fontId="13" type="noConversion"/>
  </si>
  <si>
    <t>#对较大范围非墓园阵营的敌方单位造成[color=e07c44,fontsize=20]「士气低落」[-]效果，攻速降低{-($buffaddattr12+$buffaddattr13*($sklevel-1))}&lt;-($buffaddattr12+$buffaddattr13*($sklevel-1))*($a125+$a126+$a135+$a136)&gt;%，持续[color=48b946,fontsize=20]{($bufflast11+$bufflast12*($sklevel-1))/1000}[-]秒，并额外造成[color=e07c44,fontsize=20]「眩晕」[-]效果，持续3秒</t>
    <phoneticPr fontId="13"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</si>
  <si>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3"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</si>
  <si>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9" type="noConversion"/>
  </si>
  <si>
    <r>
      <t>#在目标区域召唤9个[color=48b946,fontsize=20]{$sklevel}[-]级重装骷髅，对区域内的敌方单位附加[color=e07c44,fontsize=20]「士气低落」[-]效果，重装骷髅拥有[color=48b946,fontsize=20]{250+60*($sklevel-1)}[-]攻击和[color=48b946,fontsize=20]{3500+1520*($sklevel-1)}[-]生命</t>
    </r>
    <r>
      <rPr>
        <b/>
        <sz val="11"/>
        <color rgb="FFFF0000"/>
        <rFont val="等线"/>
        <family val="3"/>
        <charset val="134"/>
        <scheme val="minor"/>
      </rPr>
      <t>，持续20秒</t>
    </r>
    <phoneticPr fontId="13" type="noConversion"/>
  </si>
  <si>
    <r>
      <t>#在目标区域召唤9个[color=48b946,fontsize=20]{$sklevel}[-]级土元素，土元素拥有[color=48b946,fontsize=20]{220+68*($sklevel-1)}[-]攻击和[color=48b946,fontsize=20]{6000+2600*($sklevel-1)}[-]生命</t>
    </r>
    <r>
      <rPr>
        <b/>
        <sz val="11"/>
        <color rgb="FFFF0000"/>
        <rFont val="等线"/>
        <family val="3"/>
        <charset val="134"/>
        <scheme val="minor"/>
      </rPr>
      <t>，持续20秒</t>
    </r>
    <phoneticPr fontId="9" type="noConversion"/>
  </si>
  <si>
    <r>
      <t>#在目标区域召唤9个[color=48b946,fontsize=20]{$sklevel}[-]级巨狼，巨狼拥有[color=48b946,fontsize=20]{280+76*($sklevel-1)}[-]攻击和[color=48b946,fontsize=20]{2750+1195*($sklevel-1)}[-]生命</t>
    </r>
    <r>
      <rPr>
        <b/>
        <sz val="11"/>
        <color rgb="FFFF0000"/>
        <rFont val="等线"/>
        <family val="3"/>
        <charset val="134"/>
        <scheme val="minor"/>
      </rPr>
      <t>，持续20秒</t>
    </r>
    <phoneticPr fontId="9" type="noConversion"/>
  </si>
  <si>
    <t>#对一定范围内的敌方单位造成[color=48b946,fontsize=20]{($valueadd11+$valueadd12*($sklevel-1))}[-]&lt;($valueadd11+$valueadd12*($sklevel-1))*($a125+$a126+$a130+$a131)+$a101&gt;土系法术伤害，并附加[color=e07c44,fontsize=20]「眩晕」[-]效果，持续3秒</t>
    <phoneticPr fontId="13" type="noConversion"/>
  </si>
  <si>
    <r>
      <t>#在目标区域召唤9个[color=48b946,fontsize=20]{$sklevel}[-]级树人，树人拥有[color=48b946,fontsize=20]{220+60*($sklevel-1)}[-]攻击和[color=48b946,fontsize=20]{3200+1391*($sklevel-1)}[-]生命</t>
    </r>
    <r>
      <rPr>
        <b/>
        <sz val="11"/>
        <color rgb="FFFF0000"/>
        <rFont val="等线"/>
        <family val="3"/>
        <charset val="134"/>
        <scheme val="minor"/>
      </rPr>
      <t>，持续整场战斗</t>
    </r>
    <phoneticPr fontId="13" type="noConversion"/>
  </si>
  <si>
    <t>#对一定范围内所有非墓园阵营的敌方单位造成[color=48b946,fontsize=20]{($valueadd11+$valueadd12*($sklevel-1))}[-]&lt;($valueadd11+$valueadd12*($sklevel-1))*($a125+$a126+$a130+$a131)+$a101&gt;土系法术伤害，同时恢复己方墓园单位[color=48b946,fontsize=20]{($valueadd11+$valueadd12*($sklevel-1))}[-]生命</t>
    <phoneticPr fontId="13" type="noConversion"/>
  </si>
  <si>
    <t>#召唤1个巨大的防护罩，使护罩内的己方兵团免疫所有伤害，持续[color=48b946,fontsize=20]{($olast11+$olast12*($sklevel-1))/1000}[-]秒</t>
    <phoneticPr fontId="13" type="noConversion"/>
  </si>
  <si>
    <r>
      <t>#在目标区域内召唤与敌方兵团数量相同的[color=48b946,fontsize=20]{$sklevel}[-]级骷髅兵团，骷髅拥有[color=48b946,fontsize=20]{250+68*($sklevel-1)}[-]攻击和[color=48b946,fontsize=20]{2800+1216*($sklevel-1)}[-]生命</t>
    </r>
    <r>
      <rPr>
        <b/>
        <sz val="11"/>
        <color rgb="FFFF0000"/>
        <rFont val="等线"/>
        <family val="3"/>
        <charset val="134"/>
        <scheme val="minor"/>
      </rPr>
      <t>，持续20秒</t>
    </r>
    <phoneticPr fontId="13" type="noConversion"/>
  </si>
  <si>
    <r>
      <t>#在目标区域内召唤与敌方兵团数量相同的[color=48b946,fontsize=20]{$sklevel}[-]级重装骷髅兵团，重装骷髅拥有[color=48b946,fontsize=20]{250+68*($sklevel-1)}[-]攻击和[color=48b946,fontsize=20]{3500+1520*($sklevel-1)}[-]生命</t>
    </r>
    <r>
      <rPr>
        <b/>
        <sz val="11"/>
        <color rgb="FFFF0000"/>
        <rFont val="等线"/>
        <family val="3"/>
        <charset val="134"/>
        <scheme val="minor"/>
      </rPr>
      <t>，持续20秒</t>
    </r>
    <phoneticPr fontId="13" type="noConversion"/>
  </si>
  <si>
    <t>#令死亡骑士立刻发动一次[color=48b946,fontsize=20]【致命一击】[-]，此次伤害提高20%，并降低目标低{-($buffaddattr12+$buffaddattr13*($sklevel-1))}&lt;-($buffaddattr12+$buffaddattr13*($sklevel-1))*($a122+$a126+$a132+$a136)&gt;防御，持续{($bufflast11+$bufflast12*($sklevel-1))/1000}秒</t>
    <phoneticPr fontId="13" type="noConversion"/>
  </si>
  <si>
    <t>#在目标区域开辟一片神秘领域，对极大范围内的敌方单位造成[color=48b946,fontsize=20]{($valueadd11+$valueadd12*($sklevel-1))}[-]&lt;($valueadd11+$valueadd12*($sklevel-1))*($a125+$a126+$a130+$a131)+$a101&gt;土系法术伤害，并对范围内的敌方单位持续造成[color=e07c44,fontsize=20]「沉默」[-]效果，持续[color=48b946,fontsize=20]{($olast11+$olast12*($sklevel-1))/1000}[-]秒</t>
    <phoneticPr fontId="13" type="noConversion"/>
  </si>
  <si>
    <t>#对一定范围内的敌方单位造成[color=48b946,fontsize=20]{($valueadd11+$valueadd12*($sklevel-1))}[-]&lt;($valueadd11+$valueadd12*($sklevel-1))*($a125+$a126+$a130+$a131)+$a101&gt;土系法术伤害，并附加[color=e07c44,fontsize=20]「石化」[-]效果，持续[color=48b946,fontsize=20]{($bufflast11+$bufflast12*($sklevel-1))/1000}[-]秒</t>
    <phoneticPr fontId="13" type="noConversion"/>
  </si>
  <si>
    <t>#召唤一处深渊裂隙，每0.8秒对裂隙周围的敌方单位造成[color=48b946,fontsize=20]{($ovalueadd11+$ovalueadd12*($sklevel-1))}[-]&lt;($ovalueadd11+$ovalueadd12*($sklevel-1))*($a122+$a126+$a127+$a131)+$a101&gt;土系法术伤害，并造成{($bufflast11+$bufflast12*($sklevel-1))/1000}秒[color=e07c44,fontsize=20]「眩晕」[-]效果，裂隙持续{$olast11/1000}秒</t>
    <phoneticPr fontId="13" type="noConversion"/>
  </si>
  <si>
    <t>#每{$ointerval/1000}秒对较大范围内所有敌方单位造成[color=48b946,fontsize=20]{($valueadd11+$valueadd12*($sklevel-1))}[-]&lt;($valueadd11+$valueadd12*($sklevel-1))*($a125+$a126+$a130+$a131)+$a101&gt;土系法术伤害，同时恢复所有己方单位等量的生命，持续{($olast11+$olast12*($sklevel-1))/1000}秒</t>
    <phoneticPr fontId="13" type="noConversion"/>
  </si>
  <si>
    <t>#每{$ointerval/1000}秒对较大范围内所有敌方单位造成[color=48b946,fontsize=20]{($valueadd11+$valueadd12*($sklevel-1))}[-]&lt;($valueadd11+$valueadd12*($sklevel-1))*($a125+$a126+$a130+$a131)+$a101&gt;及相当于最大生命值2%的土系法术伤害，同时恢复所有己方单位等量的生命，持续{($olast11+$olast12*($sklevel-1))/1000}秒</t>
    <phoneticPr fontId="13" type="noConversion"/>
  </si>
  <si>
    <t>#对极大范围内的敌方非[color=e07c44,fontsize=20]「石化」[-]单位造成[color=48b946,fontsize=20]{($valueadd11+$valueadd12*($sklevel-1))}[-]&lt;($valueadd11+$valueadd12*($sklevel-1))*($a125+$a126+$a130+$a131)+$a101&gt;土系法术伤害，并附加[color=e07c44,fontsize=20]「石化」[-]效果，持续[color=48b946,fontsize=20]{($bufflast11+$bufflast12*($sklevel-1))/1000}[-]秒，同时对敌方[color=e07c44,fontsize=20]「石化」[-]单位造成两倍伤害。</t>
    <phoneticPr fontId="13" type="noConversion"/>
  </si>
  <si>
    <t>#召唤一处持续5秒的阴影，每0.5秒对范围内敌军造成[color=48b946,fontsize=20]{($ovalueadd11+$ovalueadd12*($sklevel-1))}[-]&lt;($ovalueadd11+$ovalueadd12*($sklevel-1))*($a125+$a126+$a130+$a131)+$a101&gt;持续伤害，并加深10%法术伤害</t>
    <phoneticPr fontId="13" type="noConversion"/>
  </si>
  <si>
    <t>#对一定范围内的敌方单位造成[color=48b946,fontsize=20]{($valueadd11+$valueadd12*($sklevel-1))*$aulevel}[-]气系法术伤害</t>
    <phoneticPr fontId="13"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</si>
  <si>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3"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</si>
  <si>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9" type="noConversion"/>
  </si>
  <si>
    <r>
      <t>#开场自动召唤9个[color=48b946,fontsize=20]{$sklevel}[-]级重装骷髅，重装骷髅拥有[color=48b946,fontsize=20]{(27.5+3.5*($sklevel-1))*$ulevel}[-]攻击和[color=48b946,fontsize=20]{(380+26.5*($sklevel-1))*$ulevel}[-]生命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3" type="noConversion"/>
  </si>
  <si>
    <r>
      <t>#开场自动召唤13个[color=48b946,fontsize=20]{$sklevel}[-]级重装骷髅，重装骷髅拥有[color=48b946,fontsize=20]{(27.5+3.5*($sklevel-1))*$ulevel}[-]攻击和[color=48b946,fontsize=20]{(380+26.5*($sklevel-1))*$ulevel}[-]生命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3" type="noConversion"/>
  </si>
  <si>
    <r>
      <t>#开场自动召唤13个[color=48b946,fontsize=20]{$sklevel}[-]级重装骷髅，重装骷髅拥有[color=48b946,fontsize=20]{(27.5+3.5*($sklevel-1))*$ulevel}[-]攻击和[color=48b946,fontsize=20]{(455+31*($sklevel-1))*$ulevel}[-]生命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</si>
  <si>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拥有[color=48b946,fontsize=20]{(500+35*($sklevel-1))*$ulevel}[-]攻击和[color=48b946,fontsize=20]{(5700+380*($sklevel-1))*$ulevel}[-]生命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</si>
  <si>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拥有[color=48b946,fontsize=20]{(510+35.5*($sklevel-1))*$ulevel}[-]攻击和[color=48b946,fontsize=20]{(6000+400*($sklevel-1))*$ulevel}[-]生命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</si>
  <si>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拥有[color=48b946,fontsize=20]{(520+36*($sklevel-1))*$ulevel}[-]攻击和[color=48b946,fontsize=20]{(6230+415*($sklevel-1))*$ulevel}[-]生命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</si>
  <si>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</si>
  <si>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拥有[color=48b946,fontsize=20]{(540+36*($sklevel-1))*$ulevel}[-]攻击和[color=48b946,fontsize=20]{(7280+489*($sklevel-1))*$ulevel}[-]生命</t>
    </r>
    <r>
      <rPr>
        <b/>
        <sz val="11"/>
        <color rgb="FFFF0000"/>
        <rFont val="等线"/>
        <family val="3"/>
        <charset val="134"/>
        <scheme val="minor"/>
      </rPr>
      <t>，持续整场战斗</t>
    </r>
    <phoneticPr fontId="13"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</si>
  <si>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phoneticPr fontId="13" type="noConversion"/>
  </si>
  <si>
    <r>
      <t>#开场[color=48b946,fontsize=20]{(($initcd1-($sklevel-1)*$initcd2))/1000}[-]秒后召唤1只[color=48b946,fontsize=20]{$sklevel}[-]级圣龙王</t>
    </r>
    <r>
      <rPr>
        <b/>
        <sz val="11"/>
        <color rgb="FFFF0000"/>
        <rFont val="等线"/>
        <family val="3"/>
        <charset val="134"/>
        <scheme val="minor"/>
      </rPr>
      <t>，圣龙王</t>
    </r>
    <r>
      <rPr>
        <sz val="11"/>
        <rFont val="等线"/>
        <family val="3"/>
        <charset val="134"/>
        <scheme val="minor"/>
      </rPr>
      <t>拥有[color=48b946,fontsize=20]{(600+36*($sklevel-1))*$ulevel}[-]攻击和[color=48b946,fontsize=20]{(7800+489*($sklevel-1))*$ulevel}[-]生命</t>
    </r>
    <r>
      <rPr>
        <b/>
        <sz val="11"/>
        <color rgb="FFFF0000"/>
        <rFont val="等线"/>
        <family val="3"/>
        <charset val="134"/>
        <scheme val="minor"/>
      </rPr>
      <t>，持续整场战斗</t>
    </r>
    <phoneticPr fontId="13" type="noConversion"/>
  </si>
  <si>
    <t>#提高所有己方兵团[color=48b946,fontsize=20]{($buffaddattr12+$buffaddattr13*($sklevel-1))}%[-]攻击、[color=48b946,fontsize=20]{($buffaddattr22+$buffaddattr23*($sklevel-1))}%[-]攻速以及30移动速度，持续15秒</t>
    <phoneticPr fontId="13" type="noConversion"/>
  </si>
  <si>
    <t>大师</t>
    <phoneticPr fontId="13" type="noConversion"/>
  </si>
  <si>
    <t>冠军</t>
    <phoneticPr fontId="13" type="noConversion"/>
  </si>
  <si>
    <t>王者</t>
    <phoneticPr fontId="13" type="noConversion"/>
  </si>
  <si>
    <t>传奇</t>
    <phoneticPr fontId="13" type="noConversion"/>
  </si>
  <si>
    <t>折磨</t>
    <phoneticPr fontId="13" type="noConversion"/>
  </si>
  <si>
    <t>深渊</t>
    <phoneticPr fontId="13" type="noConversion"/>
  </si>
  <si>
    <t>#[color=ffffff]推荐[color=00ff1e]强续航[color=ffffff]和[-]范围伤害[-]兵团，[color=00ff1e]物理增益[-]英雄[-]</t>
    <phoneticPr fontId="13" type="noConversion"/>
  </si>
  <si>
    <t>#[color=ffffff]推荐[color=00ff1e]高输出远程[-]兵团，[color=00ff1e]法术伤害[-]英雄[-]</t>
    <phoneticPr fontId="13" type="noConversion"/>
  </si>
  <si>
    <t>#[color=ffffff,fontsize=22]冠军对决将于[-][color=ffff00,fontsize=22]{$date}[-][color=ffffff,fontsize=22]上午[-][color=ffff00,fontsize=22]9:00[-][color=ffffff,fontsize=22]准时开启，操作王者谁与争峰！[-]</t>
    <phoneticPr fontId="13" type="noConversion"/>
  </si>
  <si>
    <t>#[color=ffffff,fontsize=22]英雄交锋将于[-][color=ffff00,fontsize=22]{$date}[-][color=ffffff,fontsize=22]开启，[-][color=ffff00,fontsize=22]11:00-24:00[-][color=ffffff,fontsize=22]等你来战！[-]</t>
    <phoneticPr fontId="13" type="noConversion"/>
  </si>
  <si>
    <t>#[color=ffffff,fontsize=22]领土争夺将于[-][color=ffff00,fontsize=22]{$date}[-][color=ffffff,fontsize=22]开启，[-][color=ffff00,fontsize=22]每周六、日晚20:00[-][color=ffffff,fontsize=22]与您不见不散！[-]</t>
    <phoneticPr fontId="13" type="noConversion"/>
  </si>
  <si>
    <t>#战报已过期，期待领主们再次创造精彩对决！</t>
    <phoneticPr fontId="13" type="noConversion"/>
  </si>
  <si>
    <t>卡拉伦学院</t>
    <phoneticPr fontId="13" type="noConversion"/>
  </si>
  <si>
    <t>塞莱斯特</t>
    <phoneticPr fontId="13" type="noConversion"/>
  </si>
  <si>
    <t>乌拉克</t>
    <phoneticPr fontId="13" type="noConversion"/>
  </si>
  <si>
    <t>崇高岭</t>
    <phoneticPr fontId="9" type="noConversion"/>
  </si>
  <si>
    <t>南港郡</t>
    <phoneticPr fontId="9" type="noConversion"/>
  </si>
  <si>
    <t>白翎城</t>
    <phoneticPr fontId="13" type="noConversion"/>
  </si>
  <si>
    <t>拜尔德斯</t>
    <phoneticPr fontId="9" type="noConversion"/>
  </si>
  <si>
    <t>瑞恩先王领</t>
    <phoneticPr fontId="9" type="noConversion"/>
  </si>
  <si>
    <r>
      <rPr>
        <sz val="11"/>
        <color rgb="FFFF0000"/>
        <rFont val="等线"/>
        <family val="3"/>
        <charset val="134"/>
        <scheme val="minor"/>
      </rPr>
      <t>伊</t>
    </r>
    <r>
      <rPr>
        <sz val="11"/>
        <color theme="1"/>
        <rFont val="等线"/>
        <family val="3"/>
        <charset val="134"/>
        <scheme val="minor"/>
      </rPr>
      <t>欧弗</t>
    </r>
    <phoneticPr fontId="9" type="noConversion"/>
  </si>
  <si>
    <t>维尔宁</t>
    <phoneticPr fontId="13" type="noConversion"/>
  </si>
  <si>
    <t>狮鹫崖</t>
    <phoneticPr fontId="13" type="noConversion"/>
  </si>
  <si>
    <t>良矿地</t>
    <phoneticPr fontId="9" type="noConversion"/>
  </si>
  <si>
    <t>山丘桥</t>
    <phoneticPr fontId="9" type="noConversion"/>
  </si>
  <si>
    <r>
      <rPr>
        <sz val="11"/>
        <color rgb="FFFF0000"/>
        <rFont val="等线"/>
        <family val="3"/>
        <charset val="134"/>
        <scheme val="minor"/>
      </rPr>
      <t>北</t>
    </r>
    <r>
      <rPr>
        <sz val="11"/>
        <color theme="1"/>
        <rFont val="等线"/>
        <family val="3"/>
        <charset val="134"/>
        <scheme val="minor"/>
      </rPr>
      <t>泰塔利亚</t>
    </r>
    <phoneticPr fontId="9" type="noConversion"/>
  </si>
  <si>
    <t>斯坦德威克</t>
    <phoneticPr fontId="9" type="noConversion"/>
  </si>
  <si>
    <t>丰饶地</t>
    <phoneticPr fontId="9" type="noConversion"/>
  </si>
  <si>
    <t>图拉里昂森林</t>
    <phoneticPr fontId="9" type="noConversion"/>
  </si>
  <si>
    <t>潮汐塆</t>
    <phoneticPr fontId="9" type="noConversion"/>
  </si>
  <si>
    <t>费里斯沼泽</t>
    <phoneticPr fontId="13" type="noConversion"/>
  </si>
  <si>
    <t>克瑞拉</t>
    <phoneticPr fontId="9" type="noConversion"/>
  </si>
  <si>
    <r>
      <t>巨人</t>
    </r>
    <r>
      <rPr>
        <sz val="11"/>
        <color rgb="FFFF0000"/>
        <rFont val="等线"/>
        <family val="3"/>
        <charset val="134"/>
        <scheme val="minor"/>
      </rPr>
      <t>领地</t>
    </r>
    <phoneticPr fontId="9" type="noConversion"/>
  </si>
  <si>
    <t>翡翠丘陵</t>
    <phoneticPr fontId="9" type="noConversion"/>
  </si>
  <si>
    <r>
      <rPr>
        <sz val="11"/>
        <color rgb="FFFF0000"/>
        <rFont val="等线"/>
        <family val="3"/>
        <charset val="134"/>
        <scheme val="minor"/>
      </rPr>
      <t>匹尔邦</t>
    </r>
    <r>
      <rPr>
        <sz val="11"/>
        <color theme="1"/>
        <rFont val="等线"/>
        <family val="3"/>
        <charset val="134"/>
        <scheme val="minor"/>
      </rPr>
      <t>特</t>
    </r>
    <phoneticPr fontId="9" type="noConversion"/>
  </si>
  <si>
    <t>盖亚之冠</t>
    <phoneticPr fontId="13" type="noConversion"/>
  </si>
  <si>
    <r>
      <rPr>
        <sz val="11"/>
        <color rgb="FFFF0000"/>
        <rFont val="等线"/>
        <family val="3"/>
        <charset val="134"/>
        <scheme val="minor"/>
      </rPr>
      <t>北</t>
    </r>
    <r>
      <rPr>
        <sz val="11"/>
        <color theme="1"/>
        <rFont val="等线"/>
        <family val="3"/>
        <charset val="134"/>
        <scheme val="minor"/>
      </rPr>
      <t>图拉里昂</t>
    </r>
    <phoneticPr fontId="9" type="noConversion"/>
  </si>
  <si>
    <t>斯巴沃德</t>
    <phoneticPr fontId="9" type="noConversion"/>
  </si>
  <si>
    <t>#兵团攻击+{$factor}%</t>
    <phoneticPr fontId="13" type="noConversion"/>
  </si>
  <si>
    <t>#兵团生命+{$factor}%</t>
    <phoneticPr fontId="13" type="noConversion"/>
  </si>
  <si>
    <t>#英雄攻击+{$factor}</t>
    <phoneticPr fontId="13" type="noConversion"/>
  </si>
  <si>
    <t>#英雄防御+{$factor}</t>
    <phoneticPr fontId="13" type="noConversion"/>
  </si>
  <si>
    <t>#英雄智力+{$factor}</t>
    <phoneticPr fontId="13" type="noConversion"/>
  </si>
  <si>
    <t>#英雄知识+{$factor}</t>
    <phoneticPr fontId="13" type="noConversion"/>
  </si>
  <si>
    <t>#[color=ffeea0]      领取奖励需要：进行建造[-][color=ff0000]$num/$num1[-][color=ffeea0]次[-]</t>
    <phoneticPr fontId="13" type="noConversion"/>
  </si>
  <si>
    <t>#[color=ffeea0]      领取奖励需要：进行建造[-][color=27f73a]$num/$num1[-][color=ffeea0]次[-]</t>
    <phoneticPr fontId="13" type="noConversion"/>
  </si>
  <si>
    <t>#部队还在待命，快去派遣他们到指示区域吧</t>
    <phoneticPr fontId="13" type="noConversion"/>
  </si>
  <si>
    <t>#[color=645252]您在[color=48b946]{$city}[-]的部队已经开始战斗，是否前往观战？[-]</t>
    <phoneticPr fontId="13" type="noConversion"/>
  </si>
  <si>
    <t>#[color=645252]您的部队正在[color=48b946]{$city}[-]严阵以待，是否撤出部队？[-]</t>
    <phoneticPr fontId="13" type="noConversion"/>
  </si>
  <si>
    <t>#前往观战</t>
    <phoneticPr fontId="13" type="noConversion"/>
  </si>
  <si>
    <t>#撤出部队</t>
    <phoneticPr fontId="13" type="noConversion"/>
  </si>
  <si>
    <t>#[color=645252]您的部队正在[color=48b946]{$city}[-]激烈战斗，请稍后再试[-]</t>
    <phoneticPr fontId="13" type="noConversion"/>
  </si>
  <si>
    <t>#全军正在进行战前准备，请备战结束后再来派遣部队</t>
    <phoneticPr fontId="13" type="noConversion"/>
  </si>
  <si>
    <t>#剩余建造次数不足，快去消耗体力再来吧</t>
    <phoneticPr fontId="13" type="noConversion"/>
  </si>
  <si>
    <t>#[color=452900,fontsize=22]是否花费[-][pic= globalImageUI_littleDiamond.png][-][color=452900,fontsize=22]{$revive}[-][color=452900,fontsize=22]复活当前编组？[-]</t>
    <phoneticPr fontId="13" type="noConversion"/>
  </si>
  <si>
    <t>#备战已经结束，快去配置部队准备发起领土争夺！</t>
    <phoneticPr fontId="13" type="noConversion"/>
  </si>
  <si>
    <t>#城池达到人数最大上限，快去选择其他城池进行战斗吧！</t>
    <phoneticPr fontId="13" type="noConversion"/>
  </si>
  <si>
    <t>#本日内不再接受该提示</t>
    <phoneticPr fontId="13" type="noConversion"/>
  </si>
  <si>
    <t>#一片废墟，稍后再来吧</t>
    <phoneticPr fontId="13" type="noConversion"/>
  </si>
  <si>
    <t>#当前部队正在战斗中，暂时无法移动，请在空闲时再试</t>
    <phoneticPr fontId="13" type="noConversion"/>
  </si>
  <si>
    <t>#您暂时还没有联盟呢，快去加入吧！</t>
    <phoneticPr fontId="13" type="noConversion"/>
  </si>
  <si>
    <t>#当前部队已经阵亡，快去复活她们吧</t>
    <phoneticPr fontId="13" type="noConversion"/>
  </si>
  <si>
    <t>#请先进行布阵，等待战斗开始的号角</t>
    <phoneticPr fontId="13" type="noConversion"/>
  </si>
  <si>
    <t>#领土争夺将在50级开启，耐心等待哟！</t>
    <phoneticPr fontId="13" type="noConversion"/>
  </si>
  <si>
    <t>#该城池与您所属服务器的其他城池都不相邻，无法进攻</t>
    <phoneticPr fontId="13" type="noConversion"/>
  </si>
  <si>
    <t>#该部队已经在此城中了，无需重复派遣</t>
    <phoneticPr fontId="13" type="noConversion"/>
  </si>
  <si>
    <t>#敌方大本营不可被占领，留点活路给他们吧</t>
    <phoneticPr fontId="13" type="noConversion"/>
  </si>
  <si>
    <t>#战斗结算中，无法进行派遣，请耐心等待结果出炉</t>
    <phoneticPr fontId="13" type="noConversion"/>
  </si>
  <si>
    <t>#战斗已经结束了，请下赛季再来哟！</t>
    <phoneticPr fontId="13" type="noConversion"/>
  </si>
  <si>
    <t>#所选部队正被派遣出征，暂时不可被编辑</t>
    <phoneticPr fontId="13" type="noConversion"/>
  </si>
  <si>
    <t>#[color=645252,fontsize=20]当前编组并未有[color=cd201e,fontsize=20]兵团[-]构成，是否继续？[-]</t>
    <phoneticPr fontId="13" type="noConversion"/>
  </si>
  <si>
    <t>#[color=645252,fontsize=20]当前编组并未有[color=cd201e,fontsize=20]英雄[-]构成，是否继续？[-]</t>
    <phoneticPr fontId="13" type="noConversion"/>
  </si>
  <si>
    <t>#城池占领后，可在下周一5:00收取占领奖励邮件</t>
    <phoneticPr fontId="13" type="noConversion"/>
  </si>
  <si>
    <t>#恩洛斯正在接入魔法门，大陆时间线出现混乱！</t>
    <phoneticPr fontId="13" type="noConversion"/>
  </si>
  <si>
    <t>#恩洛斯正在接入魔法门，大陆时间线将在最多一刻钟后恢复正常</t>
    <phoneticPr fontId="13" type="noConversion"/>
  </si>
  <si>
    <t>#领土争夺无法接入其他恩洛斯大陆，魔法门尚未搭建完成</t>
    <phoneticPr fontId="13" type="noConversion"/>
  </si>
  <si>
    <t>#建筑已满级，继续建造仅增加个人次数</t>
    <phoneticPr fontId="13" type="noConversion"/>
  </si>
  <si>
    <t>#战斗即将开始，请耐心等待</t>
    <phoneticPr fontId="13" type="noConversion"/>
  </si>
  <si>
    <t>#对方为中立英雄，无法探查编组</t>
    <phoneticPr fontId="13" type="noConversion"/>
  </si>
  <si>
    <t>#[color=645252]1、领土争夺是以服务器为单位的城池策略对战玩法，每周会选取2-3个服务器进行匹配[-][][-][color=645252,fontsize=6]　[-][][-][color=645252]2、每周五05:00~每周六19:45分为领土争夺备战时间，每周六、日20:00~20:45为玩法开启时间，每周数据在下周五05:00重置[-][][-][color=645252,fontsize=6]　[-][][-][color=645252]3、玩家可用已经消耗的体力进行战前备战，备战为整个服务器的所有小伙伴提供战斗加成[-][][-][color=645252,fontsize=6]　[-][][-][color=645252]4、同时，个人备战满足一定条件时，将会有丰厚奖励作为领主们努力备战的回报[-][][-][color=645252,fontsize=6]　[-][][-][color=645252]5、玩家最多可编辑4组部队出战，每个部队有独立的战斗复活时间，连续参与战斗的部队会因为疲劳受到战斗减益状态[-][][-][color=645252,fontsize=6]　[-][][-][color=645252]6、整场战斗均以自动战斗进行，玩家可实时派遣部队对城池进行进攻或驻守，进攻或者驻守非满血的城池将获得每场战斗1点的积分奖励，进行战斗则可获得每场20点积分奖励，达到相应积分可以获得极致大奖！快快行动吧！[-][][-][color=645252,fontsize=6]　[-][][-][color=645252]7、每个城池拥有血量，城池血量降至0或者守城方全部阵亡时城池发生易主，三个服务器匹配按照易主时的进攻方所属服务器为准[-][][-][color=645252,fontsize=6]　[-][][-][color=645252]8、城池内前5个编组进入战斗状态，玩家不可撤回编组，其他状态编组可再撤回后重新编辑阵容并在此派遣进行战斗[-][][-][color=645252,fontsize=6]　[-][][-][color=645252]9、每回合城池损失血量为进攻方人数与防守方人数的差值加上当次战斗进攻方对城池造成的损伤（进攻方失败不造成战损，损伤值等于进攻方战斗获得积分），扣除/增长积分存在上限，每次攻击方胜利至少对城池造成10点损伤，每次防守方胜利至少对城池回复10点生命[-][][-][color=645252,fontsize=6]　[-][][-][color=645252]10、城池易主后有城池修复时间，城池修复时间内玩家不得对该城池进行攻击[-][][-][color=645252,fontsize=6]　[-][][-][color=645252]11、进攻失败的编组有固定5分钟的复活时间，玩家可以消耗钻石复活对应编组[-][][-][color=645252,fontsize=6]　[-][][-][color=645252]12、不同城池奖励不同，请各位领主慎重选择！[-]</t>
    <phoneticPr fontId="13" type="noConversion"/>
  </si>
  <si>
    <t>#征战币不足，快去参加领土争夺吧！</t>
    <phoneticPr fontId="13" type="noConversion"/>
  </si>
  <si>
    <t>#[color=645252,fontsize=20]每周五[color=cd201e,fontsize=24]全民备战[-]，恩洛斯大陆全面开启[-]</t>
    <phoneticPr fontId="13" type="noConversion"/>
  </si>
  <si>
    <t>#[color=645252,fontsize=20]每周[color=cd201e,fontsize=24]六、日晚20:00[-]，领土争夺与您不见不散[-]</t>
    <phoneticPr fontId="13" type="noConversion"/>
  </si>
  <si>
    <t>#[color=645252,fontsize=20]战火纷飞，只有您才是战场上的[color=cd201e,fontsize=24]枭雄[-]！[-]</t>
    <phoneticPr fontId="13" type="noConversion"/>
  </si>
  <si>
    <t>#[color=645252,fontsize=20][color=cd201e,fontsize=24]人人有份！[-]还等什么，快来加入吧！[-]</t>
    <phoneticPr fontId="13" type="noConversion"/>
  </si>
  <si>
    <r>
      <t>#参赛者将从本周[</t>
    </r>
    <r>
      <rPr>
        <sz val="11"/>
        <color theme="1"/>
        <rFont val="等线"/>
        <family val="3"/>
        <charset val="134"/>
        <scheme val="minor"/>
      </rPr>
      <t>color=c44904</t>
    </r>
    <r>
      <rPr>
        <sz val="11"/>
        <color theme="1"/>
        <rFont val="等线"/>
        <family val="3"/>
        <charset val="134"/>
        <scheme val="minor"/>
      </rPr>
      <t>]冠军对决[-]的32强中诞生！</t>
    </r>
    <phoneticPr fontId="13" type="noConversion"/>
  </si>
  <si>
    <t>#[color=c44904,fontsize=22]诸神之战[-][color=645252,fontsize=22]马上就要开始了，前往支持喜欢的参赛者，还可以赢得海量奖励哦！[-]</t>
    <phoneticPr fontId="13" type="noConversion"/>
  </si>
  <si>
    <t>#[color=645252,fontsize=22]参赛者，[-][color=c44904,fontsize=22]诸神之战[-][color=645252,fontsize=22]即将开启，快去组建您的队伍登上荣誉之巅吧！[-]</t>
    <phoneticPr fontId="13" type="noConversion"/>
  </si>
  <si>
    <t>共同见证强者的诞生！</t>
    <phoneticPr fontId="13" type="noConversion"/>
  </si>
  <si>
    <t>分组决定</t>
    <phoneticPr fontId="13" type="noConversion"/>
  </si>
  <si>
    <t>8强赛</t>
    <phoneticPr fontId="13" type="noConversion"/>
  </si>
  <si>
    <t>4强赛</t>
    <phoneticPr fontId="13" type="noConversion"/>
  </si>
  <si>
    <t>4强赛结束</t>
    <phoneticPr fontId="13" type="noConversion"/>
  </si>
  <si>
    <t>冠军荣耀</t>
    <phoneticPr fontId="13" type="noConversion"/>
  </si>
  <si>
    <t>#[color=562600]据说[color=c44904]宝物升星[-]开启了，快去看看吧！[-]</t>
    <phoneticPr fontId="13" type="noConversion"/>
  </si>
  <si>
    <t>#[color=562600]升星会提高[color=c44904]宝物成长[-]，宝物进阶越高，效果越明显哟！[-]</t>
    <phoneticPr fontId="13" type="noConversion"/>
  </si>
  <si>
    <t>#[color=562600]宝物升星需要消耗[color=c44904]星辰印记[-]，可以从每周五、六、日的[color=c44904]领土争夺[-]获得，快去尝试吧！[-]</t>
    <phoneticPr fontId="13" type="noConversion"/>
  </si>
  <si>
    <t>#主动技能</t>
    <phoneticPr fontId="13" type="noConversion"/>
  </si>
  <si>
    <t>#开场技能</t>
    <phoneticPr fontId="13" type="noConversion"/>
  </si>
  <si>
    <t>#自动技能</t>
    <phoneticPr fontId="13" type="noConversion"/>
  </si>
  <si>
    <t>#被动技能</t>
    <phoneticPr fontId="13" type="noConversion"/>
  </si>
  <si>
    <r>
      <t>#[color=645252,fontsize=20]</t>
    </r>
    <r>
      <rPr>
        <sz val="11"/>
        <color theme="1"/>
        <rFont val="等线"/>
        <family val="3"/>
        <charset val="134"/>
        <scheme val="minor"/>
      </rPr>
      <t>快去选择</t>
    </r>
    <r>
      <rPr>
        <sz val="11"/>
        <color theme="1"/>
        <rFont val="等线"/>
        <family val="3"/>
        <charset val="134"/>
        <scheme val="minor"/>
      </rPr>
      <t>[color=cd201e,fontsize=24]</t>
    </r>
    <r>
      <rPr>
        <sz val="11"/>
        <color theme="1"/>
        <rFont val="等线"/>
        <family val="3"/>
        <charset val="134"/>
        <scheme val="minor"/>
      </rPr>
      <t>左侧空槽</t>
    </r>
    <r>
      <rPr>
        <sz val="11"/>
        <color theme="1"/>
        <rFont val="等线"/>
        <family val="3"/>
        <charset val="134"/>
        <scheme val="minor"/>
      </rPr>
      <t>[-]</t>
    </r>
    <r>
      <rPr>
        <sz val="11"/>
        <color theme="1"/>
        <rFont val="等线"/>
        <family val="3"/>
        <charset val="134"/>
        <scheme val="minor"/>
      </rPr>
      <t>[][-]　装配宝物技能</t>
    </r>
    <r>
      <rPr>
        <sz val="11"/>
        <color theme="1"/>
        <rFont val="等线"/>
        <family val="3"/>
        <charset val="134"/>
        <scheme val="minor"/>
      </rPr>
      <t>[-]</t>
    </r>
    <phoneticPr fontId="13" type="noConversion"/>
  </si>
  <si>
    <t>#[color=ffffff]1、竞技场每天可免费参加[color=00ff00]5[-]次，并通过且仅通过消耗钻石获得额外的竞技场参加次数[-][][-][color=ffffff]　[-][][-][color=ffffff]2、每个自然日[color=00ff00]21:00[-]对竞技场排名奖励进行结算[-][][-][color=ffffff]　[-][][-][color=ffffff]3、竞技场免费参加次数、累计消耗钻石与单日获得竞技币在每个自然日[color=00ff00]5:00[-]刷新[-][][-][color=ffffff]　[-][][-][color=ffffff]4、若游戏中出现超时或平局,以主动挑战方失败结束[-][][-][color=ffffff]　[-][][-][color=ffffff]5、玩家在主动参与竞技场比拼即可获得单日竞技币奖励[-][][-][color=ffffff]　[-][][-][color=ffffff]6、单次获胜获得[color=00ff00]100[-]点竞技币,失败获得[color=00ff00]50[-]点竞技币[-]</t>
    <phoneticPr fontId="13" type="noConversion"/>
  </si>
  <si>
    <t>#己方英雄的魔法恢复速度提高[color=00ff00]{$morale12+$morale13*($artifactlv-1)}[-]</t>
    <phoneticPr fontId="13" type="noConversion"/>
  </si>
  <si>
    <t>#发射出一道猛烈的闪电，同时在不同的敌方兵团单位身上跳跃9次．每次跳跃造成[color=1ca216,fontsize=20,outlinecolor=3c1e0aff]{($valueadd11+$valueadd12*($sklevel-1))*(1+$ap/100)}[-]气系伤害</t>
    <phoneticPr fontId="13" type="noConversion"/>
  </si>
  <si>
    <t>#下阶伤害提高[color=1ca216,fontsize=16,outlinecolor=3c1e0aff]{$valueadd12}[-]</t>
    <phoneticPr fontId="13" type="noConversion"/>
  </si>
  <si>
    <t>#拥有魔法能力的矮人,击杀可重置玩家魔法冷却，并回复玩家20魔法</t>
    <phoneticPr fontId="13" type="noConversion"/>
  </si>
  <si>
    <t>PLAYERSKILLDES2_490051</t>
    <phoneticPr fontId="9" type="noConversion"/>
  </si>
  <si>
    <t>主技能说明</t>
    <phoneticPr fontId="9" type="noConversion"/>
  </si>
  <si>
    <t>主动技能</t>
    <phoneticPr fontId="9" type="noConversion"/>
  </si>
  <si>
    <t>被动技能</t>
    <phoneticPr fontId="9" type="noConversion"/>
  </si>
  <si>
    <t>波塞冬使用过的兵器，寒冰之剑的组件之一</t>
    <phoneticPr fontId="9" type="noConversion"/>
  </si>
  <si>
    <t>释放冷却</t>
    <phoneticPr fontId="9" type="noConversion"/>
  </si>
  <si>
    <t>测试备注：</t>
    <phoneticPr fontId="9" type="noConversion"/>
  </si>
  <si>
    <t>注意魔力唤醒</t>
    <phoneticPr fontId="9" type="noConversion"/>
  </si>
  <si>
    <t>effpro$c</t>
    <phoneticPr fontId="13" type="noConversion"/>
  </si>
  <si>
    <t xml:space="preserve">1&amp;2、[pro,pro成长,定值，定值成长，pro上限,pro上限成长
3、召唤[id,lv,lv成长,num,num成长]
</t>
    <phoneticPr fontId="13" type="noConversion"/>
  </si>
  <si>
    <t>[1,1,1,1]</t>
    <phoneticPr fontId="13" type="noConversion"/>
  </si>
  <si>
    <t>[1,1,1]</t>
    <phoneticPr fontId="13" type="noConversion"/>
  </si>
  <si>
    <t>[20,0,0,0,6000,3000]</t>
    <phoneticPr fontId="13" type="noConversion"/>
  </si>
  <si>
    <t>[[1,50542],[1,50553]]</t>
    <phoneticPr fontId="13" type="noConversion"/>
  </si>
  <si>
    <t>[[510,5107]]</t>
    <phoneticPr fontId="13" type="noConversion"/>
  </si>
  <si>
    <t>ARTIFACT_11</t>
  </si>
  <si>
    <t>ARTIFACTDES_11</t>
  </si>
  <si>
    <t>pic_artifact_11</t>
  </si>
  <si>
    <t>icon_artifact_11</t>
  </si>
  <si>
    <t>[40111,40112,40113]</t>
  </si>
  <si>
    <t>[[2,49002],[2,490021],[2,490022],[2,490023],[2,490024],[2,490025],[2,490026],[2,490027]]</t>
  </si>
  <si>
    <t>[0.10,0.05,0.05]</t>
  </si>
  <si>
    <t>[[112,1,0.5],[115,1,0.5],[118,1,0.5],[121,1,0.5]]</t>
  </si>
  <si>
    <t>[,[112,1,0.5],[115,1,0.5],[118,1,0.5],[121,1,0.5]]</t>
  </si>
  <si>
    <t>share_titleImg11_treasure</t>
  </si>
  <si>
    <t>SHAREDES11</t>
  </si>
  <si>
    <t>幸运马蹄</t>
  </si>
  <si>
    <t>ARTIFACT_12</t>
  </si>
  <si>
    <t>ARTIFACTDES_12</t>
  </si>
  <si>
    <t>pic_artifact_12</t>
  </si>
  <si>
    <t>icon_artifact_12</t>
  </si>
  <si>
    <t>[[2,49011],[2,490111],[2,490112],[2,490113],[2,490114],[2,490115],[2,490116],[2,490117]]</t>
  </si>
  <si>
    <t>share_titleImg12_treasure</t>
  </si>
  <si>
    <t>SHAREDES12</t>
  </si>
  <si>
    <t>ARTIFACT_21</t>
  </si>
  <si>
    <t>ARTIFACTDES_21</t>
  </si>
  <si>
    <t>pic_artifact_21</t>
  </si>
  <si>
    <t>icon_artifact_21</t>
  </si>
  <si>
    <t>[[6,49003],[6,490031],[6,490032],[6,490033],[6,490034],[6,490035],[6,490036],[6,490037]]</t>
  </si>
  <si>
    <t>[0.2,0.1,0.1]</t>
  </si>
  <si>
    <t>[[112,2,1],[115,5.2,2.6],[118,2,1],[121,5.2,2.6]]</t>
  </si>
  <si>
    <t>[,[112,2,1],[115,5.2,2.6],[118,2,1],[121,5.2,2.6]]</t>
  </si>
  <si>
    <t>share_titleImg21_treasure</t>
  </si>
  <si>
    <t>SHAREDES21</t>
  </si>
  <si>
    <t>ARTIFACT_22</t>
  </si>
  <si>
    <t>ARTIFACTDES_22</t>
  </si>
  <si>
    <t>pic_artifact_22</t>
  </si>
  <si>
    <t>icon_artifact_22</t>
  </si>
  <si>
    <t>[[6,49004],[6,490041],[6,490042],[6,490043],[6,490044],[6,490045],[6,490046],[6,490047]]</t>
  </si>
  <si>
    <t>[[112,3,1.5],[115,1,0.5],[118,3,1.5],[121,1,0.5]]</t>
  </si>
  <si>
    <t>[,[112,3,1.5],[115,1,0.5],[118,3,1.5],[121,1,0.5]]</t>
  </si>
  <si>
    <t>share_titleImg22_treasure</t>
  </si>
  <si>
    <t>SHAREDES22</t>
  </si>
  <si>
    <t>ARTIFACT_23</t>
  </si>
  <si>
    <t>ARTIFACTDES_23</t>
  </si>
  <si>
    <t>pic_artifact_23</t>
  </si>
  <si>
    <t>icon_artifact_23</t>
  </si>
  <si>
    <t>[[6,49012],[6,490121],[6,490122],[6,490123],[6,490124],[6,490125],[6,490126],[6,490127]]</t>
  </si>
  <si>
    <t>share_titleImg23_treasure</t>
  </si>
  <si>
    <t>SHAREDES23</t>
  </si>
  <si>
    <t>ARTIFACT_30</t>
  </si>
  <si>
    <t>ARTIFACTDES_30</t>
  </si>
  <si>
    <t>pic_artifact_30</t>
  </si>
  <si>
    <t>icon_artifact_30</t>
  </si>
  <si>
    <t>zuzhoukaijia3_zuzhoukaijia2</t>
  </si>
  <si>
    <t>zuzhoukaijia1_zuzhoukaijia2</t>
  </si>
  <si>
    <t>zuzhoukaijia2_zuzhoukaijia2</t>
  </si>
  <si>
    <t>[[3,49005],[3,490051],[3,490052],[3,490053],[3,490054],[3,490055],[3,490056],[3,490057]]</t>
  </si>
  <si>
    <t>[[112,4,2],[115,4,2],[118,4,2],[121,4,2]]</t>
  </si>
  <si>
    <t>[,[112,4,2],[115,4,2],[118,4,2],[121,4,2]]</t>
  </si>
  <si>
    <t>share_titleImg30_treasure</t>
  </si>
  <si>
    <t>SHAREDES30</t>
  </si>
  <si>
    <t>野蛮之斧</t>
  </si>
  <si>
    <t>ARTIFACT_31</t>
  </si>
  <si>
    <t>ARTIFACTDES_31</t>
  </si>
  <si>
    <t>pic_artifact_31</t>
  </si>
  <si>
    <t>icon_artifact_31</t>
  </si>
  <si>
    <t>[1,35]</t>
  </si>
  <si>
    <t>[[2,49010],[2,490101],[2,490102],[2,490103],[2,490104],[2,490105],[2,490106],[2,490107]]</t>
  </si>
  <si>
    <t>share_titleImg31_treasure</t>
  </si>
  <si>
    <t>SHAREDES31</t>
  </si>
  <si>
    <t>ARTIFACT_10</t>
  </si>
  <si>
    <t>ARTIFACTDES_10</t>
  </si>
  <si>
    <t>pic_artifact_10</t>
  </si>
  <si>
    <t>icon_artifact_10</t>
  </si>
  <si>
    <t>[[2,49001],[2,490011],[2,490012],[2,490013],[2,490014],[2,490015],[2,490016],[2,490017]]</t>
  </si>
  <si>
    <t>[[112,6,3],[115,6,3]]</t>
  </si>
  <si>
    <t>[,[112,6,3],[115,6,3]]</t>
  </si>
  <si>
    <t>share_titleImg10_treasure</t>
  </si>
  <si>
    <t>SHAREDES10</t>
  </si>
  <si>
    <t>ARTIFACT_32</t>
  </si>
  <si>
    <t>ARTIFACTDES_32</t>
  </si>
  <si>
    <t>pic_artifact_32</t>
  </si>
  <si>
    <t>icon_artifact_32</t>
  </si>
  <si>
    <t>guiwangdoupeng1_guiwangdoupeng2</t>
  </si>
  <si>
    <t>guiwangdoupeng2_guiwangdoupeng2</t>
  </si>
  <si>
    <t>[[3,49007],[3,490071],[3,490072],[3,490073],[3,490074],[3,490075],[3,490076],[3,490077]]</t>
  </si>
  <si>
    <t>[[112,9,4.5],[115,6,3]]</t>
  </si>
  <si>
    <t>[,[112,9,4.5],[115,6,3]]</t>
  </si>
  <si>
    <t>share_titleImg32_treasure</t>
  </si>
  <si>
    <t>SHAREDES32</t>
  </si>
  <si>
    <t>ARTIFACT_42</t>
  </si>
  <si>
    <t>ARTIFACTDES_42</t>
  </si>
  <si>
    <t>pic_artifact_42</t>
  </si>
  <si>
    <t>icon_artifact_42</t>
  </si>
  <si>
    <t>taitanshenjian1_taitanshenjian</t>
  </si>
  <si>
    <t>taitanshenjian2_taitanshenjian</t>
  </si>
  <si>
    <t>[40421,40422,40423,40424]</t>
  </si>
  <si>
    <t>[[1,49006],[1,490061],[1,490062],[1,490063],[1,490064],[1,490065],[1,490066],[1,490067]]</t>
  </si>
  <si>
    <t>[0.4,0.2,0.2]</t>
  </si>
  <si>
    <t>[[112,8.4,4.2],[115,8.4,4.2],[118,8,4],[121,8,4]]</t>
  </si>
  <si>
    <t>[,[112,8.4,4.2],[115,8.4,4.2],[118,8,4],[121,8,4]]</t>
  </si>
  <si>
    <t>share_titleImg42_treasure</t>
  </si>
  <si>
    <t>SHAREDES42</t>
  </si>
  <si>
    <t>ARTIFACT_33</t>
  </si>
  <si>
    <t>ARTIFACTDES_33</t>
  </si>
  <si>
    <t>pic_artifact_33</t>
  </si>
  <si>
    <t>icon_artifact_33</t>
  </si>
  <si>
    <t>[40331,40332,40333,40334]</t>
  </si>
  <si>
    <t>share_titleImg33_treasure</t>
  </si>
  <si>
    <t>SHAREDES33</t>
  </si>
  <si>
    <t>ARTIFACT_43</t>
  </si>
  <si>
    <t>ARTIFACTDES_43</t>
  </si>
  <si>
    <t>pic_artifact_43</t>
  </si>
  <si>
    <t>icon_artifact_43</t>
  </si>
  <si>
    <t>[1,60]</t>
  </si>
  <si>
    <t>[40431,40432,40433,40434,40435,40436]</t>
  </si>
  <si>
    <t>[[1,49014],[1,490141],[1,490142],[1,490143],[1,490144],[1,490145],[1,490146],[1,490147]]</t>
  </si>
  <si>
    <t>[0.5,0.25,0.25]</t>
  </si>
  <si>
    <t>share_titleImg43_treasure</t>
  </si>
  <si>
    <t>SHAREDES43</t>
  </si>
  <si>
    <t>ARTIFACT_40</t>
  </si>
  <si>
    <t>ARTIFACTDES_40</t>
  </si>
  <si>
    <t>pic_artifact_40</t>
  </si>
  <si>
    <t>icon_artifact_40</t>
  </si>
  <si>
    <t>longwangshenli3_longwangshenli</t>
  </si>
  <si>
    <t>longwangshenli1_longwangshenli</t>
  </si>
  <si>
    <t>longwangshenli2_longwangshenli</t>
  </si>
  <si>
    <t>[1,45]</t>
  </si>
  <si>
    <t>[40401,40402,40403,40404,40405,40406]</t>
  </si>
  <si>
    <t>[[4,49008],[4,490081],[4,490082],[4,490083],[4,490084],[4,490085],[4,490086],[4,490087]]</t>
  </si>
  <si>
    <t>[[112,8.8,4.4],[115,8.8,4.4],[118,7.6,3.8],[121,7.6,3.8]]</t>
  </si>
  <si>
    <t>[,[112,8.8,4.4],[115,8.8,4.4],[118,7.6,3.8],[121,7.6,3.8]]</t>
  </si>
  <si>
    <t>share_titleImg40_treasure</t>
  </si>
  <si>
    <t>SHAREDES40</t>
  </si>
  <si>
    <t>ARTIFACT_41</t>
  </si>
  <si>
    <t>ARTIFACTDES_41</t>
  </si>
  <si>
    <t>pic_artifact_41</t>
  </si>
  <si>
    <t>icon_artifact_41</t>
  </si>
  <si>
    <t>[[5,49009,0],[5,490091,0],[5,490092,50],[5,490093,50],[5,490094,100],[5,490095,100],[5,490095,100],[5,490095,100]]</t>
  </si>
  <si>
    <t>share_titleImg41_treasure</t>
  </si>
  <si>
    <t>SHAREDES41</t>
  </si>
  <si>
    <t>黑是限量银币</t>
    <phoneticPr fontId="9" type="noConversion"/>
  </si>
  <si>
    <t>来历不明的神秘硬币，据说可以免费宝物占星一次且不消耗占星次数</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</si>
</sst>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76" formatCode="0.0%"/>
    <numFmt numFmtId="177" formatCode="0.0"/>
  </numFmts>
  <fonts count="61">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
      <sz val="11"/>
      <name val="等线"/>
      <family val="2"/>
      <scheme val="minor"/>
    </font>
    <font>
      <b/>
      <sz val="14"/>
      <color theme="1"/>
      <name val="等线"/>
      <family val="3"/>
      <charset val="134"/>
      <scheme val="minor"/>
    </font>
    <font>
      <sz val="11"/>
      <color rgb="FF006100"/>
      <name val="等线"/>
      <family val="3"/>
      <charset val="134"/>
      <scheme val="minor"/>
    </font>
    <font>
      <sz val="11"/>
      <color rgb="FF9C0006"/>
      <name val="等线"/>
      <family val="3"/>
      <charset val="134"/>
      <scheme val="minor"/>
    </font>
    <font>
      <sz val="11"/>
      <color theme="1"/>
      <name val="微软雅黑"/>
      <family val="2"/>
      <charset val="134"/>
    </font>
    <font>
      <sz val="12"/>
      <color theme="1"/>
      <name val="等线"/>
      <family val="3"/>
      <charset val="134"/>
      <scheme val="minor"/>
    </font>
    <font>
      <sz val="11"/>
      <color indexed="8"/>
      <name val="宋体"/>
      <family val="3"/>
      <charset val="134"/>
    </font>
    <font>
      <u/>
      <sz val="11"/>
      <color theme="10"/>
      <name val="等线"/>
      <family val="3"/>
      <charset val="134"/>
      <scheme val="minor"/>
    </font>
    <font>
      <sz val="11"/>
      <color rgb="FF000000"/>
      <name val="等线"/>
      <family val="3"/>
      <charset val="134"/>
      <scheme val="minor"/>
    </font>
    <font>
      <sz val="11"/>
      <color rgb="FFFF0000"/>
      <name val="等线"/>
      <family val="2"/>
      <scheme val="minor"/>
    </font>
    <font>
      <sz val="11"/>
      <color rgb="FFFF0000"/>
      <name val="微软雅黑"/>
      <family val="2"/>
      <charset val="134"/>
    </font>
    <font>
      <sz val="11"/>
      <name val="微软雅黑"/>
      <family val="2"/>
      <charset val="134"/>
    </font>
    <font>
      <b/>
      <sz val="9"/>
      <color indexed="81"/>
      <name val="Tahoma"/>
      <family val="2"/>
    </font>
    <font>
      <sz val="9"/>
      <color indexed="81"/>
      <name val="Tahoma"/>
      <family val="2"/>
    </font>
    <font>
      <sz val="14"/>
      <color theme="1"/>
      <name val="等线 Light"/>
      <family val="3"/>
      <charset val="134"/>
      <scheme val="major"/>
    </font>
    <font>
      <sz val="14"/>
      <name val="等线 Light"/>
      <family val="3"/>
      <charset val="134"/>
      <scheme val="major"/>
    </font>
    <font>
      <b/>
      <sz val="11"/>
      <color rgb="FFFF0000"/>
      <name val="微软雅黑"/>
      <family val="2"/>
      <charset val="134"/>
    </font>
    <font>
      <sz val="10.5"/>
      <color theme="1"/>
      <name val="Calibri"/>
      <family val="2"/>
    </font>
    <font>
      <sz val="10.5"/>
      <color theme="1"/>
      <name val="微软雅黑"/>
      <family val="2"/>
      <charset val="134"/>
    </font>
    <font>
      <sz val="14"/>
      <color theme="1"/>
      <name val="等线"/>
      <family val="3"/>
      <charset val="134"/>
      <scheme val="minor"/>
    </font>
    <font>
      <sz val="11"/>
      <color rgb="FF0070C0"/>
      <name val="等线"/>
      <family val="2"/>
      <charset val="134"/>
      <scheme val="minor"/>
    </font>
    <font>
      <sz val="11"/>
      <color rgb="FF0070C0"/>
      <name val="微软雅黑"/>
      <family val="2"/>
      <charset val="134"/>
    </font>
    <font>
      <sz val="11"/>
      <color rgb="FF9C6500"/>
      <name val="等线"/>
      <family val="3"/>
      <charset val="134"/>
      <scheme val="minor"/>
    </font>
    <font>
      <sz val="12"/>
      <name val="宋体"/>
      <family val="3"/>
      <charset val="134"/>
    </font>
    <font>
      <sz val="12"/>
      <color theme="1"/>
      <name val="华康圆体W7(P)"/>
      <charset val="134"/>
    </font>
    <font>
      <b/>
      <sz val="12"/>
      <name val="微软雅黑"/>
      <family val="2"/>
      <charset val="134"/>
    </font>
    <font>
      <sz val="12"/>
      <color theme="1"/>
      <name val="宋体"/>
      <family val="3"/>
      <charset val="134"/>
    </font>
    <font>
      <sz val="12"/>
      <color theme="1"/>
      <name val="Arial"/>
      <family val="2"/>
    </font>
    <font>
      <sz val="11"/>
      <name val="宋体"/>
      <family val="3"/>
      <charset val="134"/>
    </font>
    <font>
      <sz val="11"/>
      <color theme="1" tint="4.9989318521683403E-2"/>
      <name val="等线"/>
      <family val="3"/>
      <charset val="134"/>
      <scheme val="minor"/>
    </font>
    <font>
      <b/>
      <sz val="11"/>
      <color rgb="FFFF0000"/>
      <name val="等线"/>
      <family val="3"/>
      <charset val="134"/>
      <scheme val="minor"/>
    </font>
    <font>
      <b/>
      <sz val="11"/>
      <name val="等线"/>
      <family val="3"/>
      <charset val="134"/>
      <scheme val="minor"/>
    </font>
    <font>
      <b/>
      <sz val="11"/>
      <name val="宋体"/>
      <family val="3"/>
      <charset val="134"/>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7CE"/>
        <bgColor indexed="64"/>
      </patternFill>
    </fill>
    <fill>
      <patternFill patternType="solid">
        <fgColor theme="4" tint="0.79998168889431442"/>
        <bgColor indexed="64"/>
      </patternFill>
    </fill>
    <fill>
      <patternFill patternType="solid">
        <fgColor theme="9" tint="0.79958494827112647"/>
        <bgColor indexed="64"/>
      </patternFill>
    </fill>
    <fill>
      <patternFill patternType="solid">
        <fgColor rgb="FFC6EFCE"/>
        <bgColor indexed="64"/>
      </patternFill>
    </fill>
    <fill>
      <patternFill patternType="solid">
        <fgColor theme="4" tint="0.59999389629810485"/>
        <bgColor indexed="64"/>
      </patternFill>
    </fill>
    <fill>
      <patternFill patternType="solid">
        <fgColor theme="8" tint="0.79958494827112647"/>
        <bgColor indexed="64"/>
      </patternFill>
    </fill>
    <fill>
      <patternFill patternType="solid">
        <fgColor theme="5" tint="0.59999389629810485"/>
        <bgColor indexed="64"/>
      </patternFill>
    </fill>
    <fill>
      <patternFill patternType="solid">
        <fgColor theme="7" tint="0.79958494827112647"/>
        <bgColor indexed="64"/>
      </patternFill>
    </fill>
    <fill>
      <patternFill patternType="solid">
        <fgColor theme="6" tint="0.79958494827112647"/>
        <bgColor indexed="64"/>
      </patternFill>
    </fill>
    <fill>
      <patternFill patternType="solid">
        <fgColor theme="8" tint="0.59999389629810485"/>
        <bgColor indexed="64"/>
      </patternFill>
    </fill>
    <fill>
      <patternFill patternType="solid">
        <fgColor theme="5" tint="0.79958494827112647"/>
        <bgColor indexed="64"/>
      </patternFill>
    </fill>
    <fill>
      <patternFill patternType="solid">
        <fgColor theme="4" tint="0.79958494827112647"/>
        <bgColor indexed="64"/>
      </patternFill>
    </fill>
    <fill>
      <patternFill patternType="solid">
        <fgColor rgb="FFFFFFCC"/>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888EA"/>
        <bgColor indexed="64"/>
      </patternFill>
    </fill>
    <fill>
      <patternFill patternType="solid">
        <fgColor theme="2"/>
        <bgColor indexed="64"/>
      </patternFill>
    </fill>
    <fill>
      <patternFill patternType="solid">
        <fgColor theme="4" tint="0.39997558519241921"/>
        <bgColor indexed="64"/>
      </patternFill>
    </fill>
    <fill>
      <patternFill patternType="solid">
        <fgColor rgb="FFD93BDD"/>
        <bgColor indexed="64"/>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79976805932798245"/>
        <bgColor indexed="64"/>
      </patternFill>
    </fill>
    <fill>
      <patternFill patternType="solid">
        <fgColor theme="4" tint="0.79976805932798245"/>
        <bgColor indexed="64"/>
      </patternFill>
    </fill>
    <fill>
      <patternFill patternType="solid">
        <fgColor theme="6" tint="0.79976805932798245"/>
        <bgColor indexed="64"/>
      </patternFill>
    </fill>
    <fill>
      <patternFill patternType="solid">
        <fgColor theme="8" tint="0.79976805932798245"/>
        <bgColor indexed="64"/>
      </patternFill>
    </fill>
    <fill>
      <patternFill patternType="solid">
        <fgColor theme="9" tint="0.79976805932798245"/>
        <bgColor indexed="64"/>
      </patternFill>
    </fill>
    <fill>
      <patternFill patternType="solid">
        <fgColor theme="7" tint="0.79976805932798245"/>
        <bgColor indexed="64"/>
      </patternFill>
    </fill>
    <fill>
      <patternFill patternType="solid">
        <fgColor theme="0" tint="-4.9989318521683403E-2"/>
        <bgColor theme="4" tint="0.79998168889431442"/>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229">
    <xf numFmtId="0" fontId="0" fillId="0" borderId="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4" fillId="0" borderId="0"/>
    <xf numFmtId="0" fontId="3"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12" borderId="9" applyNumberFormat="0" applyFont="0" applyAlignment="0" applyProtection="0">
      <alignment vertical="center"/>
    </xf>
    <xf numFmtId="0" fontId="20" fillId="12" borderId="9" applyNumberFormat="0" applyFont="0" applyAlignment="0" applyProtection="0">
      <alignment vertical="center"/>
    </xf>
    <xf numFmtId="0" fontId="20" fillId="13" borderId="0" applyNumberFormat="0" applyBorder="0" applyAlignment="0" applyProtection="0">
      <alignment vertical="center"/>
    </xf>
    <xf numFmtId="0" fontId="24" fillId="15" borderId="0" applyNumberFormat="0" applyBorder="0" applyAlignment="0" applyProtection="0">
      <alignment vertical="center"/>
    </xf>
    <xf numFmtId="0" fontId="15" fillId="0" borderId="0"/>
    <xf numFmtId="0" fontId="15" fillId="0" borderId="0">
      <alignment vertical="center"/>
    </xf>
    <xf numFmtId="0" fontId="15" fillId="0" borderId="0"/>
    <xf numFmtId="0" fontId="15" fillId="0" borderId="0">
      <alignment vertical="center"/>
    </xf>
    <xf numFmtId="0" fontId="15" fillId="38" borderId="0" applyNumberFormat="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31" fillId="27" borderId="0" applyNumberFormat="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37" borderId="0" applyNumberFormat="0" applyBorder="0" applyAlignment="0" applyProtection="0">
      <alignment vertical="center"/>
    </xf>
    <xf numFmtId="0" fontId="15" fillId="0" borderId="0">
      <alignment vertical="center"/>
    </xf>
    <xf numFmtId="0" fontId="15" fillId="37" borderId="0" applyNumberFormat="0" applyBorder="0" applyAlignment="0" applyProtection="0">
      <alignment vertical="center"/>
    </xf>
    <xf numFmtId="0" fontId="15" fillId="34" borderId="0" applyNumberFormat="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9" fontId="15" fillId="0" borderId="0" applyFont="0" applyFill="0" applyBorder="0" applyAlignment="0" applyProtection="0">
      <alignment vertical="center"/>
    </xf>
    <xf numFmtId="0" fontId="15" fillId="32" borderId="0" applyNumberFormat="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23" borderId="0" applyNumberFormat="0" applyBorder="0" applyAlignment="0" applyProtection="0">
      <alignment vertical="center"/>
    </xf>
    <xf numFmtId="0" fontId="15" fillId="38" borderId="0" applyNumberFormat="0" applyBorder="0" applyAlignment="0" applyProtection="0">
      <alignment vertical="center"/>
    </xf>
    <xf numFmtId="0" fontId="15" fillId="38" borderId="0" applyNumberFormat="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36" borderId="0" applyNumberFormat="0" applyBorder="0" applyAlignment="0" applyProtection="0">
      <alignment vertical="center"/>
    </xf>
    <xf numFmtId="0" fontId="15" fillId="0" borderId="0">
      <alignment vertical="center"/>
    </xf>
    <xf numFmtId="0" fontId="15" fillId="37" borderId="0" applyNumberFormat="0" applyBorder="0" applyAlignment="0" applyProtection="0">
      <alignment vertical="center"/>
    </xf>
    <xf numFmtId="0" fontId="15" fillId="26" borderId="0" applyNumberFormat="0" applyBorder="0" applyAlignment="0" applyProtection="0">
      <alignment vertical="center"/>
    </xf>
    <xf numFmtId="0" fontId="30" fillId="30" borderId="0" applyNumberFormat="0" applyBorder="0" applyAlignment="0" applyProtection="0">
      <alignment vertical="center"/>
    </xf>
    <xf numFmtId="0" fontId="15" fillId="0" borderId="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5" borderId="0" applyNumberFormat="0" applyBorder="0" applyAlignment="0" applyProtection="0">
      <alignment vertical="center"/>
    </xf>
    <xf numFmtId="0" fontId="15" fillId="0" borderId="0">
      <alignment vertical="center"/>
    </xf>
    <xf numFmtId="0" fontId="15" fillId="38" borderId="0" applyNumberFormat="0" applyBorder="0" applyAlignment="0" applyProtection="0">
      <alignment vertical="center"/>
    </xf>
    <xf numFmtId="0" fontId="15" fillId="0" borderId="0">
      <alignment vertical="center"/>
    </xf>
    <xf numFmtId="0" fontId="15" fillId="0" borderId="0"/>
    <xf numFmtId="0" fontId="15" fillId="23" borderId="0" applyNumberFormat="0" applyBorder="0" applyAlignment="0" applyProtection="0">
      <alignment vertical="center"/>
    </xf>
    <xf numFmtId="43" fontId="15" fillId="0" borderId="0" applyFont="0" applyFill="0" applyBorder="0" applyAlignment="0" applyProtection="0">
      <alignment vertical="center"/>
    </xf>
    <xf numFmtId="0" fontId="15" fillId="23" borderId="0" applyNumberFormat="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38" borderId="0" applyNumberFormat="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35" borderId="0" applyNumberFormat="0" applyBorder="0" applyAlignment="0" applyProtection="0">
      <alignment vertical="center"/>
    </xf>
    <xf numFmtId="0" fontId="15" fillId="0" borderId="0">
      <alignment vertical="center"/>
    </xf>
    <xf numFmtId="0" fontId="15" fillId="38" borderId="0" applyNumberFormat="0" applyBorder="0" applyAlignment="0" applyProtection="0">
      <alignment vertical="center"/>
    </xf>
    <xf numFmtId="0" fontId="15" fillId="38" borderId="0" applyNumberFormat="0" applyBorder="0" applyAlignment="0" applyProtection="0">
      <alignment vertical="center"/>
    </xf>
    <xf numFmtId="0" fontId="15" fillId="20" borderId="0" applyNumberFormat="0" applyBorder="0" applyAlignment="0" applyProtection="0">
      <alignment vertical="center"/>
    </xf>
    <xf numFmtId="0" fontId="15" fillId="38" borderId="0" applyNumberFormat="0" applyBorder="0" applyAlignment="0" applyProtection="0">
      <alignment vertical="center"/>
    </xf>
    <xf numFmtId="0" fontId="15" fillId="37" borderId="0" applyNumberFormat="0" applyBorder="0" applyAlignment="0" applyProtection="0">
      <alignment vertical="center"/>
    </xf>
    <xf numFmtId="0" fontId="15" fillId="37" borderId="0" applyNumberFormat="0" applyBorder="0" applyAlignment="0" applyProtection="0">
      <alignment vertical="center"/>
    </xf>
    <xf numFmtId="0" fontId="15" fillId="37" borderId="0" applyNumberFormat="0" applyBorder="0" applyAlignment="0" applyProtection="0">
      <alignment vertical="center"/>
    </xf>
    <xf numFmtId="0" fontId="15" fillId="37" borderId="0" applyNumberFormat="0" applyBorder="0" applyAlignment="0" applyProtection="0">
      <alignment vertical="center"/>
    </xf>
    <xf numFmtId="0" fontId="15" fillId="37" borderId="0" applyNumberFormat="0" applyBorder="0" applyAlignment="0" applyProtection="0">
      <alignment vertical="center"/>
    </xf>
    <xf numFmtId="0" fontId="15" fillId="35" borderId="0" applyNumberFormat="0" applyBorder="0" applyAlignment="0" applyProtection="0">
      <alignment vertical="center"/>
    </xf>
    <xf numFmtId="0" fontId="15" fillId="0" borderId="0">
      <alignment vertical="center"/>
    </xf>
    <xf numFmtId="0" fontId="15" fillId="35" borderId="0" applyNumberFormat="0" applyBorder="0" applyAlignment="0" applyProtection="0">
      <alignment vertical="center"/>
    </xf>
    <xf numFmtId="0" fontId="15" fillId="0" borderId="0">
      <alignment vertical="center"/>
    </xf>
    <xf numFmtId="0" fontId="15" fillId="35" borderId="0" applyNumberFormat="0" applyBorder="0" applyAlignment="0" applyProtection="0">
      <alignment vertical="center"/>
    </xf>
    <xf numFmtId="0" fontId="15" fillId="0" borderId="0">
      <alignment vertical="center"/>
    </xf>
    <xf numFmtId="0" fontId="15" fillId="35" borderId="0" applyNumberFormat="0" applyBorder="0" applyAlignment="0" applyProtection="0">
      <alignment vertical="center"/>
    </xf>
    <xf numFmtId="0" fontId="15" fillId="35" borderId="0" applyNumberFormat="0" applyBorder="0" applyAlignment="0" applyProtection="0">
      <alignment vertical="center"/>
    </xf>
    <xf numFmtId="0" fontId="15" fillId="0" borderId="0">
      <alignment vertical="center"/>
    </xf>
    <xf numFmtId="0" fontId="15" fillId="35" borderId="0" applyNumberFormat="0" applyBorder="0" applyAlignment="0" applyProtection="0">
      <alignment vertical="center"/>
    </xf>
    <xf numFmtId="0" fontId="15" fillId="34"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34" borderId="0" applyNumberFormat="0" applyBorder="0" applyAlignment="0" applyProtection="0">
      <alignment vertical="center"/>
    </xf>
    <xf numFmtId="0" fontId="15" fillId="0" borderId="0">
      <alignment vertical="center"/>
    </xf>
    <xf numFmtId="0" fontId="15" fillId="34" borderId="0" applyNumberFormat="0" applyBorder="0" applyAlignment="0" applyProtection="0">
      <alignment vertical="center"/>
    </xf>
    <xf numFmtId="0" fontId="15" fillId="0" borderId="0">
      <alignment vertical="center"/>
    </xf>
    <xf numFmtId="0" fontId="15" fillId="34" borderId="0" applyNumberFormat="0" applyBorder="0" applyAlignment="0" applyProtection="0">
      <alignment vertical="center"/>
    </xf>
    <xf numFmtId="0" fontId="15" fillId="0" borderId="0">
      <alignment vertical="center"/>
    </xf>
    <xf numFmtId="0" fontId="15" fillId="0" borderId="0">
      <alignment vertical="center"/>
    </xf>
    <xf numFmtId="0" fontId="15" fillId="34" borderId="0" applyNumberFormat="0" applyBorder="0" applyAlignment="0" applyProtection="0">
      <alignment vertical="center"/>
    </xf>
    <xf numFmtId="0" fontId="15" fillId="0" borderId="0">
      <alignment vertical="center"/>
    </xf>
    <xf numFmtId="0" fontId="15" fillId="34" borderId="0" applyNumberFormat="0" applyBorder="0" applyAlignment="0" applyProtection="0">
      <alignment vertical="center"/>
    </xf>
    <xf numFmtId="0" fontId="15" fillId="0" borderId="0">
      <alignment vertical="center"/>
    </xf>
    <xf numFmtId="0" fontId="15" fillId="34" borderId="0" applyNumberFormat="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32" borderId="0" applyNumberFormat="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32" borderId="0" applyNumberFormat="0" applyBorder="0" applyAlignment="0" applyProtection="0">
      <alignment vertical="center"/>
    </xf>
    <xf numFmtId="0" fontId="15" fillId="32" borderId="0" applyNumberFormat="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32" borderId="0" applyNumberFormat="0" applyBorder="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32" borderId="0" applyNumberFormat="0" applyBorder="0" applyAlignment="0" applyProtection="0">
      <alignment vertical="center"/>
    </xf>
    <xf numFmtId="43" fontId="15" fillId="0" borderId="0" applyFont="0" applyFill="0" applyBorder="0" applyAlignment="0" applyProtection="0">
      <alignment vertical="center"/>
    </xf>
    <xf numFmtId="0" fontId="15" fillId="32" borderId="0" applyNumberFormat="0" applyBorder="0" applyAlignment="0" applyProtection="0">
      <alignment vertical="center"/>
    </xf>
    <xf numFmtId="0" fontId="15" fillId="32" borderId="0" applyNumberFormat="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29" borderId="0" applyNumberFormat="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23" borderId="0" applyNumberFormat="0" applyBorder="0" applyAlignment="0" applyProtection="0">
      <alignment vertical="center"/>
    </xf>
    <xf numFmtId="0" fontId="15" fillId="29" borderId="0" applyNumberFormat="0" applyBorder="0" applyAlignment="0" applyProtection="0">
      <alignment vertical="center"/>
    </xf>
    <xf numFmtId="0" fontId="15" fillId="23" borderId="0" applyNumberFormat="0" applyBorder="0" applyAlignment="0" applyProtection="0">
      <alignment vertical="center"/>
    </xf>
    <xf numFmtId="0" fontId="15" fillId="29" borderId="0" applyNumberFormat="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29" borderId="0" applyNumberFormat="0" applyBorder="0" applyAlignment="0" applyProtection="0">
      <alignment vertical="center"/>
    </xf>
    <xf numFmtId="0" fontId="15" fillId="36" borderId="0" applyNumberFormat="0" applyBorder="0" applyAlignment="0" applyProtection="0">
      <alignment vertical="center"/>
    </xf>
    <xf numFmtId="0" fontId="15" fillId="29" borderId="0" applyNumberFormat="0" applyBorder="0" applyAlignment="0" applyProtection="0">
      <alignment vertical="center"/>
    </xf>
    <xf numFmtId="0" fontId="15" fillId="36" borderId="0" applyNumberFormat="0" applyBorder="0" applyAlignment="0" applyProtection="0">
      <alignment vertical="center"/>
    </xf>
    <xf numFmtId="0" fontId="15" fillId="29" borderId="0" applyNumberFormat="0" applyBorder="0" applyAlignment="0" applyProtection="0">
      <alignment vertical="center"/>
    </xf>
    <xf numFmtId="0" fontId="15" fillId="29" borderId="0" applyNumberFormat="0" applyBorder="0" applyAlignment="0" applyProtection="0">
      <alignment vertical="center"/>
    </xf>
    <xf numFmtId="0" fontId="15" fillId="36" borderId="0" applyNumberFormat="0" applyBorder="0" applyAlignment="0" applyProtection="0">
      <alignment vertical="center"/>
    </xf>
    <xf numFmtId="0" fontId="15" fillId="29"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6" borderId="0" applyNumberFormat="0" applyBorder="0" applyAlignment="0" applyProtection="0">
      <alignment vertical="center"/>
    </xf>
    <xf numFmtId="0" fontId="15" fillId="35" borderId="0" applyNumberFormat="0" applyBorder="0" applyAlignment="0" applyProtection="0">
      <alignment vertical="center"/>
    </xf>
    <xf numFmtId="0" fontId="15" fillId="34" borderId="0" applyNumberFormat="0" applyBorder="0" applyAlignment="0" applyProtection="0">
      <alignment vertical="center"/>
    </xf>
    <xf numFmtId="0" fontId="15" fillId="0" borderId="0">
      <alignment vertical="center"/>
    </xf>
    <xf numFmtId="0" fontId="15" fillId="32" borderId="0" applyNumberFormat="0" applyBorder="0" applyAlignment="0" applyProtection="0">
      <alignment vertical="center"/>
    </xf>
    <xf numFmtId="0" fontId="15" fillId="0" borderId="0">
      <alignment vertical="center"/>
    </xf>
    <xf numFmtId="0" fontId="15" fillId="29" borderId="0" applyNumberFormat="0" applyBorder="0" applyAlignment="0" applyProtection="0">
      <alignment vertical="center"/>
    </xf>
    <xf numFmtId="0" fontId="15" fillId="31" borderId="0" applyNumberFormat="0" applyBorder="0" applyAlignment="0" applyProtection="0">
      <alignment vertical="center"/>
    </xf>
    <xf numFmtId="0" fontId="15" fillId="0" borderId="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34" fillId="0" borderId="0">
      <alignment vertical="center"/>
    </xf>
    <xf numFmtId="0" fontId="15" fillId="0" borderId="0">
      <alignment vertical="center"/>
    </xf>
    <xf numFmtId="0" fontId="15" fillId="0" borderId="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43" fontId="15" fillId="0" borderId="0" applyFont="0" applyFill="0" applyBorder="0" applyAlignment="0" applyProtection="0">
      <alignment vertical="center"/>
    </xf>
    <xf numFmtId="0" fontId="15" fillId="31" borderId="0" applyNumberFormat="0" applyBorder="0" applyAlignment="0" applyProtection="0">
      <alignment vertical="center"/>
    </xf>
    <xf numFmtId="0" fontId="15" fillId="0" borderId="0"/>
    <xf numFmtId="43" fontId="15" fillId="0" borderId="0" applyFont="0" applyFill="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0" borderId="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43" fontId="15" fillId="0" borderId="0" applyFont="0" applyFill="0" applyBorder="0" applyAlignment="0" applyProtection="0">
      <alignment vertical="center"/>
    </xf>
    <xf numFmtId="0" fontId="15" fillId="33" borderId="0" applyNumberFormat="0" applyBorder="0" applyAlignment="0" applyProtection="0">
      <alignment vertical="center"/>
    </xf>
    <xf numFmtId="43" fontId="15" fillId="0" borderId="0" applyFont="0" applyFill="0" applyBorder="0" applyAlignment="0" applyProtection="0">
      <alignment vertical="center"/>
    </xf>
    <xf numFmtId="0" fontId="15" fillId="33" borderId="0" applyNumberFormat="0" applyBorder="0" applyAlignment="0" applyProtection="0">
      <alignment vertical="center"/>
    </xf>
    <xf numFmtId="0" fontId="15" fillId="39" borderId="9" applyNumberFormat="0" applyFont="0" applyAlignment="0" applyProtection="0">
      <alignment vertical="center"/>
    </xf>
    <xf numFmtId="0" fontId="15" fillId="20" borderId="0" applyNumberFormat="0" applyBorder="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39" borderId="9" applyNumberFormat="0" applyFont="0" applyAlignment="0" applyProtection="0">
      <alignment vertical="center"/>
    </xf>
    <xf numFmtId="0" fontId="15" fillId="20" borderId="0" applyNumberFormat="0" applyBorder="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3" borderId="0" applyNumberFormat="0" applyBorder="0" applyAlignment="0" applyProtection="0">
      <alignment vertical="center"/>
    </xf>
    <xf numFmtId="43" fontId="15" fillId="0" borderId="0" applyFont="0" applyFill="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5" fillId="36" borderId="0" applyNumberFormat="0" applyBorder="0" applyAlignment="0" applyProtection="0">
      <alignment vertical="center"/>
    </xf>
    <xf numFmtId="0" fontId="15" fillId="36" borderId="0" applyNumberFormat="0" applyBorder="0" applyAlignment="0" applyProtection="0">
      <alignment vertical="center"/>
    </xf>
    <xf numFmtId="0" fontId="15" fillId="36" borderId="0" applyNumberFormat="0" applyBorder="0" applyAlignment="0" applyProtection="0">
      <alignment vertical="center"/>
    </xf>
    <xf numFmtId="0" fontId="15" fillId="36" borderId="0" applyNumberFormat="0" applyBorder="0" applyAlignment="0" applyProtection="0">
      <alignment vertical="center"/>
    </xf>
    <xf numFmtId="0" fontId="15" fillId="26" borderId="0" applyNumberFormat="0" applyBorder="0" applyAlignment="0" applyProtection="0">
      <alignment vertical="center"/>
    </xf>
    <xf numFmtId="0" fontId="15" fillId="0" borderId="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0" borderId="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43" fontId="15" fillId="0" borderId="0" applyFont="0" applyFill="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5" fillId="20" borderId="0" applyNumberFormat="0" applyBorder="0" applyAlignment="0" applyProtection="0">
      <alignment vertical="center"/>
    </xf>
    <xf numFmtId="0" fontId="15" fillId="23" borderId="0" applyNumberFormat="0" applyBorder="0" applyAlignment="0" applyProtection="0">
      <alignment vertical="center"/>
    </xf>
    <xf numFmtId="0" fontId="15" fillId="26" borderId="0" applyNumberFormat="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xf numFmtId="43" fontId="15" fillId="0" borderId="0" applyFont="0" applyFill="0" applyBorder="0" applyAlignment="0" applyProtection="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35" fillId="0" borderId="0" applyNumberFormat="0" applyFill="0" applyBorder="0" applyAlignment="0" applyProtection="0"/>
    <xf numFmtId="0" fontId="15" fillId="0" borderId="0">
      <alignment vertical="center"/>
    </xf>
    <xf numFmtId="0" fontId="35" fillId="0" borderId="0" applyNumberForma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4"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12" borderId="9" applyNumberFormat="0" applyFont="0" applyAlignment="0" applyProtection="0">
      <alignment vertical="center"/>
    </xf>
    <xf numFmtId="0" fontId="15" fillId="58" borderId="0" applyNumberFormat="0" applyBorder="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23" borderId="0" applyNumberFormat="0" applyBorder="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58" borderId="0" applyNumberFormat="0" applyBorder="0" applyAlignment="0" applyProtection="0">
      <alignment vertical="center"/>
    </xf>
    <xf numFmtId="0" fontId="15" fillId="0" borderId="0">
      <alignment vertical="center"/>
    </xf>
    <xf numFmtId="0" fontId="15" fillId="36" borderId="0" applyNumberFormat="0" applyBorder="0" applyAlignment="0" applyProtection="0">
      <alignment vertical="center"/>
    </xf>
    <xf numFmtId="0" fontId="15" fillId="26" borderId="0" applyNumberFormat="0" applyBorder="0" applyAlignment="0" applyProtection="0">
      <alignment vertical="center"/>
    </xf>
    <xf numFmtId="0" fontId="15" fillId="62" borderId="0" applyNumberFormat="0" applyBorder="0" applyAlignment="0" applyProtection="0">
      <alignment vertical="center"/>
    </xf>
    <xf numFmtId="0" fontId="15" fillId="0" borderId="0">
      <alignment vertical="center"/>
    </xf>
    <xf numFmtId="0" fontId="15" fillId="0" borderId="0"/>
    <xf numFmtId="0" fontId="15" fillId="62" borderId="0" applyNumberFormat="0" applyBorder="0" applyAlignment="0" applyProtection="0">
      <alignment vertical="center"/>
    </xf>
    <xf numFmtId="9" fontId="15" fillId="0" borderId="0" applyFont="0" applyFill="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0" borderId="0">
      <alignment vertical="center"/>
    </xf>
    <xf numFmtId="0" fontId="15" fillId="57" borderId="0" applyNumberFormat="0" applyBorder="0" applyAlignment="0" applyProtection="0">
      <alignment vertical="center"/>
    </xf>
    <xf numFmtId="0" fontId="15" fillId="39" borderId="9" applyNumberFormat="0" applyFont="0" applyAlignment="0" applyProtection="0">
      <alignment vertical="center"/>
    </xf>
    <xf numFmtId="0" fontId="15" fillId="0" borderId="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23" borderId="0" applyNumberFormat="0" applyBorder="0" applyAlignment="0" applyProtection="0">
      <alignment vertical="center"/>
    </xf>
    <xf numFmtId="43" fontId="15" fillId="0" borderId="0" applyFont="0" applyFill="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5" fillId="58" borderId="0" applyNumberFormat="0" applyBorder="0" applyAlignment="0" applyProtection="0">
      <alignment vertical="center"/>
    </xf>
    <xf numFmtId="0" fontId="15" fillId="23" borderId="0" applyNumberFormat="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0" fontId="15" fillId="58" borderId="0" applyNumberFormat="0" applyBorder="0" applyAlignment="0" applyProtection="0">
      <alignment vertical="center"/>
    </xf>
    <xf numFmtId="0" fontId="15" fillId="0" borderId="0">
      <alignment vertical="center"/>
    </xf>
    <xf numFmtId="0" fontId="15" fillId="59" borderId="0" applyNumberFormat="0" applyBorder="0" applyAlignment="0" applyProtection="0">
      <alignment vertical="center"/>
    </xf>
    <xf numFmtId="0" fontId="15" fillId="0" borderId="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0" borderId="0">
      <alignment vertical="center"/>
    </xf>
    <xf numFmtId="0" fontId="15" fillId="58" borderId="0" applyNumberFormat="0" applyBorder="0" applyAlignment="0" applyProtection="0">
      <alignment vertical="center"/>
    </xf>
    <xf numFmtId="0" fontId="15" fillId="58" borderId="0" applyNumberFormat="0" applyBorder="0" applyAlignment="0" applyProtection="0">
      <alignment vertical="center"/>
    </xf>
    <xf numFmtId="0" fontId="15" fillId="0" borderId="0">
      <alignment vertical="center"/>
    </xf>
    <xf numFmtId="0" fontId="15" fillId="58"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0" borderId="0">
      <alignment vertical="center"/>
    </xf>
    <xf numFmtId="0" fontId="15" fillId="57" borderId="0" applyNumberFormat="0" applyBorder="0" applyAlignment="0" applyProtection="0">
      <alignment vertical="center"/>
    </xf>
    <xf numFmtId="0" fontId="15" fillId="20" borderId="0" applyNumberFormat="0" applyBorder="0" applyAlignment="0" applyProtection="0">
      <alignment vertical="center"/>
    </xf>
    <xf numFmtId="0" fontId="15" fillId="57" borderId="0" applyNumberFormat="0" applyBorder="0" applyAlignment="0" applyProtection="0">
      <alignment vertical="center"/>
    </xf>
    <xf numFmtId="0" fontId="15" fillId="57" borderId="0" applyNumberFormat="0" applyBorder="0" applyAlignment="0" applyProtection="0">
      <alignment vertical="center"/>
    </xf>
    <xf numFmtId="0" fontId="15" fillId="0" borderId="0">
      <alignment vertical="center"/>
    </xf>
    <xf numFmtId="0" fontId="15" fillId="57" borderId="0" applyNumberFormat="0" applyBorder="0" applyAlignment="0" applyProtection="0">
      <alignment vertical="center"/>
    </xf>
    <xf numFmtId="0" fontId="15" fillId="59" borderId="0" applyNumberFormat="0" applyBorder="0" applyAlignment="0" applyProtection="0">
      <alignment vertical="center"/>
    </xf>
    <xf numFmtId="0" fontId="15" fillId="59" borderId="0" applyNumberFormat="0" applyBorder="0" applyAlignment="0" applyProtection="0">
      <alignment vertical="center"/>
    </xf>
    <xf numFmtId="0" fontId="15" fillId="0" borderId="0">
      <alignment vertical="center"/>
    </xf>
    <xf numFmtId="0" fontId="15" fillId="59" borderId="0" applyNumberFormat="0" applyBorder="0" applyAlignment="0" applyProtection="0">
      <alignment vertical="center"/>
    </xf>
    <xf numFmtId="9" fontId="15" fillId="0" borderId="0" applyFont="0" applyFill="0" applyBorder="0" applyAlignment="0" applyProtection="0">
      <alignment vertical="center"/>
    </xf>
    <xf numFmtId="0" fontId="15" fillId="59" borderId="0" applyNumberFormat="0" applyBorder="0" applyAlignment="0" applyProtection="0">
      <alignment vertical="center"/>
    </xf>
    <xf numFmtId="0" fontId="15" fillId="0" borderId="0">
      <alignment vertical="center"/>
    </xf>
    <xf numFmtId="0" fontId="15" fillId="59" borderId="0" applyNumberFormat="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0" fontId="15" fillId="59" borderId="0" applyNumberFormat="0" applyBorder="0" applyAlignment="0" applyProtection="0">
      <alignment vertical="center"/>
    </xf>
    <xf numFmtId="0" fontId="15" fillId="59" borderId="0" applyNumberFormat="0" applyBorder="0" applyAlignment="0" applyProtection="0">
      <alignment vertical="center"/>
    </xf>
    <xf numFmtId="9" fontId="15" fillId="0" borderId="0" applyFont="0" applyFill="0" applyBorder="0" applyAlignment="0" applyProtection="0">
      <alignment vertical="center"/>
    </xf>
    <xf numFmtId="0" fontId="15" fillId="59" borderId="0" applyNumberFormat="0" applyBorder="0" applyAlignment="0" applyProtection="0">
      <alignment vertical="center"/>
    </xf>
    <xf numFmtId="0" fontId="15" fillId="59" borderId="0" applyNumberFormat="0" applyBorder="0" applyAlignment="0" applyProtection="0">
      <alignment vertical="center"/>
    </xf>
    <xf numFmtId="0" fontId="15" fillId="59" borderId="0" applyNumberFormat="0" applyBorder="0" applyAlignment="0" applyProtection="0">
      <alignment vertical="center"/>
    </xf>
    <xf numFmtId="9" fontId="15" fillId="0" borderId="0" applyFont="0" applyFill="0" applyBorder="0" applyAlignment="0" applyProtection="0">
      <alignment vertical="center"/>
    </xf>
    <xf numFmtId="0" fontId="15" fillId="62" borderId="0" applyNumberFormat="0" applyBorder="0" applyAlignment="0" applyProtection="0">
      <alignment vertical="center"/>
    </xf>
    <xf numFmtId="0" fontId="15" fillId="59" borderId="0" applyNumberFormat="0" applyBorder="0" applyAlignment="0" applyProtection="0">
      <alignment vertical="center"/>
    </xf>
    <xf numFmtId="0" fontId="15" fillId="62" borderId="0" applyNumberFormat="0" applyBorder="0" applyAlignment="0" applyProtection="0">
      <alignment vertical="center"/>
    </xf>
    <xf numFmtId="0" fontId="15" fillId="59" borderId="0" applyNumberFormat="0" applyBorder="0" applyAlignment="0" applyProtection="0">
      <alignment vertical="center"/>
    </xf>
    <xf numFmtId="0" fontId="15" fillId="0" borderId="0">
      <alignment vertical="center"/>
    </xf>
    <xf numFmtId="0" fontId="15" fillId="0" borderId="0">
      <alignment vertical="center"/>
    </xf>
    <xf numFmtId="0" fontId="15" fillId="59" borderId="0" applyNumberFormat="0" applyBorder="0" applyAlignment="0" applyProtection="0">
      <alignment vertical="center"/>
    </xf>
    <xf numFmtId="0" fontId="15" fillId="0" borderId="0">
      <alignment vertical="center"/>
    </xf>
    <xf numFmtId="0" fontId="15" fillId="59" borderId="0" applyNumberFormat="0" applyBorder="0" applyAlignment="0" applyProtection="0">
      <alignment vertical="center"/>
    </xf>
    <xf numFmtId="0" fontId="15" fillId="59" borderId="0" applyNumberFormat="0" applyBorder="0" applyAlignment="0" applyProtection="0">
      <alignment vertical="center"/>
    </xf>
    <xf numFmtId="0" fontId="15" fillId="62" borderId="0" applyNumberFormat="0" applyBorder="0" applyAlignment="0" applyProtection="0">
      <alignment vertical="center"/>
    </xf>
    <xf numFmtId="0" fontId="15" fillId="0" borderId="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0" borderId="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0" borderId="0">
      <alignment vertical="center"/>
    </xf>
    <xf numFmtId="0" fontId="15" fillId="62" borderId="0" applyNumberFormat="0" applyBorder="0" applyAlignment="0" applyProtection="0">
      <alignment vertical="center"/>
    </xf>
    <xf numFmtId="0" fontId="15" fillId="62" borderId="0" applyNumberFormat="0" applyBorder="0" applyAlignment="0" applyProtection="0">
      <alignment vertical="center"/>
    </xf>
    <xf numFmtId="0" fontId="15" fillId="0" borderId="0">
      <alignment vertical="center"/>
    </xf>
    <xf numFmtId="0" fontId="15" fillId="60" borderId="0" applyNumberFormat="0" applyBorder="0" applyAlignment="0" applyProtection="0">
      <alignment vertical="center"/>
    </xf>
    <xf numFmtId="0" fontId="15" fillId="0" borderId="0">
      <alignment vertical="center"/>
    </xf>
    <xf numFmtId="0" fontId="15" fillId="60" borderId="0" applyNumberFormat="0" applyBorder="0" applyAlignment="0" applyProtection="0">
      <alignment vertical="center"/>
    </xf>
    <xf numFmtId="43" fontId="15" fillId="0" borderId="0" applyFont="0" applyFill="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0" borderId="0">
      <alignment vertical="center"/>
    </xf>
    <xf numFmtId="0" fontId="15" fillId="60" borderId="0" applyNumberFormat="0" applyBorder="0" applyAlignment="0" applyProtection="0">
      <alignment vertical="center"/>
    </xf>
    <xf numFmtId="0" fontId="15" fillId="0" borderId="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9" fontId="15" fillId="0" borderId="0" applyFont="0" applyFill="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0" borderId="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23"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23"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36"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36"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57" borderId="0" applyNumberFormat="0" applyBorder="0" applyAlignment="0" applyProtection="0">
      <alignment vertical="center"/>
    </xf>
    <xf numFmtId="0" fontId="15" fillId="61" borderId="0" applyNumberFormat="0" applyBorder="0" applyAlignment="0" applyProtection="0">
      <alignment vertical="center"/>
    </xf>
    <xf numFmtId="0" fontId="15" fillId="36" borderId="0" applyNumberFormat="0" applyBorder="0" applyAlignment="0" applyProtection="0">
      <alignment vertical="center"/>
    </xf>
    <xf numFmtId="0" fontId="15" fillId="61" borderId="0" applyNumberFormat="0" applyBorder="0" applyAlignment="0" applyProtection="0">
      <alignment vertical="center"/>
    </xf>
    <xf numFmtId="0" fontId="15" fillId="58" borderId="0" applyNumberFormat="0" applyBorder="0" applyAlignment="0" applyProtection="0">
      <alignment vertical="center"/>
    </xf>
    <xf numFmtId="0" fontId="15" fillId="57" borderId="0" applyNumberFormat="0" applyBorder="0" applyAlignment="0" applyProtection="0">
      <alignment vertical="center"/>
    </xf>
    <xf numFmtId="0" fontId="15" fillId="59" borderId="0" applyNumberFormat="0" applyBorder="0" applyAlignment="0" applyProtection="0">
      <alignment vertical="center"/>
    </xf>
    <xf numFmtId="0" fontId="15" fillId="62" borderId="0" applyNumberFormat="0" applyBorder="0" applyAlignment="0" applyProtection="0">
      <alignment vertical="center"/>
    </xf>
    <xf numFmtId="0" fontId="15" fillId="60" borderId="0" applyNumberFormat="0" applyBorder="0" applyAlignment="0" applyProtection="0">
      <alignment vertical="center"/>
    </xf>
    <xf numFmtId="0" fontId="15" fillId="60" borderId="0" applyNumberFormat="0" applyBorder="0" applyAlignment="0" applyProtection="0">
      <alignment vertical="center"/>
    </xf>
    <xf numFmtId="0" fontId="15" fillId="61" borderId="0" applyNumberFormat="0" applyBorder="0" applyAlignment="0" applyProtection="0">
      <alignment vertical="center"/>
    </xf>
    <xf numFmtId="0" fontId="15" fillId="61" borderId="0" applyNumberFormat="0" applyBorder="0" applyAlignment="0" applyProtection="0">
      <alignment vertical="center"/>
    </xf>
    <xf numFmtId="0" fontId="15" fillId="0" borderId="0">
      <alignment vertical="center"/>
    </xf>
    <xf numFmtId="0" fontId="15" fillId="23" borderId="0" applyNumberFormat="0" applyBorder="0" applyAlignment="0" applyProtection="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15" fillId="0" borderId="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15" fillId="31" borderId="0" applyNumberFormat="0" applyBorder="0" applyAlignment="0" applyProtection="0">
      <alignment vertical="center"/>
    </xf>
    <xf numFmtId="0" fontId="15" fillId="0" borderId="0"/>
    <xf numFmtId="0" fontId="15" fillId="31" borderId="0" applyNumberFormat="0" applyBorder="0" applyAlignment="0" applyProtection="0">
      <alignment vertical="center"/>
    </xf>
    <xf numFmtId="0" fontId="15" fillId="0" borderId="0">
      <alignment vertical="center"/>
    </xf>
    <xf numFmtId="0" fontId="15" fillId="0" borderId="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0" borderId="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33" borderId="0" applyNumberFormat="0" applyBorder="0" applyAlignment="0" applyProtection="0">
      <alignment vertical="center"/>
    </xf>
    <xf numFmtId="0" fontId="15" fillId="0" borderId="0">
      <alignment vertical="center"/>
    </xf>
    <xf numFmtId="0" fontId="15" fillId="33" borderId="0" applyNumberFormat="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33" borderId="0" applyNumberFormat="0" applyBorder="0" applyAlignment="0" applyProtection="0">
      <alignment vertical="center"/>
    </xf>
    <xf numFmtId="0" fontId="15" fillId="20" borderId="0" applyNumberFormat="0" applyBorder="0" applyAlignment="0" applyProtection="0">
      <alignment vertical="center"/>
    </xf>
    <xf numFmtId="0" fontId="15" fillId="39" borderId="9" applyNumberFormat="0" applyFont="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39" borderId="9" applyNumberFormat="0" applyFont="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43" fontId="15" fillId="0" borderId="0" applyFont="0" applyFill="0" applyBorder="0" applyAlignment="0" applyProtection="0">
      <alignment vertical="center"/>
    </xf>
    <xf numFmtId="0" fontId="15" fillId="23" borderId="0" applyNumberFormat="0" applyBorder="0" applyAlignment="0" applyProtection="0">
      <alignment vertical="center"/>
    </xf>
    <xf numFmtId="0" fontId="15" fillId="39" borderId="9" applyNumberFormat="0" applyFont="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43" fontId="15" fillId="0" borderId="0" applyFont="0" applyFill="0" applyBorder="0" applyAlignment="0" applyProtection="0">
      <alignment vertical="center"/>
    </xf>
    <xf numFmtId="0" fontId="15" fillId="20" borderId="0" applyNumberFormat="0" applyBorder="0" applyAlignment="0" applyProtection="0">
      <alignment vertical="center"/>
    </xf>
    <xf numFmtId="0" fontId="15" fillId="23"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36" borderId="0" applyNumberFormat="0" applyBorder="0" applyAlignment="0" applyProtection="0">
      <alignment vertical="center"/>
    </xf>
    <xf numFmtId="0" fontId="15" fillId="36" borderId="0" applyNumberFormat="0" applyBorder="0" applyAlignment="0" applyProtection="0">
      <alignment vertical="center"/>
    </xf>
    <xf numFmtId="0" fontId="15" fillId="0" borderId="0">
      <alignment vertical="center"/>
    </xf>
    <xf numFmtId="0" fontId="15" fillId="36" borderId="0" applyNumberFormat="0" applyBorder="0" applyAlignment="0" applyProtection="0">
      <alignment vertical="center"/>
    </xf>
    <xf numFmtId="0" fontId="15" fillId="36" borderId="0" applyNumberFormat="0" applyBorder="0" applyAlignment="0" applyProtection="0">
      <alignment vertical="center"/>
    </xf>
    <xf numFmtId="0" fontId="15" fillId="26"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0" borderId="0">
      <alignment vertical="center"/>
    </xf>
    <xf numFmtId="0" fontId="15" fillId="26"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26" borderId="0" applyNumberFormat="0" applyBorder="0" applyAlignment="0" applyProtection="0">
      <alignment vertical="center"/>
    </xf>
    <xf numFmtId="0" fontId="15" fillId="0" borderId="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5" fillId="23" borderId="0" applyNumberFormat="0" applyBorder="0" applyAlignment="0" applyProtection="0">
      <alignment vertical="center"/>
    </xf>
    <xf numFmtId="0" fontId="15" fillId="0" borderId="0">
      <alignment vertical="center"/>
    </xf>
    <xf numFmtId="0" fontId="15" fillId="0" borderId="0">
      <alignment vertical="center"/>
    </xf>
    <xf numFmtId="0" fontId="15" fillId="36" borderId="0" applyNumberFormat="0" applyBorder="0" applyAlignment="0" applyProtection="0">
      <alignment vertical="center"/>
    </xf>
    <xf numFmtId="0" fontId="15" fillId="0" borderId="0">
      <alignment vertical="center"/>
    </xf>
    <xf numFmtId="0" fontId="15" fillId="26" borderId="0" applyNumberFormat="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39" borderId="9" applyNumberFormat="0" applyFont="0" applyAlignment="0" applyProtection="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xf numFmtId="9" fontId="15" fillId="0" borderId="0" applyFont="0" applyFill="0" applyBorder="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39" borderId="9" applyNumberFormat="0" applyFont="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0" fontId="15" fillId="0" borderId="0"/>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5" fillId="0" borderId="0">
      <alignment vertical="center"/>
    </xf>
    <xf numFmtId="9"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39" borderId="9" applyNumberFormat="0" applyFont="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39" borderId="9" applyNumberFormat="0" applyFont="0" applyAlignment="0" applyProtection="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43" fontId="15" fillId="0" borderId="0" applyFon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39" borderId="9" applyNumberFormat="0" applyFont="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39" borderId="9" applyNumberFormat="0" applyFont="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39" borderId="9" applyNumberFormat="0" applyFont="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15" fillId="39" borderId="9" applyNumberFormat="0" applyFont="0" applyAlignment="0" applyProtection="0">
      <alignment vertical="center"/>
    </xf>
    <xf numFmtId="0" fontId="2" fillId="0" borderId="0"/>
    <xf numFmtId="0" fontId="20" fillId="0" borderId="0">
      <alignment vertical="center"/>
    </xf>
    <xf numFmtId="0" fontId="20" fillId="0" borderId="0">
      <alignment vertical="center"/>
    </xf>
    <xf numFmtId="0" fontId="2" fillId="0" borderId="0"/>
    <xf numFmtId="43" fontId="2" fillId="0" borderId="0" applyFont="0" applyFill="0" applyBorder="0" applyAlignment="0" applyProtection="0">
      <alignment vertical="center"/>
    </xf>
    <xf numFmtId="0" fontId="20" fillId="0" borderId="0">
      <alignment vertical="center"/>
    </xf>
    <xf numFmtId="0" fontId="2" fillId="0" borderId="0"/>
    <xf numFmtId="0" fontId="20" fillId="0" borderId="0">
      <alignment vertical="center"/>
    </xf>
    <xf numFmtId="0" fontId="2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cellStyleXfs>
  <cellXfs count="504">
    <xf numFmtId="0" fontId="0" fillId="0" borderId="0" xfId="0">
      <alignment vertical="center"/>
    </xf>
    <xf numFmtId="0" fontId="0" fillId="0" borderId="0" xfId="0"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wrapText="1"/>
    </xf>
    <xf numFmtId="0" fontId="4" fillId="0" borderId="0" xfId="3" applyFill="1" applyAlignment="1">
      <alignment horizontal="center" vertical="center"/>
    </xf>
    <xf numFmtId="0" fontId="12"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2" fillId="0" borderId="0" xfId="0" applyFont="1" applyAlignment="1">
      <alignment horizontal="center" vertical="center" wrapText="1"/>
    </xf>
    <xf numFmtId="0" fontId="12" fillId="5" borderId="0" xfId="0" applyFont="1" applyFill="1" applyAlignment="1">
      <alignment horizontal="center" vertical="center" wrapText="1"/>
    </xf>
    <xf numFmtId="0" fontId="10" fillId="0" borderId="2" xfId="0" applyNumberFormat="1"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0" fillId="0" borderId="4" xfId="0" applyNumberFormat="1" applyFont="1" applyFill="1" applyBorder="1" applyAlignment="1">
      <alignment horizontal="center" vertical="center"/>
    </xf>
    <xf numFmtId="0" fontId="10" fillId="0" borderId="8" xfId="0" applyFont="1" applyFill="1" applyBorder="1" applyAlignment="1">
      <alignment horizontal="center" vertical="center"/>
    </xf>
    <xf numFmtId="0" fontId="10" fillId="0" borderId="0" xfId="0" applyNumberFormat="1" applyFont="1" applyFill="1" applyBorder="1" applyAlignment="1">
      <alignment horizontal="center" vertical="center"/>
    </xf>
    <xf numFmtId="0" fontId="15" fillId="0" borderId="0" xfId="0" applyFont="1" applyAlignment="1">
      <alignment horizontal="center" vertical="center"/>
    </xf>
    <xf numFmtId="0" fontId="11" fillId="6" borderId="0" xfId="0" applyFont="1" applyFill="1" applyAlignment="1">
      <alignment horizontal="center" vertical="center"/>
    </xf>
    <xf numFmtId="0" fontId="7" fillId="6" borderId="0" xfId="0" applyFont="1" applyFill="1" applyAlignment="1">
      <alignment horizontal="center" vertical="center"/>
    </xf>
    <xf numFmtId="0" fontId="16" fillId="0" borderId="0" xfId="0" applyFont="1" applyAlignment="1">
      <alignment horizontal="center" vertical="center"/>
    </xf>
    <xf numFmtId="0" fontId="7" fillId="0" borderId="0" xfId="0" applyFont="1" applyAlignment="1">
      <alignment horizontal="center" vertical="center"/>
    </xf>
    <xf numFmtId="0" fontId="11" fillId="0" borderId="0" xfId="0" applyFont="1" applyFill="1" applyAlignment="1">
      <alignment horizontal="center" vertical="center"/>
    </xf>
    <xf numFmtId="0" fontId="17" fillId="0" borderId="0" xfId="0" applyFont="1" applyAlignment="1">
      <alignment horizontal="center" vertical="center"/>
    </xf>
    <xf numFmtId="0" fontId="11" fillId="7" borderId="0" xfId="0" applyFont="1" applyFill="1" applyAlignment="1">
      <alignment horizontal="center" vertical="center"/>
    </xf>
    <xf numFmtId="0" fontId="0" fillId="8" borderId="0" xfId="0" applyFill="1" applyAlignment="1">
      <alignment horizontal="center" vertical="center"/>
    </xf>
    <xf numFmtId="0" fontId="12" fillId="8" borderId="0" xfId="0" applyFont="1" applyFill="1" applyAlignment="1">
      <alignment horizontal="center" vertical="center"/>
    </xf>
    <xf numFmtId="0" fontId="10" fillId="0" borderId="5"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4" fillId="0" borderId="0" xfId="3" applyAlignment="1">
      <alignment horizontal="center" vertical="center"/>
    </xf>
    <xf numFmtId="0" fontId="0" fillId="0" borderId="0" xfId="0" applyNumberFormat="1" applyAlignment="1">
      <alignment horizontal="center" vertical="center"/>
    </xf>
    <xf numFmtId="0" fontId="18" fillId="0" borderId="0" xfId="0" applyFont="1" applyAlignment="1">
      <alignment horizontal="center" vertical="center"/>
    </xf>
    <xf numFmtId="0" fontId="10" fillId="0" borderId="0" xfId="0" applyFont="1" applyAlignment="1">
      <alignment horizontal="center" vertical="center"/>
    </xf>
    <xf numFmtId="0" fontId="0" fillId="0" borderId="0" xfId="0" applyBorder="1" applyAlignment="1">
      <alignment horizontal="center" vertical="center"/>
    </xf>
    <xf numFmtId="0" fontId="15" fillId="0" borderId="0" xfId="0" applyFont="1" applyBorder="1" applyAlignment="1">
      <alignment horizontal="center" vertical="center"/>
    </xf>
    <xf numFmtId="0" fontId="6" fillId="3" borderId="1" xfId="2" applyBorder="1" applyAlignment="1">
      <alignment horizontal="center" vertical="center"/>
    </xf>
    <xf numFmtId="0" fontId="5"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8" fillId="9" borderId="0" xfId="0" applyFont="1" applyFill="1" applyAlignment="1">
      <alignment horizontal="center" vertical="center"/>
    </xf>
    <xf numFmtId="0" fontId="19"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21" fillId="9" borderId="5" xfId="0" applyFont="1" applyFill="1" applyBorder="1" applyAlignment="1">
      <alignment horizontal="center" vertical="center"/>
    </xf>
    <xf numFmtId="0" fontId="19" fillId="14" borderId="5" xfId="0" applyFont="1" applyFill="1" applyBorder="1" applyAlignment="1">
      <alignment horizontal="center" vertical="center" wrapText="1"/>
    </xf>
    <xf numFmtId="49" fontId="10"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5" fillId="0" borderId="5" xfId="0" applyFont="1" applyBorder="1" applyAlignment="1">
      <alignment horizontal="center" vertical="center"/>
    </xf>
    <xf numFmtId="0" fontId="15" fillId="0" borderId="5" xfId="0" applyFont="1" applyFill="1" applyBorder="1" applyAlignment="1">
      <alignment horizontal="center" vertical="center"/>
    </xf>
    <xf numFmtId="0" fontId="0" fillId="0" borderId="5" xfId="0" applyBorder="1" applyAlignment="1">
      <alignment horizontal="center" vertical="center" wrapText="1"/>
    </xf>
    <xf numFmtId="0" fontId="15" fillId="0" borderId="5" xfId="0" applyFont="1" applyBorder="1" applyAlignment="1">
      <alignment horizontal="center" vertical="center"/>
    </xf>
    <xf numFmtId="0" fontId="19"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5" fillId="0" borderId="0" xfId="0" applyFont="1" applyAlignment="1">
      <alignment vertical="center"/>
    </xf>
    <xf numFmtId="0" fontId="0" fillId="0" borderId="0" xfId="0" applyFont="1" applyAlignment="1">
      <alignment vertical="center"/>
    </xf>
    <xf numFmtId="0" fontId="25" fillId="0" borderId="0" xfId="0" applyFont="1" applyAlignment="1">
      <alignment vertical="center"/>
    </xf>
    <xf numFmtId="0" fontId="0" fillId="0" borderId="0" xfId="0" applyFont="1" applyAlignment="1"/>
    <xf numFmtId="0" fontId="25" fillId="0" borderId="0" xfId="0" applyFont="1" applyAlignment="1"/>
    <xf numFmtId="0" fontId="15" fillId="0" borderId="0" xfId="0" applyFont="1" applyAlignment="1"/>
    <xf numFmtId="0" fontId="26" fillId="0" borderId="5" xfId="0" applyFont="1" applyFill="1" applyBorder="1" applyAlignment="1">
      <alignment vertical="center"/>
    </xf>
    <xf numFmtId="0" fontId="12" fillId="0" borderId="0" xfId="0" applyFont="1" applyAlignment="1">
      <alignment vertical="center" wrapText="1"/>
    </xf>
    <xf numFmtId="0" fontId="0" fillId="0" borderId="0" xfId="0" applyFont="1" applyAlignment="1">
      <alignment vertical="center" wrapText="1"/>
    </xf>
    <xf numFmtId="0" fontId="25" fillId="0" borderId="0" xfId="0" applyFont="1" applyAlignment="1">
      <alignment vertical="center" wrapText="1"/>
    </xf>
    <xf numFmtId="0" fontId="12" fillId="0" borderId="0" xfId="0" applyFont="1" applyAlignment="1">
      <alignment vertical="center"/>
    </xf>
    <xf numFmtId="0" fontId="0" fillId="0" borderId="0" xfId="0" applyFont="1" applyAlignment="1">
      <alignment wrapText="1"/>
    </xf>
    <xf numFmtId="0" fontId="25" fillId="0" borderId="0" xfId="0" applyFont="1" applyAlignment="1">
      <alignment wrapText="1"/>
    </xf>
    <xf numFmtId="0" fontId="10" fillId="16" borderId="5" xfId="0" applyFont="1" applyFill="1" applyBorder="1" applyAlignment="1">
      <alignment horizontal="center" vertical="center"/>
    </xf>
    <xf numFmtId="49" fontId="10" fillId="0" borderId="5" xfId="3" applyNumberFormat="1" applyFont="1" applyFill="1" applyBorder="1" applyAlignment="1">
      <alignment horizontal="center" vertical="center" shrinkToFit="1"/>
    </xf>
    <xf numFmtId="0" fontId="10" fillId="16" borderId="5" xfId="0" applyFont="1" applyFill="1" applyBorder="1" applyAlignment="1">
      <alignment horizontal="center" vertical="center" shrinkToFit="1"/>
    </xf>
    <xf numFmtId="0" fontId="10" fillId="0" borderId="5" xfId="0" applyFont="1" applyFill="1" applyBorder="1" applyAlignment="1">
      <alignment horizontal="center" vertical="center"/>
    </xf>
    <xf numFmtId="0" fontId="10" fillId="0" borderId="5" xfId="13" applyFont="1" applyFill="1" applyBorder="1" applyAlignment="1">
      <alignment horizontal="center" vertical="center" shrinkToFit="1"/>
    </xf>
    <xf numFmtId="0" fontId="10" fillId="0" borderId="5" xfId="0" applyFont="1" applyFill="1" applyBorder="1" applyAlignment="1">
      <alignment horizontal="center" vertical="center" shrinkToFit="1"/>
    </xf>
    <xf numFmtId="0" fontId="10" fillId="17" borderId="5" xfId="0" applyFont="1" applyFill="1" applyBorder="1" applyAlignment="1">
      <alignment horizontal="center" vertical="center"/>
    </xf>
    <xf numFmtId="0" fontId="15" fillId="0" borderId="5" xfId="0" applyFont="1" applyBorder="1" applyAlignment="1">
      <alignment horizontal="center" vertical="center" shrinkToFit="1"/>
    </xf>
    <xf numFmtId="0" fontId="15" fillId="0" borderId="5" xfId="5" applyFont="1" applyFill="1" applyBorder="1" applyAlignment="1">
      <alignment horizontal="center" vertical="center"/>
    </xf>
    <xf numFmtId="0" fontId="15" fillId="0" borderId="5" xfId="5" applyFont="1" applyFill="1" applyBorder="1" applyAlignment="1">
      <alignment horizontal="center" vertical="center" shrinkToFit="1"/>
    </xf>
    <xf numFmtId="0" fontId="15" fillId="0" borderId="5" xfId="14" applyFont="1" applyBorder="1" applyAlignment="1">
      <alignment horizontal="center" vertical="center" shrinkToFit="1"/>
    </xf>
    <xf numFmtId="0" fontId="15" fillId="0" borderId="5" xfId="0" applyFont="1" applyFill="1" applyBorder="1" applyAlignment="1">
      <alignment horizontal="center" vertical="center" shrinkToFit="1"/>
    </xf>
    <xf numFmtId="0" fontId="15" fillId="4" borderId="5" xfId="0" applyFont="1" applyFill="1" applyBorder="1" applyAlignment="1">
      <alignment horizontal="center" vertical="center"/>
    </xf>
    <xf numFmtId="0" fontId="15" fillId="4" borderId="5" xfId="0" applyFont="1" applyFill="1" applyBorder="1" applyAlignment="1">
      <alignment horizontal="center" vertical="center" shrinkToFit="1"/>
    </xf>
    <xf numFmtId="0" fontId="18" fillId="0" borderId="5" xfId="0" applyFont="1" applyBorder="1" applyAlignment="1">
      <alignment horizontal="center" vertical="center"/>
    </xf>
    <xf numFmtId="0" fontId="27" fillId="0" borderId="5" xfId="0" applyFont="1" applyBorder="1" applyAlignment="1">
      <alignment horizontal="center" vertical="center"/>
    </xf>
    <xf numFmtId="0" fontId="15" fillId="18" borderId="5" xfId="0" applyNumberFormat="1" applyFont="1" applyFill="1" applyBorder="1" applyAlignment="1">
      <alignment horizontal="center" vertical="center" shrinkToFit="1"/>
    </xf>
    <xf numFmtId="0" fontId="10" fillId="0" borderId="5" xfId="0" applyFont="1" applyBorder="1" applyAlignment="1">
      <alignment horizontal="center" vertical="center" shrinkToFit="1"/>
    </xf>
    <xf numFmtId="0" fontId="10" fillId="0" borderId="5" xfId="15" applyFont="1" applyBorder="1" applyAlignment="1">
      <alignment horizontal="center" vertical="center" shrinkToFit="1"/>
    </xf>
    <xf numFmtId="0" fontId="10" fillId="0" borderId="5" xfId="14" applyFont="1" applyFill="1" applyBorder="1" applyAlignment="1">
      <alignment horizontal="center" vertical="center" shrinkToFit="1"/>
    </xf>
    <xf numFmtId="0" fontId="10" fillId="0" borderId="5" xfId="16" applyFont="1" applyFill="1" applyBorder="1" applyAlignment="1">
      <alignment horizontal="center" vertical="center" shrinkToFit="1"/>
    </xf>
    <xf numFmtId="0" fontId="10" fillId="0" borderId="5" xfId="17" applyFont="1" applyBorder="1" applyAlignment="1">
      <alignment horizontal="center" vertical="center" shrinkToFit="1"/>
    </xf>
    <xf numFmtId="0" fontId="15" fillId="0" borderId="5" xfId="14" applyFont="1" applyFill="1" applyBorder="1" applyAlignment="1">
      <alignment horizontal="center" vertical="center" shrinkToFit="1"/>
    </xf>
    <xf numFmtId="0" fontId="15"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19" fillId="14" borderId="5" xfId="0" applyFont="1" applyFill="1" applyBorder="1" applyAlignment="1">
      <alignment vertical="center" wrapText="1"/>
    </xf>
    <xf numFmtId="0" fontId="19"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0" borderId="0" xfId="0" applyAlignment="1">
      <alignment horizontal="center" vertical="center"/>
    </xf>
    <xf numFmtId="0" fontId="19" fillId="14" borderId="5" xfId="0" applyFont="1" applyFill="1" applyBorder="1" applyAlignment="1">
      <alignment horizontal="center" vertical="center"/>
    </xf>
    <xf numFmtId="0" fontId="0" fillId="0" borderId="0" xfId="0" applyAlignment="1">
      <alignment horizontal="center" vertical="center"/>
    </xf>
    <xf numFmtId="0" fontId="19" fillId="14" borderId="5" xfId="0" applyFont="1" applyFill="1" applyBorder="1" applyAlignment="1">
      <alignment horizontal="center" vertical="center"/>
    </xf>
    <xf numFmtId="0" fontId="0" fillId="0" borderId="5" xfId="0" applyBorder="1" applyAlignment="1">
      <alignment horizontal="center" vertical="center"/>
    </xf>
    <xf numFmtId="0" fontId="15" fillId="0" borderId="5"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19" borderId="5" xfId="0" applyFill="1" applyBorder="1" applyAlignment="1">
      <alignment vertical="center"/>
    </xf>
    <xf numFmtId="0" fontId="0" fillId="20" borderId="5" xfId="0" applyFill="1" applyBorder="1" applyAlignment="1">
      <alignment vertical="center"/>
    </xf>
    <xf numFmtId="0" fontId="0" fillId="21" borderId="5" xfId="0" applyFill="1" applyBorder="1" applyAlignment="1">
      <alignment vertical="center"/>
    </xf>
    <xf numFmtId="0" fontId="0" fillId="22" borderId="5" xfId="0" applyFill="1" applyBorder="1" applyAlignment="1">
      <alignment vertical="center"/>
    </xf>
    <xf numFmtId="0" fontId="0" fillId="23" borderId="5" xfId="0" applyFill="1" applyBorder="1" applyAlignment="1">
      <alignment vertical="center"/>
    </xf>
    <xf numFmtId="0" fontId="0" fillId="24" borderId="5" xfId="0" applyFill="1" applyBorder="1" applyAlignment="1">
      <alignment vertical="center"/>
    </xf>
    <xf numFmtId="0" fontId="0" fillId="23" borderId="5" xfId="0" applyNumberFormat="1" applyFill="1" applyBorder="1" applyAlignment="1">
      <alignment vertical="center"/>
    </xf>
    <xf numFmtId="0" fontId="28" fillId="25" borderId="5" xfId="0" applyFont="1" applyFill="1" applyBorder="1" applyAlignment="1">
      <alignment vertical="center"/>
    </xf>
    <xf numFmtId="0" fontId="0" fillId="25" borderId="0" xfId="0" applyFill="1" applyAlignment="1"/>
    <xf numFmtId="0" fontId="10" fillId="25" borderId="5" xfId="0" applyFont="1" applyFill="1" applyBorder="1" applyAlignment="1">
      <alignment vertical="center"/>
    </xf>
    <xf numFmtId="0" fontId="0" fillId="26" borderId="5" xfId="0" applyNumberFormat="1" applyFill="1" applyBorder="1" applyAlignment="1">
      <alignment vertical="center"/>
    </xf>
    <xf numFmtId="0" fontId="0" fillId="26" borderId="0" xfId="0" applyFill="1" applyAlignment="1"/>
    <xf numFmtId="0" fontId="0" fillId="25" borderId="5" xfId="0" applyFill="1" applyBorder="1" applyAlignment="1">
      <alignment vertical="center"/>
    </xf>
    <xf numFmtId="0" fontId="0" fillId="26" borderId="5" xfId="0" applyFill="1" applyBorder="1" applyAlignment="1">
      <alignment vertical="center"/>
    </xf>
    <xf numFmtId="0" fontId="0" fillId="19" borderId="12" xfId="0" applyFill="1" applyBorder="1" applyAlignment="1">
      <alignment vertical="center"/>
    </xf>
    <xf numFmtId="0" fontId="0" fillId="19" borderId="13" xfId="0" applyFill="1" applyBorder="1" applyAlignment="1">
      <alignment vertical="center"/>
    </xf>
    <xf numFmtId="0" fontId="0" fillId="19" borderId="14" xfId="0" applyFill="1" applyBorder="1" applyAlignment="1">
      <alignment vertical="center"/>
    </xf>
    <xf numFmtId="0" fontId="0" fillId="20" borderId="12" xfId="0" applyFill="1" applyBorder="1" applyAlignment="1">
      <alignment vertical="center"/>
    </xf>
    <xf numFmtId="0" fontId="0" fillId="20" borderId="13" xfId="0" applyFill="1" applyBorder="1" applyAlignment="1">
      <alignment vertical="center"/>
    </xf>
    <xf numFmtId="0" fontId="0" fillId="20" borderId="14" xfId="0" applyFill="1" applyBorder="1" applyAlignment="1">
      <alignment vertical="center"/>
    </xf>
    <xf numFmtId="0" fontId="0" fillId="21" borderId="12" xfId="0" applyFill="1" applyBorder="1" applyAlignment="1">
      <alignment vertical="center"/>
    </xf>
    <xf numFmtId="0" fontId="0" fillId="7" borderId="12" xfId="0" applyFill="1" applyBorder="1" applyAlignment="1">
      <alignment vertical="center"/>
    </xf>
    <xf numFmtId="0" fontId="0" fillId="21" borderId="13" xfId="0" applyFill="1" applyBorder="1" applyAlignment="1">
      <alignment vertical="center"/>
    </xf>
    <xf numFmtId="0" fontId="0" fillId="7" borderId="13" xfId="0" applyFill="1" applyBorder="1" applyAlignment="1">
      <alignment vertical="center"/>
    </xf>
    <xf numFmtId="0" fontId="0" fillId="21" borderId="15" xfId="0" applyFill="1" applyBorder="1" applyAlignment="1">
      <alignment vertical="center"/>
    </xf>
    <xf numFmtId="0" fontId="0" fillId="7" borderId="15" xfId="0" applyFill="1" applyBorder="1" applyAlignment="1">
      <alignment vertical="center"/>
    </xf>
    <xf numFmtId="0" fontId="0" fillId="22" borderId="12" xfId="0" applyFill="1" applyBorder="1" applyAlignment="1">
      <alignment vertical="center"/>
    </xf>
    <xf numFmtId="0" fontId="0" fillId="22" borderId="13" xfId="0" applyFill="1" applyBorder="1" applyAlignment="1">
      <alignment vertical="center"/>
    </xf>
    <xf numFmtId="0" fontId="0" fillId="22" borderId="15" xfId="0" applyFill="1" applyBorder="1" applyAlignment="1">
      <alignment vertical="center"/>
    </xf>
    <xf numFmtId="0" fontId="0" fillId="0" borderId="12" xfId="0" applyFill="1" applyBorder="1" applyAlignment="1">
      <alignment vertical="center"/>
    </xf>
    <xf numFmtId="0" fontId="0" fillId="0" borderId="13" xfId="0" applyFill="1" applyBorder="1" applyAlignment="1">
      <alignment vertical="center"/>
    </xf>
    <xf numFmtId="0" fontId="0" fillId="0" borderId="15" xfId="0" applyFill="1" applyBorder="1" applyAlignment="1">
      <alignment vertical="center"/>
    </xf>
    <xf numFmtId="0" fontId="0" fillId="23" borderId="12" xfId="0" applyFill="1" applyBorder="1" applyAlignment="1">
      <alignment vertical="center"/>
    </xf>
    <xf numFmtId="0" fontId="0" fillId="23" borderId="13" xfId="0" applyFill="1" applyBorder="1" applyAlignment="1">
      <alignment vertical="center"/>
    </xf>
    <xf numFmtId="0" fontId="0" fillId="23" borderId="15" xfId="0" applyFill="1" applyBorder="1" applyAlignment="1">
      <alignment vertical="center"/>
    </xf>
    <xf numFmtId="0" fontId="0" fillId="24" borderId="12" xfId="0" applyFill="1" applyBorder="1" applyAlignment="1">
      <alignment vertical="center"/>
    </xf>
    <xf numFmtId="0" fontId="0" fillId="24" borderId="13" xfId="0" applyFill="1" applyBorder="1" applyAlignment="1">
      <alignment vertical="center"/>
    </xf>
    <xf numFmtId="0" fontId="0" fillId="24" borderId="15" xfId="0" applyFill="1" applyBorder="1" applyAlignment="1">
      <alignment vertical="center"/>
    </xf>
    <xf numFmtId="0" fontId="0" fillId="23" borderId="12" xfId="0" applyNumberFormat="1" applyFill="1" applyBorder="1" applyAlignment="1">
      <alignment vertical="center"/>
    </xf>
    <xf numFmtId="0" fontId="0" fillId="23" borderId="13" xfId="0" applyNumberFormat="1" applyFill="1" applyBorder="1" applyAlignment="1">
      <alignment vertical="center"/>
    </xf>
    <xf numFmtId="0" fontId="0" fillId="23" borderId="15" xfId="0" applyNumberFormat="1" applyFill="1" applyBorder="1" applyAlignment="1">
      <alignment vertical="center"/>
    </xf>
    <xf numFmtId="0" fontId="0" fillId="7" borderId="14" xfId="0" applyFill="1" applyBorder="1" applyAlignment="1">
      <alignment vertical="center"/>
    </xf>
    <xf numFmtId="0" fontId="0" fillId="24" borderId="14" xfId="0" applyFill="1" applyBorder="1" applyAlignment="1">
      <alignment vertical="center"/>
    </xf>
    <xf numFmtId="0" fontId="28" fillId="26" borderId="12" xfId="0" applyFont="1" applyFill="1" applyBorder="1" applyAlignment="1">
      <alignment vertical="center"/>
    </xf>
    <xf numFmtId="0" fontId="10" fillId="26" borderId="13" xfId="0" applyFont="1" applyFill="1" applyBorder="1" applyAlignment="1">
      <alignment vertical="center"/>
    </xf>
    <xf numFmtId="0" fontId="28" fillId="26" borderId="13" xfId="0" applyFont="1" applyFill="1" applyBorder="1" applyAlignment="1">
      <alignment vertical="center"/>
    </xf>
    <xf numFmtId="0" fontId="10" fillId="26" borderId="15" xfId="0" applyFont="1" applyFill="1" applyBorder="1" applyAlignment="1">
      <alignment vertical="center"/>
    </xf>
    <xf numFmtId="0" fontId="0" fillId="25" borderId="12" xfId="0" applyFill="1" applyBorder="1" applyAlignment="1">
      <alignment vertical="center"/>
    </xf>
    <xf numFmtId="0" fontId="0" fillId="25" borderId="13" xfId="0" applyFill="1" applyBorder="1" applyAlignment="1">
      <alignment vertical="center"/>
    </xf>
    <xf numFmtId="0" fontId="0" fillId="25" borderId="14" xfId="0" applyFill="1" applyBorder="1" applyAlignment="1">
      <alignment vertical="center"/>
    </xf>
    <xf numFmtId="0" fontId="0" fillId="25" borderId="15" xfId="0" applyFill="1" applyBorder="1" applyAlignment="1">
      <alignment vertical="center"/>
    </xf>
    <xf numFmtId="0" fontId="0" fillId="26" borderId="16" xfId="0" applyFill="1" applyBorder="1" applyAlignment="1">
      <alignment vertical="center"/>
    </xf>
    <xf numFmtId="0" fontId="0" fillId="26" borderId="13" xfId="0" applyFill="1" applyBorder="1" applyAlignment="1">
      <alignment vertical="center"/>
    </xf>
    <xf numFmtId="0" fontId="0" fillId="26" borderId="15" xfId="0" applyFill="1" applyBorder="1" applyAlignment="1">
      <alignment vertical="center"/>
    </xf>
    <xf numFmtId="0" fontId="0" fillId="25" borderId="16" xfId="0" applyFill="1" applyBorder="1" applyAlignment="1">
      <alignment vertical="center"/>
    </xf>
    <xf numFmtId="0" fontId="0" fillId="7" borderId="16" xfId="0" applyFill="1" applyBorder="1" applyAlignment="1">
      <alignment vertical="center"/>
    </xf>
    <xf numFmtId="176" fontId="0" fillId="0" borderId="0" xfId="0" applyNumberFormat="1" applyAlignment="1">
      <alignment horizontal="center" vertical="center"/>
    </xf>
    <xf numFmtId="9" fontId="21" fillId="9" borderId="5" xfId="0" applyNumberFormat="1" applyFont="1" applyFill="1" applyBorder="1" applyAlignment="1">
      <alignment horizontal="center" vertical="center"/>
    </xf>
    <xf numFmtId="177" fontId="0" fillId="0" borderId="0" xfId="0" applyNumberFormat="1" applyAlignment="1">
      <alignment horizontal="center" vertical="center"/>
    </xf>
    <xf numFmtId="0" fontId="0" fillId="14" borderId="5" xfId="0" applyFill="1" applyBorder="1" applyAlignment="1">
      <alignment horizontal="center" vertical="center"/>
    </xf>
    <xf numFmtId="176" fontId="0" fillId="14" borderId="5" xfId="0" applyNumberFormat="1" applyFill="1" applyBorder="1" applyAlignment="1">
      <alignment horizontal="center" vertical="center"/>
    </xf>
    <xf numFmtId="176" fontId="0" fillId="11" borderId="5" xfId="0" applyNumberFormat="1" applyFill="1" applyBorder="1" applyAlignment="1">
      <alignment horizontal="center" vertical="center"/>
    </xf>
    <xf numFmtId="0" fontId="0" fillId="11" borderId="5" xfId="0" applyNumberFormat="1" applyFill="1" applyBorder="1" applyAlignment="1">
      <alignment horizontal="center" vertical="center"/>
    </xf>
    <xf numFmtId="177" fontId="0" fillId="11" borderId="5" xfId="0" applyNumberFormat="1" applyFill="1" applyBorder="1" applyAlignment="1">
      <alignment horizontal="center" vertical="center"/>
    </xf>
    <xf numFmtId="0" fontId="33" fillId="0" borderId="5" xfId="17" applyFont="1" applyBorder="1" applyAlignment="1">
      <alignment horizontal="center" vertical="center"/>
    </xf>
    <xf numFmtId="0" fontId="36" fillId="0" borderId="5" xfId="17" applyFont="1" applyBorder="1" applyAlignment="1">
      <alignment horizontal="center"/>
    </xf>
    <xf numFmtId="0" fontId="0" fillId="0" borderId="5" xfId="0" applyBorder="1" applyAlignment="1">
      <alignment horizontal="center"/>
    </xf>
    <xf numFmtId="0" fontId="37" fillId="24" borderId="0" xfId="0" applyFont="1" applyFill="1" applyBorder="1" applyAlignment="1">
      <alignment vertical="center" wrapText="1"/>
    </xf>
    <xf numFmtId="0" fontId="37" fillId="42" borderId="0" xfId="0" applyFont="1" applyFill="1" applyBorder="1" applyAlignment="1">
      <alignment vertical="center" wrapText="1"/>
    </xf>
    <xf numFmtId="0" fontId="38" fillId="0" borderId="0" xfId="0" applyFont="1" applyBorder="1" applyAlignment="1">
      <alignment wrapText="1"/>
    </xf>
    <xf numFmtId="0" fontId="0" fillId="23" borderId="0" xfId="0" applyFill="1" applyBorder="1" applyAlignment="1">
      <alignment vertical="center" wrapText="1"/>
    </xf>
    <xf numFmtId="0" fontId="0" fillId="19" borderId="0" xfId="0" applyFill="1" applyBorder="1" applyAlignment="1">
      <alignment vertical="center" wrapText="1"/>
    </xf>
    <xf numFmtId="0" fontId="0" fillId="26" borderId="0" xfId="0" applyFill="1" applyBorder="1" applyAlignment="1">
      <alignment vertical="center" wrapText="1"/>
    </xf>
    <xf numFmtId="0" fontId="0" fillId="43" borderId="0" xfId="0" applyFill="1" applyBorder="1" applyAlignment="1">
      <alignment vertical="center" wrapText="1"/>
    </xf>
    <xf numFmtId="0" fontId="0" fillId="21" borderId="0" xfId="0" applyFill="1" applyBorder="1" applyAlignment="1">
      <alignment vertical="center" wrapText="1"/>
    </xf>
    <xf numFmtId="0" fontId="0" fillId="46" borderId="0" xfId="0" applyFill="1" applyBorder="1" applyAlignment="1">
      <alignment vertical="center" wrapText="1"/>
    </xf>
    <xf numFmtId="0" fontId="37" fillId="0" borderId="0" xfId="0" applyFont="1" applyBorder="1" applyAlignment="1"/>
    <xf numFmtId="0" fontId="39" fillId="0" borderId="0" xfId="0" applyFont="1" applyBorder="1" applyAlignment="1">
      <alignment wrapText="1"/>
    </xf>
    <xf numFmtId="0" fontId="37" fillId="21" borderId="5" xfId="0" applyFont="1" applyFill="1" applyBorder="1" applyAlignment="1">
      <alignment vertical="center" wrapText="1"/>
    </xf>
    <xf numFmtId="0" fontId="37" fillId="28" borderId="0" xfId="0" applyFont="1" applyFill="1" applyBorder="1" applyAlignment="1">
      <alignment vertical="center" wrapText="1"/>
    </xf>
    <xf numFmtId="0" fontId="38" fillId="19" borderId="0" xfId="0" applyFont="1" applyFill="1" applyBorder="1" applyAlignment="1">
      <alignment vertical="center" wrapText="1"/>
    </xf>
    <xf numFmtId="0" fontId="18" fillId="31" borderId="0" xfId="0" applyFont="1" applyFill="1" applyBorder="1" applyAlignment="1">
      <alignment vertical="center" wrapText="1"/>
    </xf>
    <xf numFmtId="0" fontId="0" fillId="0" borderId="0" xfId="0" applyBorder="1" applyAlignment="1">
      <alignment vertical="center"/>
    </xf>
    <xf numFmtId="0" fontId="10" fillId="28" borderId="0" xfId="0" applyFont="1" applyFill="1" applyBorder="1" applyAlignment="1">
      <alignment vertical="center" wrapText="1"/>
    </xf>
    <xf numFmtId="0" fontId="37" fillId="0" borderId="0" xfId="0" applyFont="1" applyBorder="1" applyAlignment="1">
      <alignment vertical="center" wrapText="1"/>
    </xf>
    <xf numFmtId="0" fontId="15" fillId="0" borderId="5" xfId="0" applyFont="1" applyFill="1" applyBorder="1" applyAlignment="1">
      <alignment vertical="center" shrinkToFit="1"/>
    </xf>
    <xf numFmtId="0" fontId="10" fillId="21" borderId="0" xfId="0" applyFont="1" applyFill="1" applyBorder="1" applyAlignment="1">
      <alignment vertical="center" wrapText="1"/>
    </xf>
    <xf numFmtId="0" fontId="0" fillId="0" borderId="0" xfId="0" applyBorder="1" applyAlignment="1">
      <alignment vertical="center" wrapText="1"/>
    </xf>
    <xf numFmtId="0" fontId="0" fillId="42" borderId="0" xfId="0" applyFill="1" applyBorder="1" applyAlignment="1">
      <alignment vertical="center" wrapText="1"/>
    </xf>
    <xf numFmtId="0" fontId="0" fillId="24" borderId="0" xfId="0" applyFill="1" applyBorder="1" applyAlignment="1">
      <alignment vertical="center" wrapText="1"/>
    </xf>
    <xf numFmtId="0" fontId="37" fillId="19" borderId="0" xfId="0" applyFont="1" applyFill="1" applyBorder="1" applyAlignment="1">
      <alignment vertical="center" wrapText="1"/>
    </xf>
    <xf numFmtId="0" fontId="28" fillId="28" borderId="0" xfId="0" applyFont="1" applyFill="1" applyBorder="1" applyAlignment="1">
      <alignment vertical="center" wrapText="1"/>
    </xf>
    <xf numFmtId="0" fontId="28" fillId="19" borderId="0" xfId="0" applyFont="1" applyFill="1" applyBorder="1" applyAlignment="1">
      <alignment vertical="center" wrapText="1"/>
    </xf>
    <xf numFmtId="0" fontId="18" fillId="28" borderId="0" xfId="0" applyFont="1" applyFill="1" applyBorder="1" applyAlignment="1">
      <alignment vertical="center" wrapText="1"/>
    </xf>
    <xf numFmtId="0" fontId="32" fillId="43" borderId="0" xfId="0" applyFont="1" applyFill="1" applyBorder="1" applyAlignment="1">
      <alignment vertical="center" wrapText="1"/>
    </xf>
    <xf numFmtId="0" fontId="32" fillId="24" borderId="0" xfId="0" applyFont="1" applyFill="1" applyBorder="1" applyAlignment="1">
      <alignment vertical="center" wrapText="1"/>
    </xf>
    <xf numFmtId="0" fontId="32" fillId="19" borderId="0" xfId="0" applyFont="1" applyFill="1" applyBorder="1" applyAlignment="1">
      <alignment vertical="center" wrapText="1"/>
    </xf>
    <xf numFmtId="0" fontId="10" fillId="42" borderId="0" xfId="0" applyFont="1" applyFill="1" applyBorder="1" applyAlignment="1">
      <alignment vertical="center" wrapText="1"/>
    </xf>
    <xf numFmtId="0" fontId="0" fillId="44" borderId="0" xfId="0" applyFill="1" applyBorder="1" applyAlignment="1">
      <alignment vertical="center" wrapText="1"/>
    </xf>
    <xf numFmtId="0" fontId="0" fillId="45" borderId="0" xfId="0" applyFill="1" applyBorder="1" applyAlignment="1">
      <alignment vertical="center" wrapText="1"/>
    </xf>
    <xf numFmtId="0" fontId="37" fillId="41" borderId="0" xfId="0" applyFont="1" applyFill="1" applyBorder="1" applyAlignment="1">
      <alignment vertical="center" wrapText="1"/>
    </xf>
    <xf numFmtId="0" fontId="0" fillId="20" borderId="0" xfId="0" applyFill="1" applyBorder="1" applyAlignment="1">
      <alignment vertical="center" wrapText="1"/>
    </xf>
    <xf numFmtId="0" fontId="0" fillId="4" borderId="0" xfId="0" applyFill="1" applyBorder="1" applyAlignment="1">
      <alignment vertical="center" wrapText="1"/>
    </xf>
    <xf numFmtId="0" fontId="0" fillId="21" borderId="5" xfId="0" applyFill="1" applyBorder="1" applyAlignment="1">
      <alignment vertical="center" wrapText="1"/>
    </xf>
    <xf numFmtId="0" fontId="0" fillId="21" borderId="5" xfId="0" applyFill="1" applyBorder="1" applyAlignment="1">
      <alignment horizontal="center" vertical="center" wrapText="1"/>
    </xf>
    <xf numFmtId="0" fontId="37" fillId="43" borderId="0" xfId="0" applyFont="1" applyFill="1" applyBorder="1" applyAlignment="1">
      <alignment vertical="center" wrapText="1"/>
    </xf>
    <xf numFmtId="0" fontId="21" fillId="9" borderId="5" xfId="0" applyNumberFormat="1" applyFont="1" applyFill="1" applyBorder="1" applyAlignment="1">
      <alignment horizontal="center" vertical="center"/>
    </xf>
    <xf numFmtId="0" fontId="37" fillId="21" borderId="0" xfId="0" applyFont="1" applyFill="1" applyBorder="1" applyAlignment="1">
      <alignment vertical="center" wrapText="1"/>
    </xf>
    <xf numFmtId="0" fontId="28" fillId="24" borderId="0" xfId="0" applyFont="1" applyFill="1" applyBorder="1" applyAlignment="1">
      <alignment vertical="center" wrapText="1"/>
    </xf>
    <xf numFmtId="0" fontId="0" fillId="0" borderId="0" xfId="0" applyBorder="1" applyAlignment="1"/>
    <xf numFmtId="0" fontId="15" fillId="19" borderId="0" xfId="0" applyFont="1" applyFill="1" applyBorder="1" applyAlignment="1">
      <alignment vertical="center" wrapText="1"/>
    </xf>
    <xf numFmtId="0" fontId="0" fillId="0" borderId="5" xfId="0" applyFill="1" applyBorder="1" applyAlignment="1">
      <alignment vertical="center" shrinkToFit="1"/>
    </xf>
    <xf numFmtId="0" fontId="28" fillId="25" borderId="0" xfId="0" applyFont="1" applyFill="1" applyBorder="1" applyAlignment="1">
      <alignment vertical="center" wrapText="1"/>
    </xf>
    <xf numFmtId="0" fontId="18" fillId="0" borderId="5" xfId="0" applyFont="1" applyFill="1" applyBorder="1" applyAlignment="1">
      <alignment vertical="center" shrinkToFit="1"/>
    </xf>
    <xf numFmtId="0" fontId="0" fillId="43" borderId="0" xfId="0" applyFill="1" applyBorder="1" applyAlignment="1">
      <alignment vertical="center"/>
    </xf>
    <xf numFmtId="0" fontId="33" fillId="0" borderId="5" xfId="258" applyFont="1" applyBorder="1" applyAlignment="1">
      <alignment vertical="center" shrinkToFit="1"/>
    </xf>
    <xf numFmtId="0" fontId="33" fillId="0" borderId="5" xfId="258" applyFont="1" applyFill="1" applyBorder="1" applyAlignment="1">
      <alignment vertical="center" shrinkToFit="1"/>
    </xf>
    <xf numFmtId="0" fontId="0" fillId="41" borderId="0" xfId="0" applyFill="1" applyBorder="1" applyAlignment="1">
      <alignment vertical="center" wrapText="1"/>
    </xf>
    <xf numFmtId="0" fontId="0" fillId="0" borderId="5" xfId="0" applyFont="1" applyFill="1" applyBorder="1" applyAlignment="1">
      <alignment vertical="center" shrinkToFit="1"/>
    </xf>
    <xf numFmtId="0" fontId="28" fillId="21" borderId="0" xfId="0" applyFont="1" applyFill="1" applyBorder="1" applyAlignment="1">
      <alignment vertical="center" wrapText="1"/>
    </xf>
    <xf numFmtId="0" fontId="0" fillId="0" borderId="5" xfId="0" applyBorder="1" applyAlignment="1">
      <alignment vertical="center" shrinkToFit="1"/>
    </xf>
    <xf numFmtId="0" fontId="18" fillId="19" borderId="0" xfId="0" applyFont="1" applyFill="1" applyBorder="1" applyAlignment="1">
      <alignment vertical="center" wrapText="1"/>
    </xf>
    <xf numFmtId="0" fontId="15" fillId="0" borderId="5" xfId="0" applyFont="1" applyBorder="1" applyAlignment="1">
      <alignment horizontal="center"/>
    </xf>
    <xf numFmtId="0" fontId="0" fillId="0" borderId="0" xfId="0" applyAlignment="1">
      <alignment wrapText="1"/>
    </xf>
    <xf numFmtId="0" fontId="32" fillId="40" borderId="0" xfId="0" applyFont="1" applyFill="1" applyBorder="1" applyAlignment="1">
      <alignment vertical="center"/>
    </xf>
    <xf numFmtId="0" fontId="32" fillId="26" borderId="0" xfId="0" applyFont="1" applyFill="1" applyBorder="1" applyAlignment="1">
      <alignment vertical="center"/>
    </xf>
    <xf numFmtId="0" fontId="0" fillId="28" borderId="0" xfId="0" applyFill="1" applyBorder="1" applyAlignment="1">
      <alignment vertical="center" wrapText="1"/>
    </xf>
    <xf numFmtId="0" fontId="19"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32" fillId="0" borderId="0" xfId="0" applyFont="1" applyFill="1" applyBorder="1">
      <alignment vertical="center"/>
    </xf>
    <xf numFmtId="0" fontId="32" fillId="0" borderId="0" xfId="0" applyFont="1" applyFill="1" applyBorder="1" applyAlignment="1">
      <alignment vertical="center"/>
    </xf>
    <xf numFmtId="0" fontId="38" fillId="28" borderId="0" xfId="0" applyFont="1" applyFill="1" applyBorder="1">
      <alignment vertical="center"/>
    </xf>
    <xf numFmtId="0" fontId="32" fillId="28" borderId="0" xfId="0" applyFont="1" applyFill="1" applyBorder="1">
      <alignment vertical="center"/>
    </xf>
    <xf numFmtId="0" fontId="38" fillId="25" borderId="0" xfId="0" applyFont="1" applyFill="1" applyBorder="1">
      <alignment vertical="center"/>
    </xf>
    <xf numFmtId="0" fontId="32" fillId="25" borderId="0" xfId="0" applyFont="1" applyFill="1" applyBorder="1">
      <alignment vertical="center"/>
    </xf>
    <xf numFmtId="0" fontId="32" fillId="19" borderId="0" xfId="0" applyFont="1" applyFill="1" applyBorder="1">
      <alignment vertical="center"/>
    </xf>
    <xf numFmtId="0" fontId="32" fillId="21" borderId="0" xfId="0" applyFont="1" applyFill="1" applyBorder="1">
      <alignment vertical="center"/>
    </xf>
    <xf numFmtId="0" fontId="32" fillId="47" borderId="0" xfId="0" applyFont="1" applyFill="1" applyBorder="1">
      <alignment vertical="center"/>
    </xf>
    <xf numFmtId="0" fontId="32" fillId="48" borderId="0" xfId="0" applyFont="1" applyFill="1" applyBorder="1">
      <alignment vertical="center"/>
    </xf>
    <xf numFmtId="0" fontId="32" fillId="43" borderId="0" xfId="0" applyFont="1" applyFill="1" applyBorder="1">
      <alignment vertical="center"/>
    </xf>
    <xf numFmtId="0" fontId="32" fillId="11" borderId="0" xfId="0" applyFont="1" applyFill="1" applyBorder="1">
      <alignment vertical="center"/>
    </xf>
    <xf numFmtId="0" fontId="42" fillId="4" borderId="5" xfId="0" applyFont="1" applyFill="1" applyBorder="1">
      <alignment vertical="center"/>
    </xf>
    <xf numFmtId="0" fontId="32" fillId="11" borderId="0" xfId="0" applyFont="1" applyFill="1" applyBorder="1" applyAlignment="1">
      <alignment vertical="center"/>
    </xf>
    <xf numFmtId="0" fontId="32" fillId="0" borderId="0" xfId="0" applyFont="1" applyBorder="1">
      <alignment vertical="center"/>
    </xf>
    <xf numFmtId="0" fontId="43" fillId="4" borderId="5" xfId="0" applyFont="1" applyFill="1" applyBorder="1">
      <alignment vertical="center"/>
    </xf>
    <xf numFmtId="0" fontId="0" fillId="49" borderId="0" xfId="0" applyFill="1" applyBorder="1" applyAlignment="1">
      <alignment wrapText="1"/>
    </xf>
    <xf numFmtId="0" fontId="0" fillId="49" borderId="0" xfId="0" applyFill="1" applyBorder="1" applyAlignment="1">
      <alignment horizontal="left" vertical="top" wrapText="1"/>
    </xf>
    <xf numFmtId="0" fontId="38" fillId="49" borderId="0" xfId="0" applyFont="1" applyFill="1" applyBorder="1">
      <alignment vertical="center"/>
    </xf>
    <xf numFmtId="0" fontId="32" fillId="49" borderId="0" xfId="0" applyFont="1" applyFill="1" applyBorder="1">
      <alignment vertical="center"/>
    </xf>
    <xf numFmtId="0" fontId="38" fillId="26" borderId="0" xfId="0" applyFont="1" applyFill="1" applyBorder="1">
      <alignment vertical="center"/>
    </xf>
    <xf numFmtId="0" fontId="32" fillId="26" borderId="0" xfId="0" applyFont="1" applyFill="1" applyBorder="1">
      <alignment vertical="center"/>
    </xf>
    <xf numFmtId="0" fontId="32" fillId="41" borderId="0" xfId="0" applyFont="1" applyFill="1" applyBorder="1">
      <alignment vertical="center"/>
    </xf>
    <xf numFmtId="0" fontId="32" fillId="50" borderId="0" xfId="0" applyFont="1" applyFill="1" applyBorder="1">
      <alignment vertical="center"/>
    </xf>
    <xf numFmtId="0" fontId="32" fillId="40" borderId="0" xfId="0" applyFont="1" applyFill="1" applyBorder="1">
      <alignment vertical="center"/>
    </xf>
    <xf numFmtId="0" fontId="38" fillId="40" borderId="0" xfId="0" applyFont="1" applyFill="1" applyBorder="1">
      <alignment vertical="center"/>
    </xf>
    <xf numFmtId="0" fontId="32" fillId="51" borderId="0" xfId="0" applyFont="1" applyFill="1" applyBorder="1">
      <alignment vertical="center"/>
    </xf>
    <xf numFmtId="0" fontId="32" fillId="31" borderId="0" xfId="0" applyFont="1" applyFill="1" applyBorder="1">
      <alignment vertical="center"/>
    </xf>
    <xf numFmtId="0" fontId="38" fillId="31" borderId="0" xfId="0" applyFont="1" applyFill="1" applyBorder="1">
      <alignment vertical="center"/>
    </xf>
    <xf numFmtId="0" fontId="32" fillId="33" borderId="0" xfId="0" applyFont="1" applyFill="1" applyBorder="1">
      <alignment vertical="center"/>
    </xf>
    <xf numFmtId="0" fontId="32" fillId="6" borderId="0" xfId="0" applyFont="1" applyFill="1" applyBorder="1">
      <alignment vertical="center"/>
    </xf>
    <xf numFmtId="0" fontId="32" fillId="45" borderId="0" xfId="0" applyFont="1" applyFill="1" applyBorder="1">
      <alignment vertical="center"/>
    </xf>
    <xf numFmtId="0" fontId="32" fillId="0" borderId="0" xfId="0" applyFont="1" applyFill="1" applyBorder="1" applyAlignment="1">
      <alignment vertical="center" wrapText="1"/>
    </xf>
    <xf numFmtId="0" fontId="32" fillId="0" borderId="0" xfId="0" applyFont="1" applyFill="1" applyBorder="1" applyAlignment="1">
      <alignment vertical="top" wrapText="1"/>
    </xf>
    <xf numFmtId="0" fontId="0" fillId="0" borderId="0" xfId="0" applyFill="1" applyBorder="1" applyAlignment="1"/>
    <xf numFmtId="0" fontId="0" fillId="0" borderId="0" xfId="0" applyFill="1" applyBorder="1" applyAlignment="1">
      <alignment wrapText="1"/>
    </xf>
    <xf numFmtId="0" fontId="0" fillId="28" borderId="0" xfId="0" applyFill="1" applyBorder="1" applyAlignment="1">
      <alignment wrapText="1"/>
    </xf>
    <xf numFmtId="0" fontId="32" fillId="7" borderId="0" xfId="0" applyFont="1" applyFill="1" applyBorder="1" applyAlignment="1">
      <alignment vertical="center" wrapText="1"/>
    </xf>
    <xf numFmtId="0" fontId="38" fillId="28" borderId="0" xfId="0" applyFont="1" applyFill="1" applyBorder="1" applyAlignment="1">
      <alignment vertical="center" wrapText="1"/>
    </xf>
    <xf numFmtId="0" fontId="32" fillId="28" borderId="0" xfId="0" applyFont="1" applyFill="1" applyBorder="1" applyAlignment="1">
      <alignment vertical="center" wrapText="1"/>
    </xf>
    <xf numFmtId="0" fontId="38" fillId="25" borderId="0" xfId="0" applyFont="1" applyFill="1" applyBorder="1" applyAlignment="1">
      <alignment vertical="center" wrapText="1"/>
    </xf>
    <xf numFmtId="0" fontId="32" fillId="25" borderId="0" xfId="0" applyFont="1" applyFill="1" applyBorder="1" applyAlignment="1">
      <alignment vertical="center" wrapText="1"/>
    </xf>
    <xf numFmtId="0" fontId="32" fillId="21" borderId="0" xfId="0" applyFont="1" applyFill="1" applyBorder="1" applyAlignment="1">
      <alignment vertical="center"/>
    </xf>
    <xf numFmtId="0" fontId="32" fillId="47" borderId="0" xfId="0" applyFont="1" applyFill="1" applyBorder="1" applyAlignment="1">
      <alignment vertical="center" wrapText="1"/>
    </xf>
    <xf numFmtId="0" fontId="32" fillId="48" borderId="0" xfId="0" applyFont="1" applyFill="1" applyBorder="1" applyAlignment="1">
      <alignment vertical="center" wrapText="1"/>
    </xf>
    <xf numFmtId="0" fontId="32" fillId="48" borderId="0" xfId="0" applyFont="1" applyFill="1" applyBorder="1" applyAlignment="1">
      <alignment vertical="center"/>
    </xf>
    <xf numFmtId="0" fontId="32" fillId="28" borderId="0" xfId="0" applyFont="1" applyFill="1" applyBorder="1" applyAlignment="1">
      <alignment vertical="center"/>
    </xf>
    <xf numFmtId="0" fontId="39" fillId="28" borderId="0" xfId="0" applyFont="1" applyFill="1" applyBorder="1" applyAlignment="1">
      <alignment vertical="center" wrapText="1"/>
    </xf>
    <xf numFmtId="0" fontId="32" fillId="11" borderId="0" xfId="0" applyFont="1" applyFill="1" applyBorder="1" applyAlignment="1">
      <alignment vertical="center" wrapText="1"/>
    </xf>
    <xf numFmtId="0" fontId="0" fillId="26" borderId="0" xfId="0" applyFill="1" applyBorder="1" applyAlignment="1">
      <alignment vertical="center"/>
    </xf>
    <xf numFmtId="0" fontId="43" fillId="0" borderId="5" xfId="0" applyFont="1" applyFill="1" applyBorder="1" applyAlignment="1">
      <alignment vertical="center" wrapText="1"/>
    </xf>
    <xf numFmtId="58" fontId="32" fillId="11" borderId="0" xfId="0" applyNumberFormat="1" applyFont="1" applyFill="1" applyBorder="1" applyAlignment="1">
      <alignment vertical="center"/>
    </xf>
    <xf numFmtId="0" fontId="32" fillId="0" borderId="0" xfId="0" applyFont="1" applyBorder="1" applyAlignment="1">
      <alignment vertical="center" wrapText="1"/>
    </xf>
    <xf numFmtId="0" fontId="32" fillId="0" borderId="0" xfId="0" applyFont="1" applyBorder="1" applyAlignment="1">
      <alignment vertical="center"/>
    </xf>
    <xf numFmtId="0" fontId="0" fillId="28" borderId="0" xfId="0" applyFill="1" applyBorder="1" applyAlignment="1"/>
    <xf numFmtId="0" fontId="0" fillId="0" borderId="0" xfId="0" applyFill="1" applyBorder="1" applyAlignment="1">
      <alignment vertical="center"/>
    </xf>
    <xf numFmtId="0" fontId="47" fillId="0" borderId="0" xfId="0" applyFont="1" applyFill="1" applyBorder="1">
      <alignment vertical="center"/>
    </xf>
    <xf numFmtId="0" fontId="24" fillId="15" borderId="0" xfId="13" applyBorder="1">
      <alignment vertical="center"/>
    </xf>
    <xf numFmtId="0" fontId="24" fillId="15" borderId="0" xfId="13" applyBorder="1" applyAlignment="1">
      <alignment vertical="center"/>
    </xf>
    <xf numFmtId="0" fontId="24" fillId="15" borderId="0" xfId="13" applyBorder="1" applyAlignment="1"/>
    <xf numFmtId="0" fontId="0" fillId="26" borderId="0" xfId="0" applyFill="1" applyBorder="1" applyAlignment="1"/>
    <xf numFmtId="0" fontId="38" fillId="0" borderId="0" xfId="0" applyFont="1" applyFill="1" applyBorder="1">
      <alignment vertical="center"/>
    </xf>
    <xf numFmtId="0" fontId="7" fillId="0" borderId="0" xfId="0" applyFont="1" applyFill="1" applyBorder="1" applyAlignment="1">
      <alignment vertical="center"/>
    </xf>
    <xf numFmtId="0" fontId="38" fillId="0" borderId="0" xfId="0" applyFont="1" applyBorder="1">
      <alignment vertical="center"/>
    </xf>
    <xf numFmtId="0" fontId="7" fillId="26" borderId="0" xfId="0" applyFont="1" applyFill="1" applyBorder="1" applyAlignment="1">
      <alignment vertical="center"/>
    </xf>
    <xf numFmtId="0" fontId="0" fillId="0" borderId="0" xfId="0" applyBorder="1">
      <alignment vertical="center"/>
    </xf>
    <xf numFmtId="0" fontId="0" fillId="0" borderId="0" xfId="0" applyFont="1" applyBorder="1" applyAlignment="1">
      <alignment vertical="center"/>
    </xf>
    <xf numFmtId="0" fontId="0" fillId="0" borderId="17" xfId="0" applyFont="1" applyBorder="1">
      <alignment vertical="center"/>
    </xf>
    <xf numFmtId="0" fontId="0" fillId="54" borderId="17" xfId="0" applyFont="1" applyFill="1" applyBorder="1">
      <alignment vertical="center"/>
    </xf>
    <xf numFmtId="0" fontId="0" fillId="0" borderId="0" xfId="0" applyFont="1" applyFill="1" applyBorder="1">
      <alignment vertical="center"/>
    </xf>
    <xf numFmtId="0" fontId="32" fillId="0" borderId="0" xfId="3" applyFont="1" applyFill="1" applyBorder="1" applyAlignment="1"/>
    <xf numFmtId="0" fontId="48" fillId="26" borderId="0" xfId="0" applyFont="1" applyFill="1" applyBorder="1" applyAlignment="1">
      <alignment vertical="center"/>
    </xf>
    <xf numFmtId="0" fontId="49" fillId="25" borderId="0" xfId="0" applyFont="1" applyFill="1" applyBorder="1">
      <alignment vertical="center"/>
    </xf>
    <xf numFmtId="0" fontId="32" fillId="56" borderId="0" xfId="0" applyFont="1" applyFill="1" applyBorder="1">
      <alignment vertical="center"/>
    </xf>
    <xf numFmtId="0" fontId="32" fillId="55" borderId="0" xfId="0" applyFont="1" applyFill="1" applyBorder="1">
      <alignment vertical="center"/>
    </xf>
    <xf numFmtId="0" fontId="31" fillId="3" borderId="5" xfId="2" applyFont="1" applyBorder="1">
      <alignment vertical="center"/>
    </xf>
    <xf numFmtId="0" fontId="0" fillId="0" borderId="0" xfId="0" applyFill="1" applyBorder="1">
      <alignment vertical="center"/>
    </xf>
    <xf numFmtId="0" fontId="30" fillId="2" borderId="5" xfId="1" applyFont="1" applyBorder="1">
      <alignment vertical="center"/>
    </xf>
    <xf numFmtId="0" fontId="50" fillId="15" borderId="5" xfId="13" applyFont="1" applyBorder="1">
      <alignment vertical="center"/>
    </xf>
    <xf numFmtId="0" fontId="19" fillId="28" borderId="5" xfId="0" applyFont="1" applyFill="1" applyBorder="1" applyAlignment="1">
      <alignment horizontal="center" vertical="center"/>
    </xf>
    <xf numFmtId="0" fontId="0" fillId="28" borderId="5" xfId="0" applyFill="1" applyBorder="1" applyAlignment="1">
      <alignment horizontal="center" vertical="center"/>
    </xf>
    <xf numFmtId="0" fontId="18" fillId="0" borderId="0" xfId="0" applyFont="1" applyBorder="1">
      <alignment vertical="center"/>
    </xf>
    <xf numFmtId="0" fontId="10" fillId="0" borderId="0" xfId="0" applyFont="1" applyFill="1" applyBorder="1">
      <alignment vertical="center"/>
    </xf>
    <xf numFmtId="0" fontId="39" fillId="0" borderId="0" xfId="0" applyFont="1" applyBorder="1" applyAlignment="1"/>
    <xf numFmtId="0" fontId="0" fillId="0" borderId="0" xfId="0" applyFont="1" applyAlignment="1">
      <alignment horizontal="left"/>
    </xf>
    <xf numFmtId="0" fontId="10" fillId="25" borderId="6" xfId="0" applyNumberFormat="1" applyFont="1" applyFill="1" applyBorder="1" applyAlignment="1">
      <alignment vertical="center"/>
    </xf>
    <xf numFmtId="0" fontId="51" fillId="0" borderId="0" xfId="0" applyFont="1" applyBorder="1">
      <alignment vertical="center"/>
    </xf>
    <xf numFmtId="0" fontId="17" fillId="0" borderId="0" xfId="0" applyFont="1" applyBorder="1" applyAlignment="1">
      <alignment vertical="center"/>
    </xf>
    <xf numFmtId="0" fontId="25" fillId="0" borderId="0" xfId="0" applyFont="1">
      <alignment vertical="center"/>
    </xf>
    <xf numFmtId="0" fontId="32" fillId="0" borderId="0" xfId="0" applyFont="1" applyBorder="1" applyAlignment="1"/>
    <xf numFmtId="0" fontId="57" fillId="0" borderId="0" xfId="0" applyFont="1" applyBorder="1">
      <alignment vertical="center"/>
    </xf>
    <xf numFmtId="0" fontId="39" fillId="0" borderId="0" xfId="0" applyFont="1" applyBorder="1" applyAlignment="1">
      <alignment vertical="center"/>
    </xf>
    <xf numFmtId="0" fontId="58" fillId="0" borderId="20" xfId="0" applyFont="1" applyBorder="1">
      <alignment vertical="center"/>
    </xf>
    <xf numFmtId="0" fontId="38" fillId="54" borderId="22" xfId="0" applyFont="1" applyFill="1" applyBorder="1" applyAlignment="1"/>
    <xf numFmtId="0" fontId="0" fillId="28" borderId="5" xfId="0" applyFill="1" applyBorder="1" applyAlignment="1">
      <alignment horizontal="center" vertical="center" shrinkToFit="1"/>
    </xf>
    <xf numFmtId="0" fontId="18" fillId="0" borderId="0" xfId="0" applyFont="1" applyFill="1" applyAlignment="1">
      <alignment vertical="center"/>
    </xf>
    <xf numFmtId="0" fontId="0" fillId="0" borderId="0" xfId="0" applyFill="1" applyAlignment="1">
      <alignment vertical="center"/>
    </xf>
    <xf numFmtId="0" fontId="52" fillId="0" borderId="0" xfId="0" applyFont="1" applyFill="1" applyBorder="1">
      <alignment vertical="center"/>
    </xf>
    <xf numFmtId="0" fontId="21" fillId="11" borderId="26" xfId="0" applyFont="1" applyFill="1" applyBorder="1" applyAlignment="1">
      <alignment horizontal="center" vertical="center"/>
    </xf>
    <xf numFmtId="0" fontId="7" fillId="0" borderId="0" xfId="0" applyFont="1">
      <alignment vertical="center"/>
    </xf>
    <xf numFmtId="0" fontId="10" fillId="0" borderId="0" xfId="0" applyFont="1" applyAlignment="1">
      <alignment vertical="center" wrapText="1"/>
    </xf>
    <xf numFmtId="0" fontId="39" fillId="0" borderId="0" xfId="0" applyFont="1" applyAlignment="1">
      <alignment horizontal="left" wrapText="1"/>
    </xf>
    <xf numFmtId="0" fontId="39" fillId="0" borderId="0" xfId="0" applyFont="1" applyAlignment="1">
      <alignment horizontal="left"/>
    </xf>
    <xf numFmtId="0" fontId="17" fillId="0" borderId="0" xfId="0" applyFont="1" applyAlignment="1">
      <alignment vertical="center"/>
    </xf>
    <xf numFmtId="0" fontId="10" fillId="0" borderId="0" xfId="0" applyFont="1" applyAlignment="1"/>
    <xf numFmtId="0" fontId="10" fillId="0" borderId="0" xfId="0" applyFont="1" applyFill="1" applyAlignment="1">
      <alignment vertical="center" wrapText="1"/>
    </xf>
    <xf numFmtId="0" fontId="0" fillId="0" borderId="0" xfId="0" applyFont="1" applyFill="1" applyAlignment="1">
      <alignment vertical="center" wrapText="1"/>
    </xf>
    <xf numFmtId="0" fontId="0" fillId="0" borderId="0" xfId="0" applyFill="1" applyAlignment="1">
      <alignment vertical="center" wrapText="1"/>
    </xf>
    <xf numFmtId="0" fontId="15" fillId="0" borderId="0" xfId="0" applyFont="1" applyFill="1" applyAlignment="1">
      <alignment vertical="center" wrapText="1"/>
    </xf>
    <xf numFmtId="0" fontId="25" fillId="0" borderId="0" xfId="0" applyFont="1" applyFill="1" applyAlignment="1">
      <alignment vertical="center"/>
    </xf>
    <xf numFmtId="0" fontId="10" fillId="0" borderId="0" xfId="0" applyFont="1" applyFill="1" applyAlignment="1">
      <alignment vertical="center"/>
    </xf>
    <xf numFmtId="0" fontId="0" fillId="0" borderId="0" xfId="0" applyFont="1" applyFill="1" applyBorder="1" applyAlignment="1">
      <alignment vertical="center"/>
    </xf>
    <xf numFmtId="0" fontId="15" fillId="0" borderId="0" xfId="0" applyFont="1" applyFill="1" applyBorder="1" applyAlignment="1">
      <alignment vertical="center"/>
    </xf>
    <xf numFmtId="0" fontId="15" fillId="0" borderId="0" xfId="0" applyFont="1" applyFill="1" applyAlignment="1">
      <alignment vertical="center"/>
    </xf>
    <xf numFmtId="0" fontId="0" fillId="0" borderId="0" xfId="0" applyFont="1" applyFill="1" applyAlignment="1">
      <alignment vertical="center"/>
    </xf>
    <xf numFmtId="0" fontId="15" fillId="0" borderId="0" xfId="0" applyFont="1" applyAlignment="1">
      <alignment vertical="center" wrapText="1"/>
    </xf>
    <xf numFmtId="0" fontId="0" fillId="0" borderId="0" xfId="0" applyAlignment="1">
      <alignment horizontal="left"/>
    </xf>
    <xf numFmtId="0" fontId="10" fillId="0" borderId="0" xfId="0" applyFont="1" applyBorder="1" applyAlignment="1"/>
    <xf numFmtId="0" fontId="10" fillId="25" borderId="5" xfId="0" applyNumberFormat="1" applyFont="1" applyFill="1" applyBorder="1" applyAlignment="1">
      <alignment vertical="center"/>
    </xf>
    <xf numFmtId="0" fontId="15" fillId="0" borderId="0" xfId="0" applyFont="1" applyFill="1" applyBorder="1" applyAlignment="1"/>
    <xf numFmtId="0" fontId="0" fillId="0" borderId="0" xfId="0" applyFont="1" applyBorder="1" applyAlignment="1"/>
    <xf numFmtId="0" fontId="0" fillId="54" borderId="0" xfId="0" applyFont="1" applyFill="1" applyBorder="1">
      <alignment vertical="center"/>
    </xf>
    <xf numFmtId="0" fontId="38" fillId="0" borderId="22" xfId="0" applyFont="1" applyBorder="1" applyAlignment="1">
      <alignment wrapText="1"/>
    </xf>
    <xf numFmtId="0" fontId="38" fillId="0" borderId="22" xfId="0" applyFont="1" applyBorder="1" applyAlignment="1"/>
    <xf numFmtId="0" fontId="39" fillId="11" borderId="0" xfId="0" applyFont="1" applyFill="1" applyBorder="1" applyAlignment="1"/>
    <xf numFmtId="0" fontId="39" fillId="63" borderId="0" xfId="0" applyFont="1" applyFill="1" applyBorder="1" applyAlignment="1"/>
    <xf numFmtId="0" fontId="38" fillId="0" borderId="0" xfId="0" applyFont="1" applyBorder="1" applyAlignment="1">
      <alignment horizontal="left" vertical="center"/>
    </xf>
    <xf numFmtId="0" fontId="38" fillId="54" borderId="0" xfId="0" applyFont="1" applyFill="1" applyBorder="1" applyAlignment="1">
      <alignment horizontal="left" vertical="center"/>
    </xf>
    <xf numFmtId="0" fontId="39" fillId="54" borderId="0" xfId="0" applyFont="1" applyFill="1" applyBorder="1" applyAlignment="1"/>
    <xf numFmtId="0" fontId="58" fillId="0" borderId="0" xfId="0" applyFont="1" applyBorder="1">
      <alignment vertical="center"/>
    </xf>
    <xf numFmtId="0" fontId="38" fillId="0" borderId="0" xfId="0" applyFont="1" applyBorder="1" applyAlignment="1"/>
    <xf numFmtId="0" fontId="38" fillId="54" borderId="0" xfId="0" applyFont="1" applyFill="1" applyBorder="1" applyAlignment="1"/>
    <xf numFmtId="0" fontId="0" fillId="0" borderId="0" xfId="0" applyNumberFormat="1" applyBorder="1">
      <alignment vertical="center"/>
    </xf>
    <xf numFmtId="0" fontId="60" fillId="0" borderId="0" xfId="0" applyFont="1" applyBorder="1" applyAlignment="1">
      <alignment vertical="center"/>
    </xf>
    <xf numFmtId="0" fontId="10" fillId="0" borderId="0" xfId="0" applyFont="1" applyBorder="1" applyAlignment="1">
      <alignment vertical="center"/>
    </xf>
    <xf numFmtId="0" fontId="59" fillId="0" borderId="0" xfId="0" applyFont="1" applyBorder="1" applyAlignment="1">
      <alignment vertical="center"/>
    </xf>
    <xf numFmtId="0" fontId="10" fillId="0" borderId="21" xfId="0" applyFont="1" applyBorder="1">
      <alignment vertical="center"/>
    </xf>
    <xf numFmtId="0" fontId="10" fillId="0" borderId="20" xfId="0" applyFont="1" applyBorder="1">
      <alignment vertical="center"/>
    </xf>
    <xf numFmtId="0" fontId="10" fillId="0" borderId="19" xfId="0" applyFont="1" applyBorder="1">
      <alignment vertical="center"/>
    </xf>
    <xf numFmtId="0" fontId="10" fillId="0" borderId="0" xfId="0" applyFont="1" applyBorder="1">
      <alignment vertical="center"/>
    </xf>
    <xf numFmtId="0" fontId="15" fillId="0" borderId="0" xfId="0" applyFont="1" applyFill="1" applyBorder="1">
      <alignment vertical="center"/>
    </xf>
    <xf numFmtId="0" fontId="15" fillId="0" borderId="0" xfId="0" applyFont="1" applyBorder="1">
      <alignment vertical="center"/>
    </xf>
    <xf numFmtId="0" fontId="0" fillId="0" borderId="0" xfId="0" applyFont="1" applyBorder="1">
      <alignment vertical="center"/>
    </xf>
    <xf numFmtId="0" fontId="0" fillId="0" borderId="0" xfId="0" applyFill="1" applyBorder="1" applyAlignment="1">
      <alignment vertical="center" wrapText="1"/>
    </xf>
    <xf numFmtId="0" fontId="0" fillId="0" borderId="0" xfId="0" applyFont="1" applyBorder="1" applyAlignment="1">
      <alignment vertical="center" wrapText="1"/>
    </xf>
    <xf numFmtId="0" fontId="32" fillId="0" borderId="0" xfId="0" applyFont="1" applyAlignment="1"/>
    <xf numFmtId="0" fontId="57" fillId="0" borderId="0" xfId="0" applyFont="1">
      <alignment vertical="center"/>
    </xf>
    <xf numFmtId="0" fontId="39" fillId="0" borderId="0" xfId="0" applyFont="1" applyAlignment="1">
      <alignment vertical="center"/>
    </xf>
    <xf numFmtId="0" fontId="53" fillId="0" borderId="0" xfId="0" applyFont="1" applyAlignment="1">
      <alignment vertical="center"/>
    </xf>
    <xf numFmtId="0" fontId="10" fillId="0" borderId="0" xfId="0" applyFont="1">
      <alignment vertical="center"/>
    </xf>
    <xf numFmtId="0" fontId="18" fillId="0" borderId="0" xfId="0" applyFont="1">
      <alignment vertical="center"/>
    </xf>
    <xf numFmtId="0" fontId="15" fillId="0" borderId="0" xfId="0" applyFont="1">
      <alignment vertical="center"/>
    </xf>
    <xf numFmtId="0" fontId="0" fillId="0" borderId="0" xfId="0" applyFont="1">
      <alignment vertical="center"/>
    </xf>
    <xf numFmtId="0" fontId="10" fillId="0" borderId="0" xfId="102" applyFont="1">
      <alignment vertical="center"/>
    </xf>
    <xf numFmtId="0" fontId="10" fillId="4" borderId="0" xfId="850" applyFont="1" applyFill="1">
      <alignment vertical="center"/>
    </xf>
    <xf numFmtId="0" fontId="15" fillId="0" borderId="17" xfId="320" applyNumberFormat="1" applyFont="1" applyBorder="1" applyAlignment="1">
      <alignment vertical="center"/>
    </xf>
    <xf numFmtId="0" fontId="15" fillId="0" borderId="0" xfId="850" applyBorder="1">
      <alignment vertical="center"/>
    </xf>
    <xf numFmtId="0" fontId="10" fillId="0" borderId="0" xfId="102" applyFont="1" applyBorder="1">
      <alignment vertical="center"/>
    </xf>
    <xf numFmtId="0" fontId="38" fillId="0" borderId="22" xfId="1216" applyFont="1" applyBorder="1"/>
    <xf numFmtId="0" fontId="38" fillId="54" borderId="22" xfId="1216" applyFont="1" applyFill="1" applyBorder="1"/>
    <xf numFmtId="0" fontId="19" fillId="14" borderId="5" xfId="0" applyFont="1" applyFill="1" applyBorder="1" applyAlignment="1">
      <alignment horizontal="center" vertical="center"/>
    </xf>
    <xf numFmtId="0" fontId="0" fillId="0" borderId="18" xfId="0" applyBorder="1" applyAlignment="1">
      <alignment horizontal="center" vertical="center"/>
    </xf>
    <xf numFmtId="0" fontId="32" fillId="43" borderId="0" xfId="0" applyFont="1" applyFill="1" applyBorder="1" applyAlignment="1">
      <alignment horizontal="center" vertical="center" wrapText="1"/>
    </xf>
    <xf numFmtId="0" fontId="0" fillId="0" borderId="0" xfId="0" applyAlignment="1">
      <alignment horizontal="center" vertical="center"/>
    </xf>
    <xf numFmtId="0" fontId="0" fillId="11" borderId="5" xfId="0" applyFill="1" applyBorder="1" applyAlignment="1">
      <alignment horizontal="center" vertical="center" wrapText="1"/>
    </xf>
    <xf numFmtId="0" fontId="19" fillId="14" borderId="5" xfId="0" applyFont="1" applyFill="1" applyBorder="1" applyAlignment="1">
      <alignment horizontal="center" vertical="center"/>
    </xf>
    <xf numFmtId="0" fontId="19" fillId="14" borderId="10" xfId="0" applyFont="1" applyFill="1" applyBorder="1" applyAlignment="1">
      <alignment horizontal="center" vertical="center"/>
    </xf>
    <xf numFmtId="0" fontId="19" fillId="14" borderId="6" xfId="0" applyFont="1" applyFill="1" applyBorder="1" applyAlignment="1">
      <alignment horizontal="center" vertical="center"/>
    </xf>
    <xf numFmtId="0" fontId="19" fillId="14" borderId="11" xfId="0" applyFont="1" applyFill="1" applyBorder="1" applyAlignment="1">
      <alignment horizontal="center" vertical="center"/>
    </xf>
    <xf numFmtId="0" fontId="29" fillId="14" borderId="23" xfId="0" applyFont="1" applyFill="1" applyBorder="1" applyAlignment="1">
      <alignment horizontal="center" vertical="center"/>
    </xf>
    <xf numFmtId="0" fontId="29" fillId="14" borderId="24" xfId="0" applyFont="1" applyFill="1" applyBorder="1" applyAlignment="1">
      <alignment horizontal="center" vertical="center"/>
    </xf>
    <xf numFmtId="0" fontId="29" fillId="14" borderId="25" xfId="0" applyFont="1" applyFill="1" applyBorder="1" applyAlignment="1">
      <alignment horizontal="center" vertical="center"/>
    </xf>
    <xf numFmtId="0" fontId="29" fillId="14" borderId="5" xfId="0" applyFont="1" applyFill="1" applyBorder="1" applyAlignment="1">
      <alignment horizontal="center" vertical="center"/>
    </xf>
    <xf numFmtId="0" fontId="21" fillId="9" borderId="18" xfId="0" applyFont="1" applyFill="1" applyBorder="1" applyAlignment="1">
      <alignment horizontal="center" vertical="center"/>
    </xf>
    <xf numFmtId="0" fontId="21" fillId="9" borderId="0" xfId="0" applyFont="1" applyFill="1" applyBorder="1" applyAlignment="1">
      <alignment horizontal="center" vertical="center"/>
    </xf>
    <xf numFmtId="0" fontId="59" fillId="11" borderId="23" xfId="0" applyFont="1" applyFill="1" applyBorder="1" applyAlignment="1">
      <alignment horizontal="center" vertical="center"/>
    </xf>
    <xf numFmtId="0" fontId="59" fillId="11" borderId="24" xfId="0" applyFont="1" applyFill="1" applyBorder="1" applyAlignment="1">
      <alignment horizontal="center" vertical="center"/>
    </xf>
    <xf numFmtId="0" fontId="59" fillId="11" borderId="25" xfId="0" applyFont="1" applyFill="1" applyBorder="1" applyAlignment="1">
      <alignment horizontal="center" vertical="center"/>
    </xf>
    <xf numFmtId="0" fontId="21" fillId="9" borderId="5" xfId="0" applyFont="1" applyFill="1" applyBorder="1" applyAlignment="1">
      <alignment horizontal="center" vertical="center"/>
    </xf>
    <xf numFmtId="0" fontId="0" fillId="14" borderId="5" xfId="0" applyFill="1" applyBorder="1" applyAlignment="1">
      <alignment horizontal="center" vertical="center"/>
    </xf>
    <xf numFmtId="0" fontId="0" fillId="0" borderId="5" xfId="0" applyBorder="1" applyAlignment="1">
      <alignment horizontal="center" vertical="center"/>
    </xf>
    <xf numFmtId="0" fontId="32" fillId="43" borderId="0" xfId="0" applyFont="1" applyFill="1" applyBorder="1" applyAlignment="1">
      <alignment horizontal="center" vertical="center" wrapText="1"/>
    </xf>
    <xf numFmtId="0" fontId="15" fillId="0" borderId="5" xfId="0" applyFont="1" applyBorder="1" applyAlignment="1">
      <alignment horizontal="center" vertical="center"/>
    </xf>
    <xf numFmtId="0" fontId="0" fillId="0" borderId="0" xfId="0" applyAlignment="1">
      <alignment horizontal="center" vertical="center"/>
    </xf>
    <xf numFmtId="0" fontId="0" fillId="0" borderId="18" xfId="0" applyBorder="1" applyAlignment="1">
      <alignment vertical="center"/>
    </xf>
    <xf numFmtId="0" fontId="1" fillId="41" borderId="5" xfId="1227" applyFill="1" applyBorder="1" applyAlignment="1">
      <alignment horizontal="center" vertical="center"/>
    </xf>
    <xf numFmtId="0" fontId="1" fillId="0" borderId="0" xfId="1227" applyAlignment="1">
      <alignment horizontal="center"/>
    </xf>
    <xf numFmtId="176" fontId="28" fillId="7" borderId="12" xfId="1228" applyNumberFormat="1" applyFont="1" applyFill="1" applyBorder="1" applyAlignment="1">
      <alignment vertical="center"/>
    </xf>
    <xf numFmtId="176" fontId="28" fillId="26" borderId="12" xfId="1228" applyNumberFormat="1" applyFont="1" applyFill="1" applyBorder="1" applyAlignment="1">
      <alignment vertical="center"/>
    </xf>
    <xf numFmtId="176" fontId="10" fillId="7" borderId="13" xfId="1228" applyNumberFormat="1" applyFont="1" applyFill="1" applyBorder="1" applyAlignment="1">
      <alignment vertical="center"/>
    </xf>
    <xf numFmtId="176" fontId="10" fillId="26" borderId="13" xfId="1228" applyNumberFormat="1" applyFont="1" applyFill="1" applyBorder="1" applyAlignment="1">
      <alignment vertical="center"/>
    </xf>
    <xf numFmtId="176" fontId="28" fillId="7" borderId="13" xfId="1228" applyNumberFormat="1" applyFont="1" applyFill="1" applyBorder="1" applyAlignment="1">
      <alignment vertical="center"/>
    </xf>
    <xf numFmtId="176" fontId="28" fillId="26" borderId="13" xfId="1228" applyNumberFormat="1" applyFont="1" applyFill="1" applyBorder="1" applyAlignment="1">
      <alignment vertical="center"/>
    </xf>
    <xf numFmtId="176" fontId="10" fillId="7" borderId="15" xfId="1228" applyNumberFormat="1" applyFont="1" applyFill="1" applyBorder="1" applyAlignment="1">
      <alignment vertical="center"/>
    </xf>
    <xf numFmtId="176" fontId="10" fillId="26" borderId="15" xfId="1228" applyNumberFormat="1" applyFont="1" applyFill="1" applyBorder="1" applyAlignment="1">
      <alignment vertical="center"/>
    </xf>
    <xf numFmtId="176" fontId="28" fillId="0" borderId="16" xfId="1228" applyNumberFormat="1" applyFont="1" applyFill="1" applyBorder="1" applyAlignment="1">
      <alignment vertical="center"/>
    </xf>
    <xf numFmtId="176" fontId="28" fillId="0" borderId="13" xfId="1228" applyNumberFormat="1" applyFont="1" applyFill="1" applyBorder="1" applyAlignment="1">
      <alignment vertical="center"/>
    </xf>
    <xf numFmtId="176" fontId="28" fillId="0" borderId="15" xfId="1228" applyNumberFormat="1" applyFont="1" applyFill="1" applyBorder="1" applyAlignment="1">
      <alignment vertical="center"/>
    </xf>
    <xf numFmtId="0" fontId="1" fillId="19" borderId="5" xfId="1227" applyFill="1" applyBorder="1" applyAlignment="1">
      <alignment horizontal="center" vertical="center"/>
    </xf>
    <xf numFmtId="0" fontId="1" fillId="36" borderId="5" xfId="1227" applyFill="1" applyBorder="1" applyAlignment="1">
      <alignment horizontal="center" vertical="center"/>
    </xf>
    <xf numFmtId="0" fontId="1" fillId="42" borderId="5" xfId="1227" applyNumberFormat="1" applyFill="1" applyBorder="1" applyAlignment="1">
      <alignment horizontal="center" vertical="center"/>
    </xf>
    <xf numFmtId="0" fontId="1" fillId="23" borderId="5" xfId="1227" applyNumberFormat="1" applyFill="1" applyBorder="1" applyAlignment="1">
      <alignment horizontal="center" vertical="center"/>
    </xf>
    <xf numFmtId="0" fontId="1" fillId="24" borderId="5" xfId="1227" applyNumberFormat="1" applyFill="1" applyBorder="1" applyAlignment="1">
      <alignment horizontal="center" vertical="center"/>
    </xf>
    <xf numFmtId="0" fontId="28" fillId="24" borderId="5" xfId="1227" applyNumberFormat="1" applyFont="1" applyFill="1" applyBorder="1" applyAlignment="1">
      <alignment horizontal="center" vertical="center"/>
    </xf>
    <xf numFmtId="0" fontId="28" fillId="26" borderId="5" xfId="1227" applyNumberFormat="1" applyFont="1" applyFill="1" applyBorder="1" applyAlignment="1">
      <alignment horizontal="center" vertical="center"/>
    </xf>
    <xf numFmtId="0" fontId="1" fillId="25" borderId="5" xfId="1227" applyNumberFormat="1" applyFill="1" applyBorder="1" applyAlignment="1">
      <alignment horizontal="center" vertical="center"/>
    </xf>
    <xf numFmtId="0" fontId="1" fillId="40" borderId="5" xfId="1227" applyFill="1" applyBorder="1" applyAlignment="1">
      <alignment horizontal="center"/>
    </xf>
    <xf numFmtId="176" fontId="0" fillId="7" borderId="12" xfId="1228" applyNumberFormat="1" applyFont="1" applyFill="1" applyBorder="1" applyAlignment="1">
      <alignment vertical="center"/>
    </xf>
    <xf numFmtId="176" fontId="0" fillId="19" borderId="12" xfId="1228" applyNumberFormat="1" applyFont="1" applyFill="1" applyBorder="1" applyAlignment="1">
      <alignment vertical="center"/>
    </xf>
    <xf numFmtId="176" fontId="0" fillId="7" borderId="13" xfId="1228" applyNumberFormat="1" applyFont="1" applyFill="1" applyBorder="1" applyAlignment="1">
      <alignment vertical="center"/>
    </xf>
    <xf numFmtId="176" fontId="0" fillId="19" borderId="13" xfId="1228" applyNumberFormat="1" applyFont="1" applyFill="1" applyBorder="1" applyAlignment="1">
      <alignment vertical="center"/>
    </xf>
    <xf numFmtId="176" fontId="0" fillId="7" borderId="14" xfId="1228" applyNumberFormat="1" applyFont="1" applyFill="1" applyBorder="1" applyAlignment="1">
      <alignment vertical="center"/>
    </xf>
    <xf numFmtId="176" fontId="0" fillId="19" borderId="14" xfId="1228" applyNumberFormat="1" applyFont="1" applyFill="1" applyBorder="1" applyAlignment="1">
      <alignment vertical="center"/>
    </xf>
    <xf numFmtId="176" fontId="0" fillId="20" borderId="12" xfId="1228" applyNumberFormat="1" applyFont="1" applyFill="1" applyBorder="1" applyAlignment="1">
      <alignment vertical="center"/>
    </xf>
    <xf numFmtId="176" fontId="0" fillId="0" borderId="12" xfId="1228" applyNumberFormat="1" applyFont="1" applyFill="1" applyBorder="1" applyAlignment="1">
      <alignment vertical="center"/>
    </xf>
    <xf numFmtId="176" fontId="0" fillId="20" borderId="13" xfId="1228" applyNumberFormat="1" applyFont="1" applyFill="1" applyBorder="1" applyAlignment="1">
      <alignment vertical="center"/>
    </xf>
    <xf numFmtId="176" fontId="0" fillId="0" borderId="13" xfId="1228" applyNumberFormat="1" applyFont="1" applyFill="1" applyBorder="1" applyAlignment="1">
      <alignment vertical="center"/>
    </xf>
    <xf numFmtId="176" fontId="0" fillId="20" borderId="14" xfId="1228" applyNumberFormat="1" applyFont="1" applyFill="1" applyBorder="1" applyAlignment="1">
      <alignment vertical="center"/>
    </xf>
    <xf numFmtId="176" fontId="0" fillId="0" borderId="14" xfId="1228" applyNumberFormat="1" applyFont="1" applyFill="1" applyBorder="1" applyAlignment="1">
      <alignment vertical="center"/>
    </xf>
    <xf numFmtId="176" fontId="0" fillId="21" borderId="12" xfId="1228" applyNumberFormat="1" applyFont="1" applyFill="1" applyBorder="1" applyAlignment="1">
      <alignment vertical="center"/>
    </xf>
    <xf numFmtId="176" fontId="0" fillId="21" borderId="13" xfId="1228" applyNumberFormat="1" applyFont="1" applyFill="1" applyBorder="1" applyAlignment="1">
      <alignment vertical="center"/>
    </xf>
    <xf numFmtId="176" fontId="0" fillId="21" borderId="15" xfId="1228" applyNumberFormat="1" applyFont="1" applyFill="1" applyBorder="1" applyAlignment="1">
      <alignment vertical="center"/>
    </xf>
    <xf numFmtId="176" fontId="0" fillId="22" borderId="12" xfId="1228" applyNumberFormat="1" applyFont="1" applyFill="1" applyBorder="1" applyAlignment="1">
      <alignment vertical="center"/>
    </xf>
    <xf numFmtId="176" fontId="0" fillId="22" borderId="13" xfId="1228" applyNumberFormat="1" applyFont="1" applyFill="1" applyBorder="1" applyAlignment="1">
      <alignment vertical="center"/>
    </xf>
    <xf numFmtId="176" fontId="0" fillId="22" borderId="15" xfId="1228" applyNumberFormat="1" applyFont="1" applyFill="1" applyBorder="1" applyAlignment="1">
      <alignment vertical="center"/>
    </xf>
    <xf numFmtId="176" fontId="0" fillId="23" borderId="12" xfId="1228" applyNumberFormat="1" applyFont="1" applyFill="1" applyBorder="1" applyAlignment="1">
      <alignment vertical="center"/>
    </xf>
    <xf numFmtId="176" fontId="0" fillId="23" borderId="13" xfId="1228" applyNumberFormat="1" applyFont="1" applyFill="1" applyBorder="1" applyAlignment="1">
      <alignment vertical="center"/>
    </xf>
    <xf numFmtId="176" fontId="0" fillId="7" borderId="15" xfId="1228" applyNumberFormat="1" applyFont="1" applyFill="1" applyBorder="1" applyAlignment="1">
      <alignment vertical="center"/>
    </xf>
    <xf numFmtId="176" fontId="0" fillId="23" borderId="15" xfId="1228" applyNumberFormat="1" applyFont="1" applyFill="1" applyBorder="1" applyAlignment="1">
      <alignment vertical="center"/>
    </xf>
    <xf numFmtId="176" fontId="0" fillId="24" borderId="12" xfId="1228" applyNumberFormat="1" applyFont="1" applyFill="1" applyBorder="1" applyAlignment="1">
      <alignment vertical="center"/>
    </xf>
    <xf numFmtId="176" fontId="0" fillId="24" borderId="13" xfId="1228" applyNumberFormat="1" applyFont="1" applyFill="1" applyBorder="1" applyAlignment="1">
      <alignment vertical="center"/>
    </xf>
    <xf numFmtId="176" fontId="0" fillId="24" borderId="15" xfId="1228" applyNumberFormat="1" applyFont="1" applyFill="1" applyBorder="1" applyAlignment="1">
      <alignment vertical="center"/>
    </xf>
    <xf numFmtId="176" fontId="0" fillId="24" borderId="14" xfId="1228" applyNumberFormat="1" applyFont="1" applyFill="1" applyBorder="1" applyAlignment="1">
      <alignment vertical="center"/>
    </xf>
    <xf numFmtId="176" fontId="0" fillId="25" borderId="12" xfId="1228" applyNumberFormat="1" applyFont="1" applyFill="1" applyBorder="1" applyAlignment="1">
      <alignment vertical="center"/>
    </xf>
    <xf numFmtId="176" fontId="0" fillId="25" borderId="13" xfId="1228" applyNumberFormat="1" applyFont="1" applyFill="1" applyBorder="1" applyAlignment="1">
      <alignment vertical="center"/>
    </xf>
    <xf numFmtId="176" fontId="0" fillId="25" borderId="14" xfId="1228" applyNumberFormat="1" applyFont="1" applyFill="1" applyBorder="1" applyAlignment="1">
      <alignment vertical="center"/>
    </xf>
    <xf numFmtId="176" fontId="0" fillId="25" borderId="15" xfId="1228" applyNumberFormat="1" applyFont="1" applyFill="1" applyBorder="1" applyAlignment="1">
      <alignment vertical="center"/>
    </xf>
    <xf numFmtId="176" fontId="0" fillId="26" borderId="16" xfId="1228" applyNumberFormat="1" applyFont="1" applyFill="1" applyBorder="1" applyAlignment="1">
      <alignment vertical="center"/>
    </xf>
    <xf numFmtId="176" fontId="0" fillId="26" borderId="13" xfId="1228" applyNumberFormat="1" applyFont="1" applyFill="1" applyBorder="1" applyAlignment="1">
      <alignment vertical="center"/>
    </xf>
    <xf numFmtId="176" fontId="0" fillId="26" borderId="15" xfId="1228" applyNumberFormat="1" applyFont="1" applyFill="1" applyBorder="1" applyAlignment="1">
      <alignment vertical="center"/>
    </xf>
    <xf numFmtId="176" fontId="0" fillId="25" borderId="16" xfId="1228" applyNumberFormat="1" applyFont="1" applyFill="1" applyBorder="1" applyAlignment="1">
      <alignment vertical="center"/>
    </xf>
    <xf numFmtId="0" fontId="32" fillId="0" borderId="0" xfId="1218" applyFont="1" applyFill="1" applyBorder="1" applyAlignment="1">
      <alignment vertical="center"/>
    </xf>
    <xf numFmtId="0" fontId="32" fillId="28" borderId="0" xfId="1218" applyFont="1" applyFill="1" applyBorder="1" applyAlignment="1">
      <alignment vertical="center"/>
    </xf>
    <xf numFmtId="0" fontId="32" fillId="49" borderId="0" xfId="1218" applyFont="1" applyFill="1" applyBorder="1" applyAlignment="1">
      <alignment vertical="center"/>
    </xf>
    <xf numFmtId="0" fontId="20" fillId="0" borderId="0" xfId="1218" applyFont="1" applyFill="1" applyBorder="1" applyAlignment="1">
      <alignment vertical="center"/>
    </xf>
    <xf numFmtId="0" fontId="20" fillId="28" borderId="0" xfId="1218" applyFont="1" applyFill="1" applyBorder="1" applyAlignment="1">
      <alignment vertical="center"/>
    </xf>
    <xf numFmtId="0" fontId="0" fillId="0" borderId="0" xfId="1218" applyFont="1" applyFill="1" applyBorder="1" applyAlignment="1">
      <alignment vertical="center"/>
    </xf>
    <xf numFmtId="0" fontId="20" fillId="48" borderId="0" xfId="1218" applyFont="1" applyFill="1" applyBorder="1" applyAlignment="1">
      <alignment vertical="center"/>
    </xf>
    <xf numFmtId="0" fontId="20" fillId="0" borderId="0" xfId="1218" applyFont="1" applyFill="1" applyBorder="1" applyAlignment="1">
      <alignment horizontal="center" vertical="center"/>
    </xf>
    <xf numFmtId="0" fontId="20" fillId="0" borderId="0" xfId="1218" applyFont="1" applyFill="1" applyBorder="1" applyAlignment="1">
      <alignment horizontal="left" vertical="top"/>
    </xf>
    <xf numFmtId="0" fontId="20" fillId="52" borderId="0" xfId="1218" applyFont="1" applyFill="1" applyBorder="1" applyAlignment="1">
      <alignment vertical="center"/>
    </xf>
    <xf numFmtId="0" fontId="20" fillId="53" borderId="0" xfId="1218" applyFont="1" applyFill="1" applyBorder="1" applyAlignment="1">
      <alignment vertical="center"/>
    </xf>
    <xf numFmtId="0" fontId="0" fillId="48" borderId="0" xfId="1218" applyFont="1" applyFill="1" applyBorder="1" applyAlignment="1">
      <alignment vertical="center"/>
    </xf>
    <xf numFmtId="0" fontId="20" fillId="5" borderId="0" xfId="1218" applyFont="1" applyFill="1" applyBorder="1" applyAlignment="1">
      <alignment vertical="center"/>
    </xf>
    <xf numFmtId="0" fontId="7" fillId="0" borderId="0" xfId="1218" applyFont="1" applyFill="1" applyBorder="1" applyAlignment="1">
      <alignment vertical="center"/>
    </xf>
    <xf numFmtId="0" fontId="7" fillId="28" borderId="0" xfId="1218" applyFont="1" applyFill="1" applyBorder="1" applyAlignment="1">
      <alignment vertical="center"/>
    </xf>
    <xf numFmtId="0" fontId="7" fillId="5" borderId="0" xfId="1218" applyFont="1" applyFill="1" applyBorder="1" applyAlignment="1">
      <alignment vertical="center"/>
    </xf>
    <xf numFmtId="0" fontId="7" fillId="48" borderId="0" xfId="1218" applyFont="1" applyFill="1" applyBorder="1" applyAlignment="1">
      <alignment vertical="center"/>
    </xf>
    <xf numFmtId="0" fontId="0" fillId="52" borderId="0" xfId="1218" applyFont="1" applyFill="1" applyBorder="1" applyAlignment="1">
      <alignment vertical="center"/>
    </xf>
    <xf numFmtId="0" fontId="0" fillId="28" borderId="0" xfId="1218" applyFont="1" applyFill="1" applyBorder="1" applyAlignment="1">
      <alignment vertical="center"/>
    </xf>
    <xf numFmtId="0" fontId="0" fillId="53" borderId="0" xfId="1218" applyFont="1" applyFill="1" applyBorder="1" applyAlignment="1">
      <alignment vertical="center"/>
    </xf>
    <xf numFmtId="0" fontId="48" fillId="0" borderId="0" xfId="1218" applyFont="1" applyFill="1" applyBorder="1" applyAlignment="1">
      <alignment vertical="center"/>
    </xf>
    <xf numFmtId="0" fontId="0" fillId="55" borderId="0" xfId="1218" applyFont="1" applyFill="1" applyBorder="1" applyAlignment="1">
      <alignment vertical="center"/>
    </xf>
    <xf numFmtId="0" fontId="15" fillId="0" borderId="0" xfId="1218" applyFont="1" applyFill="1" applyBorder="1" applyAlignment="1">
      <alignment vertical="center"/>
    </xf>
  </cellXfs>
  <cellStyles count="1229">
    <cellStyle name="20% - 强调文字颜色 1 2" xfId="12"/>
    <cellStyle name="20% - 强调文字颜色 1 2 2" xfId="80"/>
    <cellStyle name="20% - 强调文字颜色 1 2 2 2" xfId="603"/>
    <cellStyle name="20% - 强调文字颜色 1 2 2 3" xfId="638"/>
    <cellStyle name="20% - 强调文字颜色 1 2 3" xfId="59"/>
    <cellStyle name="20% - 强调文字颜色 1 2 3 2" xfId="634"/>
    <cellStyle name="20% - 强调文字颜色 1 2 3 3" xfId="622"/>
    <cellStyle name="20% - 强调文字颜色 1 2 4" xfId="18"/>
    <cellStyle name="20% - 强调文字颜色 1 2 4 2" xfId="639"/>
    <cellStyle name="20% - 强调文字颜色 1 2 5" xfId="596"/>
    <cellStyle name="20% - 强调文字颜色 1 3" xfId="74"/>
    <cellStyle name="20% - 强调文字颜色 1 3 2" xfId="81"/>
    <cellStyle name="20% - 强调文字颜色 1 3 2 2" xfId="629"/>
    <cellStyle name="20% - 强调文字颜色 1 3 2 3" xfId="640"/>
    <cellStyle name="20% - 强调文字颜色 1 3 3" xfId="83"/>
    <cellStyle name="20% - 强调文字颜色 1 3 3 2" xfId="642"/>
    <cellStyle name="20% - 强调文字颜色 1 3 3 3" xfId="641"/>
    <cellStyle name="20% - 强调文字颜色 1 3 4" xfId="644"/>
    <cellStyle name="20% - 强调文字颜色 1 3 5" xfId="630"/>
    <cellStyle name="20% - 强调文字颜色 1 4" xfId="62"/>
    <cellStyle name="20% - 强调文字颜色 1 4 2" xfId="645"/>
    <cellStyle name="20% - 强调文字颜色 1 4 3" xfId="624"/>
    <cellStyle name="20% - 强调文字颜色 1 5" xfId="48"/>
    <cellStyle name="20% - 强调文字颜色 1 5 2" xfId="647"/>
    <cellStyle name="20% - 强调文字颜色 1 5 3" xfId="619"/>
    <cellStyle name="20% - 强调文字颜色 2 2" xfId="84"/>
    <cellStyle name="20% - 强调文字颜色 2 2 2" xfId="30"/>
    <cellStyle name="20% - 强调文字颜色 2 2 2 2" xfId="650"/>
    <cellStyle name="20% - 强调文字颜色 2 2 2 3" xfId="649"/>
    <cellStyle name="20% - 强调文字颜色 2 2 3" xfId="85"/>
    <cellStyle name="20% - 强调文字颜色 2 2 3 2" xfId="652"/>
    <cellStyle name="20% - 强调文字颜色 2 2 3 3" xfId="651"/>
    <cellStyle name="20% - 强调文字颜色 2 2 4" xfId="653"/>
    <cellStyle name="20% - 强调文字颜色 2 2 5" xfId="648"/>
    <cellStyle name="20% - 强调文字颜色 2 3" xfId="54"/>
    <cellStyle name="20% - 强调文字颜色 2 3 2" xfId="28"/>
    <cellStyle name="20% - 强调文字颜色 2 3 2 2" xfId="656"/>
    <cellStyle name="20% - 强调文字颜色 2 3 2 3" xfId="655"/>
    <cellStyle name="20% - 强调文字颜色 2 3 3" xfId="86"/>
    <cellStyle name="20% - 强调文字颜色 2 3 3 2" xfId="658"/>
    <cellStyle name="20% - 强调文字颜色 2 3 3 3" xfId="657"/>
    <cellStyle name="20% - 强调文字颜色 2 3 4" xfId="660"/>
    <cellStyle name="20% - 强调文字颜色 2 3 5" xfId="654"/>
    <cellStyle name="20% - 强调文字颜色 2 4" xfId="87"/>
    <cellStyle name="20% - 强调文字颜色 2 4 2" xfId="615"/>
    <cellStyle name="20% - 强调文字颜色 2 4 3" xfId="662"/>
    <cellStyle name="20% - 强调文字颜色 2 5" xfId="88"/>
    <cellStyle name="20% - 强调文字颜色 2 5 2" xfId="665"/>
    <cellStyle name="20% - 强调文字颜色 2 5 3" xfId="663"/>
    <cellStyle name="20% - 强调文字颜色 3 2" xfId="89"/>
    <cellStyle name="20% - 强调文字颜色 3 2 2" xfId="91"/>
    <cellStyle name="20% - 强调文字颜色 3 2 2 2" xfId="669"/>
    <cellStyle name="20% - 强调文字颜色 3 2 2 3" xfId="667"/>
    <cellStyle name="20% - 强调文字颜色 3 2 3" xfId="93"/>
    <cellStyle name="20% - 强调文字颜色 3 2 3 2" xfId="673"/>
    <cellStyle name="20% - 强调文字颜色 3 2 3 3" xfId="671"/>
    <cellStyle name="20% - 强调文字颜色 3 2 4" xfId="676"/>
    <cellStyle name="20% - 强调文字颜色 3 2 5" xfId="666"/>
    <cellStyle name="20% - 强调文字颜色 3 3" xfId="60"/>
    <cellStyle name="20% - 强调文字颜色 3 3 2" xfId="78"/>
    <cellStyle name="20% - 强调文字颜色 3 3 2 2" xfId="677"/>
    <cellStyle name="20% - 强调文字颜色 3 3 2 3" xfId="636"/>
    <cellStyle name="20% - 强调文字颜色 3 3 3" xfId="95"/>
    <cellStyle name="20% - 强调文字颜色 3 3 3 2" xfId="681"/>
    <cellStyle name="20% - 强调文字颜色 3 3 3 3" xfId="680"/>
    <cellStyle name="20% - 强调文字颜色 3 3 4" xfId="684"/>
    <cellStyle name="20% - 强调文字颜色 3 3 5" xfId="623"/>
    <cellStyle name="20% - 强调文字颜色 3 4" xfId="96"/>
    <cellStyle name="20% - 强调文字颜色 3 4 2" xfId="689"/>
    <cellStyle name="20% - 强调文字颜色 3 4 3" xfId="686"/>
    <cellStyle name="20% - 强调文字颜色 3 5" xfId="98"/>
    <cellStyle name="20% - 强调文字颜色 3 5 2" xfId="692"/>
    <cellStyle name="20% - 强调文字颜色 3 5 3" xfId="691"/>
    <cellStyle name="20% - 强调文字颜色 4 2" xfId="99"/>
    <cellStyle name="20% - 强调文字颜色 4 2 2" xfId="103"/>
    <cellStyle name="20% - 强调文字颜色 4 2 2 2" xfId="685"/>
    <cellStyle name="20% - 强调文字颜色 4 2 2 3" xfId="695"/>
    <cellStyle name="20% - 强调文字颜色 4 2 3" xfId="105"/>
    <cellStyle name="20% - 强调文字颜色 4 2 3 2" xfId="697"/>
    <cellStyle name="20% - 强调文字颜色 4 2 3 3" xfId="696"/>
    <cellStyle name="20% - 强调文字颜色 4 2 4" xfId="698"/>
    <cellStyle name="20% - 强调文字颜色 4 2 5" xfId="693"/>
    <cellStyle name="20% - 强调文字颜色 4 3" xfId="107"/>
    <cellStyle name="20% - 强调文字颜色 4 3 2" xfId="110"/>
    <cellStyle name="20% - 强调文字颜色 4 3 2 2" xfId="702"/>
    <cellStyle name="20% - 强调文字颜色 4 3 2 3" xfId="701"/>
    <cellStyle name="20% - 强调文字颜色 4 3 3" xfId="112"/>
    <cellStyle name="20% - 强调文字颜色 4 3 3 2" xfId="705"/>
    <cellStyle name="20% - 强调文字颜色 4 3 3 3" xfId="704"/>
    <cellStyle name="20% - 强调文字颜色 4 3 4" xfId="703"/>
    <cellStyle name="20% - 强调文字颜色 4 3 5" xfId="699"/>
    <cellStyle name="20% - 强调文字颜色 4 4" xfId="114"/>
    <cellStyle name="20% - 强调文字颜色 4 4 2" xfId="610"/>
    <cellStyle name="20% - 强调文字颜色 4 4 3" xfId="707"/>
    <cellStyle name="20% - 强调文字颜色 4 5" xfId="31"/>
    <cellStyle name="20% - 强调文字颜色 4 5 2" xfId="708"/>
    <cellStyle name="20% - 强调文字颜色 4 5 3" xfId="607"/>
    <cellStyle name="20% - 强调文字颜色 5 2" xfId="117"/>
    <cellStyle name="20% - 强调文字颜色 5 2 2" xfId="120"/>
    <cellStyle name="20% - 强调文字颜色 5 2 2 2" xfId="714"/>
    <cellStyle name="20% - 强调文字颜色 5 2 2 3" xfId="712"/>
    <cellStyle name="20% - 强调文字颜色 5 2 3" xfId="121"/>
    <cellStyle name="20% - 强调文字颜色 5 2 3 2" xfId="716"/>
    <cellStyle name="20% - 强调文字颜色 5 2 3 3" xfId="715"/>
    <cellStyle name="20% - 强调文字颜色 5 2 4" xfId="718"/>
    <cellStyle name="20% - 强调文字颜色 5 2 5" xfId="710"/>
    <cellStyle name="20% - 强调文字颜色 5 3" xfId="124"/>
    <cellStyle name="20% - 强调文字颜色 5 3 2" xfId="127"/>
    <cellStyle name="20% - 强调文字颜色 5 3 2 2" xfId="723"/>
    <cellStyle name="20% - 强调文字颜色 5 3 2 3" xfId="721"/>
    <cellStyle name="20% - 强调文字颜色 5 3 3" xfId="38"/>
    <cellStyle name="20% - 强调文字颜色 5 3 3 2" xfId="724"/>
    <cellStyle name="20% - 强调文字颜色 5 3 3 3" xfId="612"/>
    <cellStyle name="20% - 强调文字颜色 5 3 4" xfId="613"/>
    <cellStyle name="20% - 强调文字颜色 5 3 5" xfId="720"/>
    <cellStyle name="20% - 强调文字颜色 5 4" xfId="129"/>
    <cellStyle name="20% - 强调文字颜色 5 4 2" xfId="726"/>
    <cellStyle name="20% - 强调文字颜色 5 4 3" xfId="725"/>
    <cellStyle name="20% - 强调文字颜色 5 5" xfId="130"/>
    <cellStyle name="20% - 强调文字颜色 5 5 2" xfId="728"/>
    <cellStyle name="20% - 强调文字颜色 5 5 3" xfId="727"/>
    <cellStyle name="20% - 强调文字颜色 6 2" xfId="133"/>
    <cellStyle name="20% - 强调文字颜色 6 2 2" xfId="137"/>
    <cellStyle name="20% - 强调文字颜色 6 2 2 2" xfId="733"/>
    <cellStyle name="20% - 强调文字颜色 6 2 2 3" xfId="731"/>
    <cellStyle name="20% - 强调文字颜色 6 2 3" xfId="139"/>
    <cellStyle name="20% - 强调文字颜色 6 2 3 2" xfId="736"/>
    <cellStyle name="20% - 强调文字颜色 6 2 3 3" xfId="734"/>
    <cellStyle name="20% - 强调文字颜色 6 2 4" xfId="737"/>
    <cellStyle name="20% - 强调文字颜色 6 2 5" xfId="730"/>
    <cellStyle name="20% - 强调文字颜色 6 3" xfId="142"/>
    <cellStyle name="20% - 强调文字颜色 6 3 2" xfId="144"/>
    <cellStyle name="20% - 强调文字颜色 6 3 2 2" xfId="741"/>
    <cellStyle name="20% - 强调文字颜色 6 3 2 3" xfId="739"/>
    <cellStyle name="20% - 强调文字颜色 6 3 3" xfId="146"/>
    <cellStyle name="20% - 强调文字颜色 6 3 3 2" xfId="744"/>
    <cellStyle name="20% - 强调文字颜色 6 3 3 3" xfId="742"/>
    <cellStyle name="20% - 强调文字颜色 6 3 4" xfId="745"/>
    <cellStyle name="20% - 强调文字颜色 6 3 5" xfId="738"/>
    <cellStyle name="20% - 强调文字颜色 6 4" xfId="147"/>
    <cellStyle name="20% - 强调文字颜色 6 4 2" xfId="747"/>
    <cellStyle name="20% - 强调文字颜色 6 4 3" xfId="746"/>
    <cellStyle name="20% - 强调文字颜色 6 5" xfId="149"/>
    <cellStyle name="20% - 强调文字颜色 6 5 2" xfId="751"/>
    <cellStyle name="20% - 强调文字颜色 6 5 3" xfId="749"/>
    <cellStyle name="20% - 着色 1 2" xfId="47"/>
    <cellStyle name="20% - 着色 1 2 2" xfId="752"/>
    <cellStyle name="20% - 着色 1 2 3" xfId="618"/>
    <cellStyle name="20% - 着色 2 2" xfId="151"/>
    <cellStyle name="20% - 着色 2 2 2" xfId="748"/>
    <cellStyle name="20% - 着色 2 2 3" xfId="753"/>
    <cellStyle name="20% - 着色 3 2" xfId="153"/>
    <cellStyle name="20% - 着色 3 2 2" xfId="754"/>
    <cellStyle name="20% - 着色 3 2 3" xfId="679"/>
    <cellStyle name="20% - 着色 4 2" xfId="154"/>
    <cellStyle name="20% - 着色 4 2 2" xfId="755"/>
    <cellStyle name="20% - 着色 4 2 3" xfId="683"/>
    <cellStyle name="20% - 着色 5 2" xfId="156"/>
    <cellStyle name="20% - 着色 5 2 2" xfId="757"/>
    <cellStyle name="20% - 着色 5 2 3" xfId="756"/>
    <cellStyle name="20% - 着色 6 2" xfId="158"/>
    <cellStyle name="20% - 着色 6 2 2" xfId="759"/>
    <cellStyle name="20% - 着色 6 2 3" xfId="758"/>
    <cellStyle name="40% - 强调文字颜色 1 2" xfId="159"/>
    <cellStyle name="40% - 强调文字颜色 1 2 2" xfId="161"/>
    <cellStyle name="40% - 强调文字颜色 1 2 2 2" xfId="762"/>
    <cellStyle name="40% - 强调文字颜色 1 2 3" xfId="162"/>
    <cellStyle name="40% - 强调文字颜色 1 2 3 2" xfId="763"/>
    <cellStyle name="40% - 强调文字颜色 1 2 4" xfId="764"/>
    <cellStyle name="40% - 强调文字颜色 1 3" xfId="163"/>
    <cellStyle name="40% - 强调文字颜色 1 3 2" xfId="167"/>
    <cellStyle name="40% - 强调文字颜色 1 3 2 2" xfId="766"/>
    <cellStyle name="40% - 强调文字颜色 1 3 3" xfId="168"/>
    <cellStyle name="40% - 强调文字颜色 1 3 3 2" xfId="767"/>
    <cellStyle name="40% - 强调文字颜色 1 3 4" xfId="768"/>
    <cellStyle name="40% - 强调文字颜色 1 4" xfId="170"/>
    <cellStyle name="40% - 强调文字颜色 1 4 2" xfId="770"/>
    <cellStyle name="40% - 强调文字颜色 1 5" xfId="173"/>
    <cellStyle name="40% - 强调文字颜色 1 5 2" xfId="773"/>
    <cellStyle name="40% - 强调文字颜色 2 2" xfId="58"/>
    <cellStyle name="40% - 强调文字颜色 2 2 2" xfId="174"/>
    <cellStyle name="40% - 强调文字颜色 2 2 2 2" xfId="774"/>
    <cellStyle name="40% - 强调文字颜色 2 2 3" xfId="175"/>
    <cellStyle name="40% - 强调文字颜色 2 2 3 2" xfId="775"/>
    <cellStyle name="40% - 强调文字颜色 2 2 4" xfId="776"/>
    <cellStyle name="40% - 强调文字颜色 2 3" xfId="177"/>
    <cellStyle name="40% - 强调文字颜色 2 3 2" xfId="178"/>
    <cellStyle name="40% - 强调文字颜色 2 3 2 2" xfId="778"/>
    <cellStyle name="40% - 强调文字颜色 2 3 3" xfId="179"/>
    <cellStyle name="40% - 强调文字颜色 2 3 3 2" xfId="779"/>
    <cellStyle name="40% - 强调文字颜色 2 3 4" xfId="780"/>
    <cellStyle name="40% - 强调文字颜色 2 4" xfId="181"/>
    <cellStyle name="40% - 强调文字颜色 2 4 2" xfId="782"/>
    <cellStyle name="40% - 强调文字颜色 2 5" xfId="183"/>
    <cellStyle name="40% - 强调文字颜色 2 5 2" xfId="785"/>
    <cellStyle name="40% - 强调文字颜色 3 2" xfId="82"/>
    <cellStyle name="40% - 强调文字颜色 3 2 2" xfId="185"/>
    <cellStyle name="40% - 强调文字颜色 3 2 2 2" xfId="789"/>
    <cellStyle name="40% - 强调文字颜色 3 2 3" xfId="187"/>
    <cellStyle name="40% - 强调文字颜色 3 2 3 2" xfId="794"/>
    <cellStyle name="40% - 强调文字颜色 3 2 4" xfId="786"/>
    <cellStyle name="40% - 强调文字颜色 3 3" xfId="188"/>
    <cellStyle name="40% - 强调文字颜色 3 3 2" xfId="190"/>
    <cellStyle name="40% - 强调文字颜色 3 3 2 2" xfId="799"/>
    <cellStyle name="40% - 强调文字颜色 3 3 3" xfId="45"/>
    <cellStyle name="40% - 强调文字颜色 3 3 3 2" xfId="602"/>
    <cellStyle name="40% - 强调文字颜色 3 3 4" xfId="792"/>
    <cellStyle name="40% - 强调文字颜色 3 4" xfId="192"/>
    <cellStyle name="40% - 强调文字颜色 3 4 2" xfId="800"/>
    <cellStyle name="40% - 强调文字颜色 3 5" xfId="193"/>
    <cellStyle name="40% - 强调文字颜色 3 5 2" xfId="802"/>
    <cellStyle name="40% - 强调文字颜色 4 2" xfId="46"/>
    <cellStyle name="40% - 强调文字颜色 4 2 2" xfId="194"/>
    <cellStyle name="40% - 强调文字颜色 4 2 2 2" xfId="803"/>
    <cellStyle name="40% - 强调文字颜色 4 2 3" xfId="196"/>
    <cellStyle name="40% - 强调文字颜色 4 2 3 2" xfId="625"/>
    <cellStyle name="40% - 强调文字颜色 4 2 4" xfId="796"/>
    <cellStyle name="40% - 强调文字颜色 4 3" xfId="197"/>
    <cellStyle name="40% - 强调文字颜色 4 3 2" xfId="65"/>
    <cellStyle name="40% - 强调文字颜色 4 3 2 2" xfId="761"/>
    <cellStyle name="40% - 强调文字颜色 4 3 3" xfId="67"/>
    <cellStyle name="40% - 强调文字颜色 4 3 3 2" xfId="620"/>
    <cellStyle name="40% - 强调文字颜色 4 3 4" xfId="600"/>
    <cellStyle name="40% - 强调文字颜色 4 4" xfId="136"/>
    <cellStyle name="40% - 强调文字颜色 4 4 2" xfId="732"/>
    <cellStyle name="40% - 强调文字颜色 4 5" xfId="138"/>
    <cellStyle name="40% - 强调文字颜色 4 5 2" xfId="735"/>
    <cellStyle name="40% - 强调文字颜色 5 2" xfId="150"/>
    <cellStyle name="40% - 强调文字颜色 5 2 2" xfId="148"/>
    <cellStyle name="40% - 强调文字颜色 5 2 2 2" xfId="750"/>
    <cellStyle name="40% - 强调文字颜色 5 2 3" xfId="198"/>
    <cellStyle name="40% - 强调文字颜色 5 2 3 2" xfId="807"/>
    <cellStyle name="40% - 强调文字颜色 5 2 4" xfId="808"/>
    <cellStyle name="40% - 强调文字颜色 5 3" xfId="199"/>
    <cellStyle name="40% - 强调文字颜色 5 3 2" xfId="200"/>
    <cellStyle name="40% - 强调文字颜色 5 3 2 2" xfId="810"/>
    <cellStyle name="40% - 强调文字颜色 5 3 3" xfId="201"/>
    <cellStyle name="40% - 强调文字颜色 5 3 3 2" xfId="605"/>
    <cellStyle name="40% - 强调文字颜色 5 3 4" xfId="811"/>
    <cellStyle name="40% - 强调文字颜色 5 4" xfId="143"/>
    <cellStyle name="40% - 强调文字颜色 5 4 2" xfId="740"/>
    <cellStyle name="40% - 强调文字颜色 5 5" xfId="145"/>
    <cellStyle name="40% - 强调文字颜色 5 5 2" xfId="743"/>
    <cellStyle name="40% - 强调文字颜色 6 2" xfId="152"/>
    <cellStyle name="40% - 强调文字颜色 6 2 2" xfId="202"/>
    <cellStyle name="40% - 强调文字颜色 6 2 2 2" xfId="812"/>
    <cellStyle name="40% - 强调文字颜色 6 2 3" xfId="204"/>
    <cellStyle name="40% - 强调文字颜色 6 2 3 2" xfId="816"/>
    <cellStyle name="40% - 强调文字颜色 6 2 4" xfId="817"/>
    <cellStyle name="40% - 强调文字颜色 6 3" xfId="205"/>
    <cellStyle name="40% - 强调文字颜色 6 3 2" xfId="206"/>
    <cellStyle name="40% - 强调文字颜色 6 3 2 2" xfId="819"/>
    <cellStyle name="40% - 强调文字颜色 6 3 3" xfId="208"/>
    <cellStyle name="40% - 强调文字颜色 6 3 3 2" xfId="823"/>
    <cellStyle name="40% - 强调文字颜色 6 3 4" xfId="825"/>
    <cellStyle name="40% - 强调文字颜色 6 4" xfId="209"/>
    <cellStyle name="40% - 强调文字颜色 6 4 2" xfId="606"/>
    <cellStyle name="40% - 强调文字颜色 6 5" xfId="55"/>
    <cellStyle name="40% - 强调文字颜色 6 5 2" xfId="826"/>
    <cellStyle name="40% - 着色 1 2" xfId="211"/>
    <cellStyle name="40% - 着色 1 2 2" xfId="827"/>
    <cellStyle name="40% - 着色 2 2" xfId="212"/>
    <cellStyle name="40% - 着色 2 2 2" xfId="828"/>
    <cellStyle name="40% - 着色 3 2" xfId="213"/>
    <cellStyle name="40% - 着色 3 2 2" xfId="661"/>
    <cellStyle name="40% - 着色 4 2" xfId="214"/>
    <cellStyle name="40% - 着色 4 2 2" xfId="829"/>
    <cellStyle name="40% - 着色 5 2" xfId="52"/>
    <cellStyle name="40% - 着色 5 2 2" xfId="832"/>
    <cellStyle name="40% - 着色 6 2" xfId="215"/>
    <cellStyle name="40% - 着色 6 2 2" xfId="834"/>
    <cellStyle name="百分比 10" xfId="1226"/>
    <cellStyle name="百分比 11" xfId="1228"/>
    <cellStyle name="百分比 2" xfId="217"/>
    <cellStyle name="百分比 2 2" xfId="835"/>
    <cellStyle name="百分比 3" xfId="126"/>
    <cellStyle name="百分比 3 2" xfId="722"/>
    <cellStyle name="百分比 4" xfId="37"/>
    <cellStyle name="百分比 4 2" xfId="218"/>
    <cellStyle name="百分比 4 2 2" xfId="220"/>
    <cellStyle name="百分比 4 2 2 2" xfId="837"/>
    <cellStyle name="百分比 4 2 3" xfId="221"/>
    <cellStyle name="百分比 4 2 3 2" xfId="838"/>
    <cellStyle name="百分比 4 2 4" xfId="670"/>
    <cellStyle name="百分比 4 3" xfId="222"/>
    <cellStyle name="百分比 4 3 2" xfId="224"/>
    <cellStyle name="百分比 4 3 2 2" xfId="840"/>
    <cellStyle name="百分比 4 3 3" xfId="225"/>
    <cellStyle name="百分比 4 3 3 2" xfId="843"/>
    <cellStyle name="百分比 4 3 4" xfId="674"/>
    <cellStyle name="百分比 4 4" xfId="226"/>
    <cellStyle name="百分比 4 4 2" xfId="632"/>
    <cellStyle name="百分比 4 5" xfId="227"/>
    <cellStyle name="百分比 4 5 2" xfId="611"/>
    <cellStyle name="百分比 4 6" xfId="845"/>
    <cellStyle name="百分比 5" xfId="40"/>
    <cellStyle name="百分比 5 2" xfId="229"/>
    <cellStyle name="百分比 5 2 2" xfId="231"/>
    <cellStyle name="百分比 5 2 2 2" xfId="847"/>
    <cellStyle name="百分比 5 2 3" xfId="232"/>
    <cellStyle name="百分比 5 2 3 2" xfId="598"/>
    <cellStyle name="百分比 5 2 4" xfId="678"/>
    <cellStyle name="百分比 5 3" xfId="234"/>
    <cellStyle name="百分比 5 3 2" xfId="236"/>
    <cellStyle name="百分比 5 3 2 2" xfId="849"/>
    <cellStyle name="百分比 5 3 3" xfId="237"/>
    <cellStyle name="百分比 5 3 3 2" xfId="852"/>
    <cellStyle name="百分比 5 3 4" xfId="682"/>
    <cellStyle name="百分比 5 4" xfId="238"/>
    <cellStyle name="百分比 5 4 2" xfId="854"/>
    <cellStyle name="百分比 5 5" xfId="239"/>
    <cellStyle name="百分比 5 5 2" xfId="855"/>
    <cellStyle name="百分比 5 6" xfId="857"/>
    <cellStyle name="百分比 6" xfId="42"/>
    <cellStyle name="百分比 6 2" xfId="241"/>
    <cellStyle name="百分比 6 2 2" xfId="243"/>
    <cellStyle name="百分比 6 2 2 2" xfId="860"/>
    <cellStyle name="百分比 6 2 3" xfId="244"/>
    <cellStyle name="百分比 6 2 3 2" xfId="862"/>
    <cellStyle name="百分比 6 2 4" xfId="863"/>
    <cellStyle name="百分比 6 3" xfId="245"/>
    <cellStyle name="百分比 6 3 2" xfId="864"/>
    <cellStyle name="百分比 6 4" xfId="246"/>
    <cellStyle name="百分比 6 4 2" xfId="866"/>
    <cellStyle name="百分比 6 5" xfId="247"/>
    <cellStyle name="百分比 6 5 2" xfId="868"/>
    <cellStyle name="百分比 6 6" xfId="871"/>
    <cellStyle name="百分比 7" xfId="33"/>
    <cellStyle name="百分比 7 2" xfId="873"/>
    <cellStyle name="百分比 8" xfId="251"/>
    <cellStyle name="百分比 8 2" xfId="252"/>
    <cellStyle name="百分比 8 2 2" xfId="253"/>
    <cellStyle name="百分比 8 2 2 2" xfId="876"/>
    <cellStyle name="百分比 8 2 3" xfId="877"/>
    <cellStyle name="百分比 8 3" xfId="254"/>
    <cellStyle name="百分比 8 3 2" xfId="631"/>
    <cellStyle name="百分比 8 4" xfId="626"/>
    <cellStyle name="百分比 9" xfId="256"/>
    <cellStyle name="百分比 9 2" xfId="257"/>
    <cellStyle name="百分比 9 2 2" xfId="879"/>
    <cellStyle name="百分比 9 3" xfId="842"/>
    <cellStyle name="差" xfId="2" builtinId="27"/>
    <cellStyle name="差 2" xfId="23"/>
    <cellStyle name="常规" xfId="0" builtinId="0"/>
    <cellStyle name="常规 10" xfId="258"/>
    <cellStyle name="常规 10 2" xfId="259"/>
    <cellStyle name="常规 10 2 2" xfId="8"/>
    <cellStyle name="常规 10 2 2 2" xfId="261"/>
    <cellStyle name="常规 10 2 3" xfId="880"/>
    <cellStyle name="常规 10 3" xfId="262"/>
    <cellStyle name="常规 10 3 2" xfId="882"/>
    <cellStyle name="常规 10 4" xfId="263"/>
    <cellStyle name="常规 10 4 2" xfId="883"/>
    <cellStyle name="常规 10 5" xfId="760"/>
    <cellStyle name="常规 11" xfId="6"/>
    <cellStyle name="常规 11 2" xfId="264"/>
    <cellStyle name="常规 11 2 2" xfId="884"/>
    <cellStyle name="常规 11 3" xfId="266"/>
    <cellStyle name="常规 11 3 2" xfId="885"/>
    <cellStyle name="常规 11 4" xfId="235"/>
    <cellStyle name="常规 12" xfId="5"/>
    <cellStyle name="常规 12 2" xfId="850"/>
    <cellStyle name="常规 13" xfId="9"/>
    <cellStyle name="常规 13 2" xfId="1216"/>
    <cellStyle name="常规 14" xfId="1227"/>
    <cellStyle name="常规 16" xfId="7"/>
    <cellStyle name="常规 2" xfId="3"/>
    <cellStyle name="常规 2 10" xfId="268"/>
    <cellStyle name="常规 2 11" xfId="1217"/>
    <cellStyle name="常规 2 2" xfId="270"/>
    <cellStyle name="常规 2 2 2" xfId="271"/>
    <cellStyle name="常规 2 2 2 2" xfId="272"/>
    <cellStyle name="常规 2 2 2 2 2" xfId="273"/>
    <cellStyle name="常规 2 2 2 2 2 2" xfId="275"/>
    <cellStyle name="常规 2 2 2 2 2 2 2" xfId="889"/>
    <cellStyle name="常规 2 2 2 2 2 3" xfId="614"/>
    <cellStyle name="常规 2 2 2 2 3" xfId="277"/>
    <cellStyle name="常规 2 2 2 2 3 2" xfId="890"/>
    <cellStyle name="常规 2 2 2 2 4" xfId="858"/>
    <cellStyle name="常规 2 2 2 3" xfId="278"/>
    <cellStyle name="常规 2 2 2 3 2" xfId="279"/>
    <cellStyle name="常规 2 2 2 3 2 2" xfId="891"/>
    <cellStyle name="常规 2 2 2 3 3" xfId="282"/>
    <cellStyle name="常规 2 2 2 3 3 2" xfId="892"/>
    <cellStyle name="常规 2 2 2 3 4" xfId="872"/>
    <cellStyle name="常规 2 2 2 4" xfId="64"/>
    <cellStyle name="常规 2 2 2 4 2" xfId="283"/>
    <cellStyle name="常规 2 2 2 4 2 2" xfId="284"/>
    <cellStyle name="常规 2 2 2 4 2 2 2" xfId="717"/>
    <cellStyle name="常规 2 2 2 4 2 3" xfId="609"/>
    <cellStyle name="常规 2 2 2 4 3" xfId="285"/>
    <cellStyle name="常规 2 2 2 4 3 2" xfId="894"/>
    <cellStyle name="常规 2 2 2 4 4" xfId="875"/>
    <cellStyle name="常规 2 2 2 5" xfId="51"/>
    <cellStyle name="常规 2 2 2 5 2" xfId="895"/>
    <cellStyle name="常规 2 2 2 6" xfId="628"/>
    <cellStyle name="常规 2 2 3" xfId="287"/>
    <cellStyle name="常规 2 2 3 2" xfId="288"/>
    <cellStyle name="常规 2 2 3 2 2" xfId="289"/>
    <cellStyle name="常规 2 2 3 2 2 2" xfId="897"/>
    <cellStyle name="常规 2 2 3 2 3" xfId="709"/>
    <cellStyle name="常规 2 2 3 3" xfId="292"/>
    <cellStyle name="常规 2 2 3 3 2" xfId="898"/>
    <cellStyle name="常规 2 2 3 4" xfId="293"/>
    <cellStyle name="常规 2 2 3 4 2" xfId="899"/>
    <cellStyle name="常规 2 2 3 5" xfId="900"/>
    <cellStyle name="常规 2 2 4" xfId="19"/>
    <cellStyle name="常规 2 2 4 2" xfId="203"/>
    <cellStyle name="常规 2 2 4 2 2" xfId="813"/>
    <cellStyle name="常规 2 2 4 3" xfId="294"/>
    <cellStyle name="常规 2 2 4 3 2" xfId="901"/>
    <cellStyle name="常规 2 2 4 4" xfId="902"/>
    <cellStyle name="常规 2 2 5" xfId="295"/>
    <cellStyle name="常规 2 2 5 2" xfId="207"/>
    <cellStyle name="常规 2 2 5 2 2" xfId="820"/>
    <cellStyle name="常规 2 2 5 3" xfId="824"/>
    <cellStyle name="常规 2 2 6" xfId="219"/>
    <cellStyle name="常规 2 2 6 2" xfId="836"/>
    <cellStyle name="常规 2 2 7" xfId="223"/>
    <cellStyle name="常规 2 2 7 2" xfId="839"/>
    <cellStyle name="常规 2 2 8" xfId="844"/>
    <cellStyle name="常规 2 2 9" xfId="1223"/>
    <cellStyle name="常规 2 3" xfId="297"/>
    <cellStyle name="常规 2 3 2" xfId="298"/>
    <cellStyle name="常规 2 3 2 2" xfId="265"/>
    <cellStyle name="常规 2 3 2 2 2" xfId="299"/>
    <cellStyle name="常规 2 3 2 2 2 2" xfId="905"/>
    <cellStyle name="常规 2 3 2 2 3" xfId="300"/>
    <cellStyle name="常规 2 3 2 2 3 2" xfId="908"/>
    <cellStyle name="常规 2 3 2 2 4" xfId="830"/>
    <cellStyle name="常规 2 3 2 3" xfId="79"/>
    <cellStyle name="常规 2 3 2 3 2" xfId="250"/>
    <cellStyle name="常规 2 3 2 3 2 2" xfId="874"/>
    <cellStyle name="常规 2 3 2 3 3" xfId="255"/>
    <cellStyle name="常规 2 3 2 3 3 2" xfId="878"/>
    <cellStyle name="常规 2 3 2 3 4" xfId="910"/>
    <cellStyle name="常规 2 3 2 4" xfId="57"/>
    <cellStyle name="常规 2 3 2 4 2" xfId="633"/>
    <cellStyle name="常规 2 3 2 5" xfId="176"/>
    <cellStyle name="常规 2 3 2 5 2" xfId="777"/>
    <cellStyle name="常规 2 3 2 6" xfId="781"/>
    <cellStyle name="常规 2 3 3" xfId="302"/>
    <cellStyle name="常规 2 3 3 2" xfId="911"/>
    <cellStyle name="常规 2 3 4" xfId="303"/>
    <cellStyle name="常规 2 3 4 2" xfId="304"/>
    <cellStyle name="常规 2 3 4 2 2" xfId="853"/>
    <cellStyle name="常规 2 3 4 3" xfId="305"/>
    <cellStyle name="常规 2 3 4 3 2" xfId="865"/>
    <cellStyle name="常规 2 3 4 4" xfId="617"/>
    <cellStyle name="常规 2 3 5" xfId="306"/>
    <cellStyle name="常规 2 3 5 2" xfId="307"/>
    <cellStyle name="常规 2 3 5 2 2" xfId="608"/>
    <cellStyle name="常规 2 3 5 3" xfId="646"/>
    <cellStyle name="常规 2 3 6" xfId="230"/>
    <cellStyle name="常规 2 3 6 2" xfId="846"/>
    <cellStyle name="常规 2 3 7" xfId="848"/>
    <cellStyle name="常规 2 4" xfId="308"/>
    <cellStyle name="常规 2 4 2" xfId="912"/>
    <cellStyle name="常规 2 5" xfId="4"/>
    <cellStyle name="常规 2 5 2" xfId="310"/>
    <cellStyle name="常规 2 6" xfId="311"/>
    <cellStyle name="常规 2 6 2" xfId="312"/>
    <cellStyle name="常规 2 6 2 2" xfId="913"/>
    <cellStyle name="常规 2 6 3" xfId="809"/>
    <cellStyle name="常规 2 7" xfId="260"/>
    <cellStyle name="常规 2 7 2" xfId="314"/>
    <cellStyle name="常规 2 7 2 2" xfId="914"/>
    <cellStyle name="常规 2 7 3" xfId="604"/>
    <cellStyle name="常规 2 8" xfId="315"/>
    <cellStyle name="常规 2 8 2" xfId="317"/>
    <cellStyle name="常规 2 8 2 2" xfId="805"/>
    <cellStyle name="常规 2 8 3" xfId="915"/>
    <cellStyle name="常规 2 9" xfId="318"/>
    <cellStyle name="常规 2 9 2" xfId="903"/>
    <cellStyle name="常规 3" xfId="14"/>
    <cellStyle name="常规 3 10" xfId="320"/>
    <cellStyle name="常规 3 10 2" xfId="919"/>
    <cellStyle name="常规 3 11" xfId="166"/>
    <cellStyle name="常规 3 11 2" xfId="765"/>
    <cellStyle name="常规 3 12" xfId="101"/>
    <cellStyle name="常规 3 13" xfId="1218"/>
    <cellStyle name="常规 3 2" xfId="102"/>
    <cellStyle name="常规 3 2 2" xfId="321"/>
    <cellStyle name="常规 3 2 2 2" xfId="155"/>
    <cellStyle name="常规 3 2 2 2 2" xfId="322"/>
    <cellStyle name="常规 3 2 2 2 2 2" xfId="323"/>
    <cellStyle name="常规 3 2 2 2 2 2 2" xfId="921"/>
    <cellStyle name="常规 3 2 2 2 2 3" xfId="324"/>
    <cellStyle name="常规 3 2 2 2 2 3 2" xfId="922"/>
    <cellStyle name="常规 3 2 2 2 2 4" xfId="893"/>
    <cellStyle name="常规 3 2 2 2 3" xfId="274"/>
    <cellStyle name="常规 3 2 2 2 3 2" xfId="887"/>
    <cellStyle name="常规 3 2 2 2 4" xfId="43"/>
    <cellStyle name="常规 3 2 2 2 4 2" xfId="627"/>
    <cellStyle name="常规 3 2 2 2 5" xfId="325"/>
    <cellStyle name="常规 3 2 2 2 5 2" xfId="881"/>
    <cellStyle name="常规 3 2 2 2 6" xfId="904"/>
    <cellStyle name="常规 3 2 2 3" xfId="326"/>
    <cellStyle name="常规 3 2 2 3 2" xfId="327"/>
    <cellStyle name="常规 3 2 2 3 2 2" xfId="841"/>
    <cellStyle name="常规 3 2 2 3 3" xfId="328"/>
    <cellStyle name="常规 3 2 2 3 3 2" xfId="637"/>
    <cellStyle name="常规 3 2 2 3 4" xfId="664"/>
    <cellStyle name="常规 3 2 2 4" xfId="329"/>
    <cellStyle name="常规 3 2 2 4 2" xfId="330"/>
    <cellStyle name="常规 3 2 2 4 2 2" xfId="851"/>
    <cellStyle name="常规 3 2 2 4 3" xfId="242"/>
    <cellStyle name="常规 3 2 2 4 3 2" xfId="859"/>
    <cellStyle name="常规 3 2 2 4 4" xfId="861"/>
    <cellStyle name="常规 3 2 2 5" xfId="332"/>
    <cellStyle name="常规 3 2 2 5 2" xfId="924"/>
    <cellStyle name="常规 3 2 2 6" xfId="335"/>
    <cellStyle name="常规 3 2 2 6 2" xfId="926"/>
    <cellStyle name="常规 3 2 2 7" xfId="907"/>
    <cellStyle name="常规 3 2 3" xfId="336"/>
    <cellStyle name="常规 3 2 3 2" xfId="157"/>
    <cellStyle name="常规 3 2 3 2 2" xfId="337"/>
    <cellStyle name="常规 3 2 3 2 2 2" xfId="923"/>
    <cellStyle name="常规 3 2 3 2 3" xfId="338"/>
    <cellStyle name="常规 3 2 3 2 3 2" xfId="928"/>
    <cellStyle name="常规 3 2 3 2 4" xfId="687"/>
    <cellStyle name="常规 3 2 3 3" xfId="339"/>
    <cellStyle name="常规 3 2 3 3 2" xfId="929"/>
    <cellStyle name="常规 3 2 3 4" xfId="340"/>
    <cellStyle name="常规 3 2 3 4 2" xfId="930"/>
    <cellStyle name="常规 3 2 3 5" xfId="344"/>
    <cellStyle name="常规 3 2 3 5 2" xfId="932"/>
    <cellStyle name="常规 3 2 3 6" xfId="918"/>
    <cellStyle name="常规 3 2 4" xfId="345"/>
    <cellStyle name="常规 3 2 4 2" xfId="346"/>
    <cellStyle name="常规 3 2 4 2 2" xfId="933"/>
    <cellStyle name="常规 3 2 4 3" xfId="347"/>
    <cellStyle name="常规 3 2 4 3 2" xfId="934"/>
    <cellStyle name="常规 3 2 4 4" xfId="935"/>
    <cellStyle name="常规 3 2 5" xfId="90"/>
    <cellStyle name="常规 3 2 5 2" xfId="92"/>
    <cellStyle name="常规 3 2 5 2 2" xfId="668"/>
    <cellStyle name="常规 3 2 5 3" xfId="94"/>
    <cellStyle name="常规 3 2 5 3 2" xfId="672"/>
    <cellStyle name="常规 3 2 5 4" xfId="675"/>
    <cellStyle name="常规 3 2 6" xfId="61"/>
    <cellStyle name="常规 3 2 6 2" xfId="635"/>
    <cellStyle name="常规 3 2 7" xfId="97"/>
    <cellStyle name="常规 3 2 7 2" xfId="688"/>
    <cellStyle name="常规 3 2 8" xfId="690"/>
    <cellStyle name="常规 3 2 9" xfId="1224"/>
    <cellStyle name="常规 3 3" xfId="104"/>
    <cellStyle name="常规 3 3 2" xfId="348"/>
    <cellStyle name="常规 3 3 2 2" xfId="349"/>
    <cellStyle name="常规 3 3 2 2 2" xfId="350"/>
    <cellStyle name="常规 3 3 2 2 2 2" xfId="936"/>
    <cellStyle name="常规 3 3 2 2 3" xfId="353"/>
    <cellStyle name="常规 3 3 2 2 3 2" xfId="938"/>
    <cellStyle name="常规 3 3 2 2 4" xfId="940"/>
    <cellStyle name="常规 3 3 2 3" xfId="313"/>
    <cellStyle name="常规 3 3 2 3 2" xfId="941"/>
    <cellStyle name="常规 3 3 2 4" xfId="29"/>
    <cellStyle name="常规 3 3 2 4 2" xfId="942"/>
    <cellStyle name="常规 3 3 2 5" xfId="354"/>
    <cellStyle name="常规 3 3 2 5 2" xfId="943"/>
    <cellStyle name="常规 3 3 2 6" xfId="944"/>
    <cellStyle name="常规 3 3 3" xfId="355"/>
    <cellStyle name="常规 3 3 3 2" xfId="356"/>
    <cellStyle name="常规 3 3 3 2 2" xfId="643"/>
    <cellStyle name="常规 3 3 3 3" xfId="316"/>
    <cellStyle name="常规 3 3 3 3 2" xfId="945"/>
    <cellStyle name="常规 3 3 3 4" xfId="946"/>
    <cellStyle name="常规 3 3 4" xfId="267"/>
    <cellStyle name="常规 3 3 4 2" xfId="269"/>
    <cellStyle name="常规 3 3 4 2 2" xfId="659"/>
    <cellStyle name="常规 3 3 4 3" xfId="296"/>
    <cellStyle name="常规 3 3 4 3 2" xfId="947"/>
    <cellStyle name="常规 3 3 4 4" xfId="948"/>
    <cellStyle name="常规 3 3 5" xfId="100"/>
    <cellStyle name="常规 3 3 5 2" xfId="694"/>
    <cellStyle name="常规 3 3 6" xfId="108"/>
    <cellStyle name="常规 3 3 6 2" xfId="700"/>
    <cellStyle name="常规 3 3 7" xfId="706"/>
    <cellStyle name="常规 3 4" xfId="357"/>
    <cellStyle name="常规 3 4 2" xfId="360"/>
    <cellStyle name="常规 3 4 2 2" xfId="363"/>
    <cellStyle name="常规 3 4 2 2 2" xfId="949"/>
    <cellStyle name="常规 3 4 2 3" xfId="367"/>
    <cellStyle name="常规 3 4 2 3 2" xfId="950"/>
    <cellStyle name="常规 3 4 2 4" xfId="951"/>
    <cellStyle name="常规 3 4 3" xfId="22"/>
    <cellStyle name="常规 3 4 3 2" xfId="70"/>
    <cellStyle name="常规 3 4 3 2 2" xfId="952"/>
    <cellStyle name="常规 3 4 3 3" xfId="73"/>
    <cellStyle name="常规 3 4 3 3 2" xfId="953"/>
    <cellStyle name="常规 3 4 3 4" xfId="954"/>
    <cellStyle name="常规 3 4 4" xfId="291"/>
    <cellStyle name="常规 3 4 4 2" xfId="955"/>
    <cellStyle name="常规 3 4 5" xfId="118"/>
    <cellStyle name="常规 3 4 5 2" xfId="711"/>
    <cellStyle name="常规 3 4 6" xfId="719"/>
    <cellStyle name="常规 3 5" xfId="369"/>
    <cellStyle name="常规 3 5 2" xfId="371"/>
    <cellStyle name="常规 3 5 2 2" xfId="956"/>
    <cellStyle name="常规 3 5 3" xfId="373"/>
    <cellStyle name="常规 3 5 3 2" xfId="957"/>
    <cellStyle name="常规 3 5 4" xfId="375"/>
    <cellStyle name="常规 3 5 4 2" xfId="958"/>
    <cellStyle name="常规 3 5 5" xfId="729"/>
    <cellStyle name="常规 3 6" xfId="376"/>
    <cellStyle name="常规 3 6 2" xfId="379"/>
    <cellStyle name="常规 3 6 2 2" xfId="382"/>
    <cellStyle name="常规 3 6 2 2 2" xfId="959"/>
    <cellStyle name="常规 3 6 2 3" xfId="384"/>
    <cellStyle name="常规 3 6 2 3 2" xfId="804"/>
    <cellStyle name="常规 3 6 2 4" xfId="961"/>
    <cellStyle name="常规 3 6 3" xfId="27"/>
    <cellStyle name="常规 3 6 3 2" xfId="388"/>
    <cellStyle name="常规 3 6 3 2 2" xfId="962"/>
    <cellStyle name="常规 3 6 3 3" xfId="390"/>
    <cellStyle name="常规 3 6 3 3 2" xfId="806"/>
    <cellStyle name="常规 3 6 3 4" xfId="963"/>
    <cellStyle name="常规 3 6 4" xfId="393"/>
    <cellStyle name="常规 3 6 4 2" xfId="964"/>
    <cellStyle name="常规 3 6 5" xfId="396"/>
    <cellStyle name="常规 3 6 5 2" xfId="965"/>
    <cellStyle name="常规 3 6 6" xfId="966"/>
    <cellStyle name="常规 3 7" xfId="397"/>
    <cellStyle name="常规 3 7 2" xfId="366"/>
    <cellStyle name="常规 3 7 2 2" xfId="400"/>
    <cellStyle name="常规 3 7 2 2 2" xfId="967"/>
    <cellStyle name="常规 3 7 2 3" xfId="401"/>
    <cellStyle name="常规 3 7 2 3 2" xfId="968"/>
    <cellStyle name="常规 3 7 2 4" xfId="970"/>
    <cellStyle name="常规 3 7 3" xfId="404"/>
    <cellStyle name="常规 3 7 3 2" xfId="971"/>
    <cellStyle name="常规 3 7 4" xfId="407"/>
    <cellStyle name="常规 3 7 4 2" xfId="972"/>
    <cellStyle name="常规 3 7 5" xfId="409"/>
    <cellStyle name="常规 3 7 5 2" xfId="973"/>
    <cellStyle name="常规 3 7 6" xfId="974"/>
    <cellStyle name="常规 3 8" xfId="410"/>
    <cellStyle name="常规 3 8 2" xfId="72"/>
    <cellStyle name="常规 3 8 2 2" xfId="975"/>
    <cellStyle name="常规 3 8 3" xfId="76"/>
    <cellStyle name="常规 3 8 3 2" xfId="976"/>
    <cellStyle name="常规 3 8 4" xfId="977"/>
    <cellStyle name="常规 3 9" xfId="411"/>
    <cellStyle name="常规 3 9 2" xfId="978"/>
    <cellStyle name="常规 4" xfId="16"/>
    <cellStyle name="常规 4 2" xfId="109"/>
    <cellStyle name="常规 4 2 2" xfId="412"/>
    <cellStyle name="常规 4 2 2 2" xfId="414"/>
    <cellStyle name="常规 4 2 2 2 2" xfId="417"/>
    <cellStyle name="常规 4 2 2 2 2 2" xfId="981"/>
    <cellStyle name="常规 4 2 2 2 3" xfId="418"/>
    <cellStyle name="常规 4 2 2 2 3 2" xfId="982"/>
    <cellStyle name="常规 4 2 2 2 4" xfId="983"/>
    <cellStyle name="常规 4 2 2 3" xfId="34"/>
    <cellStyle name="常规 4 2 2 3 2" xfId="986"/>
    <cellStyle name="常规 4 2 2 4" xfId="319"/>
    <cellStyle name="常规 4 2 2 4 2" xfId="987"/>
    <cellStyle name="常规 4 2 2 5" xfId="165"/>
    <cellStyle name="常规 4 2 2 5 2" xfId="988"/>
    <cellStyle name="常规 4 2 2 6" xfId="989"/>
    <cellStyle name="常规 4 2 3" xfId="419"/>
    <cellStyle name="常规 4 2 3 2" xfId="421"/>
    <cellStyle name="常规 4 2 3 2 2" xfId="992"/>
    <cellStyle name="常规 4 2 3 3" xfId="424"/>
    <cellStyle name="常规 4 2 3 3 2" xfId="995"/>
    <cellStyle name="常规 4 2 3 4" xfId="998"/>
    <cellStyle name="常规 4 2 4" xfId="427"/>
    <cellStyle name="常规 4 2 4 2" xfId="430"/>
    <cellStyle name="常规 4 2 4 2 2" xfId="1001"/>
    <cellStyle name="常规 4 2 4 3" xfId="433"/>
    <cellStyle name="常规 4 2 4 3 2" xfId="1003"/>
    <cellStyle name="常规 4 2 4 4" xfId="1005"/>
    <cellStyle name="常规 4 2 5" xfId="435"/>
    <cellStyle name="常规 4 2 5 2" xfId="772"/>
    <cellStyle name="常规 4 2 6" xfId="438"/>
    <cellStyle name="常规 4 2 6 2" xfId="783"/>
    <cellStyle name="常规 4 2 7" xfId="1006"/>
    <cellStyle name="常规 4 3" xfId="111"/>
    <cellStyle name="常规 4 3 2" xfId="439"/>
    <cellStyle name="常规 4 3 2 2" xfId="441"/>
    <cellStyle name="常规 4 3 2 2 2" xfId="1008"/>
    <cellStyle name="常规 4 3 2 3" xfId="443"/>
    <cellStyle name="常规 4 3 2 3 2" xfId="1010"/>
    <cellStyle name="常规 4 3 2 4" xfId="822"/>
    <cellStyle name="常规 4 3 3" xfId="445"/>
    <cellStyle name="常规 4 3 3 2" xfId="1012"/>
    <cellStyle name="常规 4 3 4" xfId="447"/>
    <cellStyle name="常规 4 3 4 2" xfId="1014"/>
    <cellStyle name="常规 4 3 5" xfId="160"/>
    <cellStyle name="常规 4 3 5 2" xfId="1016"/>
    <cellStyle name="常规 4 3 6" xfId="1017"/>
    <cellStyle name="常规 4 4" xfId="413"/>
    <cellStyle name="常规 4 4 2" xfId="415"/>
    <cellStyle name="常规 4 4 2 2" xfId="980"/>
    <cellStyle name="常规 4 4 3" xfId="35"/>
    <cellStyle name="常规 4 4 3 2" xfId="985"/>
    <cellStyle name="常规 4 4 4" xfId="815"/>
    <cellStyle name="常规 4 5" xfId="420"/>
    <cellStyle name="常规 4 5 2" xfId="422"/>
    <cellStyle name="常规 4 5 2 2" xfId="991"/>
    <cellStyle name="常规 4 5 3" xfId="425"/>
    <cellStyle name="常规 4 5 3 2" xfId="994"/>
    <cellStyle name="常规 4 5 4" xfId="997"/>
    <cellStyle name="常规 4 6" xfId="428"/>
    <cellStyle name="常规 4 6 2" xfId="999"/>
    <cellStyle name="常规 4 7" xfId="436"/>
    <cellStyle name="常规 4 7 2" xfId="771"/>
    <cellStyle name="常规 4 8" xfId="106"/>
    <cellStyle name="常规 4 9" xfId="1222"/>
    <cellStyle name="常规 5" xfId="113"/>
    <cellStyle name="常规 5 2" xfId="17"/>
    <cellStyle name="常规 5 2 2" xfId="39"/>
    <cellStyle name="常规 5 2 2 2" xfId="228"/>
    <cellStyle name="常规 5 2 2 2 2" xfId="1018"/>
    <cellStyle name="常规 5 2 2 3" xfId="233"/>
    <cellStyle name="常规 5 2 2 3 2" xfId="1019"/>
    <cellStyle name="常规 5 2 2 4" xfId="1020"/>
    <cellStyle name="常规 5 2 3" xfId="41"/>
    <cellStyle name="常规 5 2 3 2" xfId="1021"/>
    <cellStyle name="常规 5 2 4" xfId="32"/>
    <cellStyle name="常规 5 2 4 2" xfId="1022"/>
    <cellStyle name="常规 5 2 5" xfId="249"/>
    <cellStyle name="常规 5 2 5 2" xfId="1023"/>
    <cellStyle name="常规 5 2 6" xfId="1024"/>
    <cellStyle name="常规 5 3" xfId="449"/>
    <cellStyle name="常规 5 3 2" xfId="450"/>
    <cellStyle name="常规 5 3 2 2" xfId="1025"/>
    <cellStyle name="常规 5 3 3" xfId="451"/>
    <cellStyle name="常规 5 3 3 2" xfId="1026"/>
    <cellStyle name="常规 5 3 4" xfId="818"/>
    <cellStyle name="常规 5 4" xfId="440"/>
    <cellStyle name="常规 5 4 2" xfId="442"/>
    <cellStyle name="常规 5 4 2 2" xfId="1007"/>
    <cellStyle name="常规 5 4 3" xfId="444"/>
    <cellStyle name="常规 5 4 3 2" xfId="1009"/>
    <cellStyle name="常规 5 4 4" xfId="821"/>
    <cellStyle name="常规 5 5" xfId="446"/>
    <cellStyle name="常规 5 5 2" xfId="1011"/>
    <cellStyle name="常规 5 6" xfId="448"/>
    <cellStyle name="常规 5 6 2" xfId="1013"/>
    <cellStyle name="常规 5 7" xfId="1015"/>
    <cellStyle name="常规 5 8" xfId="1221"/>
    <cellStyle name="常规 6" xfId="15"/>
    <cellStyle name="常规 6 2" xfId="452"/>
    <cellStyle name="常规 6 2 2" xfId="453"/>
    <cellStyle name="常规 6 2 2 2" xfId="1027"/>
    <cellStyle name="常规 6 2 3" xfId="53"/>
    <cellStyle name="常规 6 2 3 2" xfId="831"/>
    <cellStyle name="常规 6 2 4" xfId="1028"/>
    <cellStyle name="常规 6 3" xfId="454"/>
    <cellStyle name="常规 6 3 2" xfId="455"/>
    <cellStyle name="常规 6 3 2 2" xfId="1029"/>
    <cellStyle name="常规 6 3 3" xfId="216"/>
    <cellStyle name="常规 6 3 3 2" xfId="833"/>
    <cellStyle name="常规 6 3 4" xfId="1030"/>
    <cellStyle name="常规 6 4" xfId="416"/>
    <cellStyle name="常规 6 4 2" xfId="979"/>
    <cellStyle name="常规 6 5" xfId="36"/>
    <cellStyle name="常规 6 5 2" xfId="984"/>
    <cellStyle name="常规 6 6" xfId="814"/>
    <cellStyle name="常规 7" xfId="456"/>
    <cellStyle name="常规 7 2" xfId="457"/>
    <cellStyle name="常规 7 2 2" xfId="276"/>
    <cellStyle name="常规 7 2 2 2" xfId="1031"/>
    <cellStyle name="常规 7 2 3" xfId="240"/>
    <cellStyle name="常规 7 2 3 2" xfId="1032"/>
    <cellStyle name="常规 7 2 4" xfId="1033"/>
    <cellStyle name="常规 7 3" xfId="24"/>
    <cellStyle name="常规 7 3 2" xfId="281"/>
    <cellStyle name="常规 7 3 2 2" xfId="1034"/>
    <cellStyle name="常规 7 3 3" xfId="458"/>
    <cellStyle name="常规 7 3 3 2" xfId="1035"/>
    <cellStyle name="常规 7 3 4" xfId="1036"/>
    <cellStyle name="常规 7 4" xfId="423"/>
    <cellStyle name="常规 7 4 2" xfId="990"/>
    <cellStyle name="常规 7 5" xfId="426"/>
    <cellStyle name="常规 7 5 2" xfId="993"/>
    <cellStyle name="常规 7 6" xfId="996"/>
    <cellStyle name="常规 8" xfId="459"/>
    <cellStyle name="常规 8 2" xfId="63"/>
    <cellStyle name="常规 8 2 2" xfId="116"/>
    <cellStyle name="常规 8 2 2 2" xfId="1037"/>
    <cellStyle name="常规 8 2 3" xfId="123"/>
    <cellStyle name="常规 8 2 3 2" xfId="1038"/>
    <cellStyle name="常规 8 2 4" xfId="1039"/>
    <cellStyle name="常规 8 3" xfId="50"/>
    <cellStyle name="常规 8 3 2" xfId="1040"/>
    <cellStyle name="常规 8 4" xfId="431"/>
    <cellStyle name="常规 8 4 2" xfId="1000"/>
    <cellStyle name="常规 8 5" xfId="434"/>
    <cellStyle name="常规 8 5 2" xfId="1002"/>
    <cellStyle name="常规 8 6" xfId="1004"/>
    <cellStyle name="常规 9" xfId="460"/>
    <cellStyle name="常规 9 2" xfId="164"/>
    <cellStyle name="常规 9 3" xfId="171"/>
    <cellStyle name="常规 9 3 2" xfId="769"/>
    <cellStyle name="常规 9 4" xfId="1219"/>
    <cellStyle name="超链接 2" xfId="387"/>
    <cellStyle name="超链接 3" xfId="389"/>
    <cellStyle name="好" xfId="1" builtinId="26"/>
    <cellStyle name="好 2" xfId="56"/>
    <cellStyle name="千位分隔 2" xfId="280"/>
    <cellStyle name="千位分隔 2 10" xfId="795"/>
    <cellStyle name="千位分隔 2 11" xfId="1225"/>
    <cellStyle name="千位分隔 2 2" xfId="461"/>
    <cellStyle name="千位分隔 2 2 2" xfId="463"/>
    <cellStyle name="千位分隔 2 2 2 2" xfId="465"/>
    <cellStyle name="千位分隔 2 2 2 2 2" xfId="467"/>
    <cellStyle name="千位分隔 2 2 2 2 2 2" xfId="469"/>
    <cellStyle name="千位分隔 2 2 2 2 2 2 2" xfId="470"/>
    <cellStyle name="千位分隔 2 2 2 2 2 2 2 2" xfId="1041"/>
    <cellStyle name="千位分隔 2 2 2 2 2 2 3" xfId="1042"/>
    <cellStyle name="千位分隔 2 2 2 2 2 3" xfId="471"/>
    <cellStyle name="千位分隔 2 2 2 2 2 3 2" xfId="1044"/>
    <cellStyle name="千位分隔 2 2 2 2 2 4" xfId="1046"/>
    <cellStyle name="千位分隔 2 2 2 2 3" xfId="473"/>
    <cellStyle name="千位分隔 2 2 2 2 3 2" xfId="186"/>
    <cellStyle name="千位分隔 2 2 2 2 3 2 2" xfId="791"/>
    <cellStyle name="千位分隔 2 2 2 2 3 3" xfId="788"/>
    <cellStyle name="千位分隔 2 2 2 2 4" xfId="474"/>
    <cellStyle name="千位分隔 2 2 2 2 4 2" xfId="44"/>
    <cellStyle name="千位分隔 2 2 2 2 4 2 2" xfId="599"/>
    <cellStyle name="千位分隔 2 2 2 2 4 3" xfId="793"/>
    <cellStyle name="千位分隔 2 2 2 2 5" xfId="475"/>
    <cellStyle name="千位分隔 2 2 2 2 5 2" xfId="1047"/>
    <cellStyle name="千位分隔 2 2 2 2 6" xfId="1048"/>
    <cellStyle name="千位分隔 2 2 2 3" xfId="378"/>
    <cellStyle name="千位分隔 2 2 2 3 2" xfId="381"/>
    <cellStyle name="千位分隔 2 2 2 3 2 2" xfId="248"/>
    <cellStyle name="千位分隔 2 2 2 3 2 2 2" xfId="867"/>
    <cellStyle name="千位分隔 2 2 2 3 2 3" xfId="870"/>
    <cellStyle name="千位分隔 2 2 2 3 3" xfId="383"/>
    <cellStyle name="千位分隔 2 2 2 3 3 2" xfId="195"/>
    <cellStyle name="千位分隔 2 2 2 3 3 2 2" xfId="1049"/>
    <cellStyle name="千位分隔 2 2 2 3 3 3" xfId="798"/>
    <cellStyle name="千位分隔 2 2 2 3 4" xfId="476"/>
    <cellStyle name="千位分隔 2 2 2 3 4 2" xfId="66"/>
    <cellStyle name="千位分隔 2 2 2 3 4 2 2" xfId="621"/>
    <cellStyle name="千位分隔 2 2 2 3 4 3" xfId="601"/>
    <cellStyle name="千位分隔 2 2 2 3 5" xfId="477"/>
    <cellStyle name="千位分隔 2 2 2 3 5 2" xfId="1050"/>
    <cellStyle name="千位分隔 2 2 2 3 6" xfId="1051"/>
    <cellStyle name="千位分隔 2 2 2 4" xfId="26"/>
    <cellStyle name="千位分隔 2 2 2 4 2" xfId="386"/>
    <cellStyle name="千位分隔 2 2 2 4 2 2" xfId="1052"/>
    <cellStyle name="千位分隔 2 2 2 4 3" xfId="1053"/>
    <cellStyle name="千位分隔 2 2 2 5" xfId="392"/>
    <cellStyle name="千位分隔 2 2 2 5 2" xfId="286"/>
    <cellStyle name="千位分隔 2 2 2 5 2 2" xfId="1054"/>
    <cellStyle name="千位分隔 2 2 2 5 3" xfId="1055"/>
    <cellStyle name="千位分隔 2 2 2 6" xfId="395"/>
    <cellStyle name="千位分隔 2 2 2 6 2" xfId="301"/>
    <cellStyle name="千位分隔 2 2 2 6 2 2" xfId="1056"/>
    <cellStyle name="千位分隔 2 2 2 6 3" xfId="1057"/>
    <cellStyle name="千位分隔 2 2 2 7" xfId="478"/>
    <cellStyle name="千位分隔 2 2 2 7 2" xfId="1058"/>
    <cellStyle name="千位分隔 2 2 2 8" xfId="1059"/>
    <cellStyle name="千位分隔 2 2 3" xfId="359"/>
    <cellStyle name="千位分隔 2 2 3 2" xfId="362"/>
    <cellStyle name="千位分隔 2 2 3 2 2" xfId="342"/>
    <cellStyle name="千位分隔 2 2 3 2 2 2" xfId="479"/>
    <cellStyle name="千位分隔 2 2 3 2 2 2 2" xfId="1060"/>
    <cellStyle name="千位分隔 2 2 3 2 2 3" xfId="1061"/>
    <cellStyle name="千位分隔 2 2 3 2 3" xfId="480"/>
    <cellStyle name="千位分隔 2 2 3 2 3 2" xfId="1062"/>
    <cellStyle name="千位分隔 2 2 3 2 4" xfId="1063"/>
    <cellStyle name="千位分隔 2 2 3 3" xfId="365"/>
    <cellStyle name="千位分隔 2 2 3 3 2" xfId="399"/>
    <cellStyle name="千位分隔 2 2 3 3 2 2" xfId="1064"/>
    <cellStyle name="千位分隔 2 2 3 3 3" xfId="1065"/>
    <cellStyle name="千位分隔 2 2 3 4" xfId="403"/>
    <cellStyle name="千位分隔 2 2 3 4 2" xfId="482"/>
    <cellStyle name="千位分隔 2 2 3 4 2 2" xfId="1066"/>
    <cellStyle name="千位分隔 2 2 3 4 3" xfId="1067"/>
    <cellStyle name="千位分隔 2 2 3 5" xfId="406"/>
    <cellStyle name="千位分隔 2 2 3 5 2" xfId="1068"/>
    <cellStyle name="千位分隔 2 2 3 6" xfId="1069"/>
    <cellStyle name="千位分隔 2 2 4" xfId="21"/>
    <cellStyle name="千位分隔 2 2 4 2" xfId="69"/>
    <cellStyle name="千位分隔 2 2 4 2 2" xfId="483"/>
    <cellStyle name="千位分隔 2 2 4 2 2 2" xfId="1070"/>
    <cellStyle name="千位分隔 2 2 4 2 3" xfId="886"/>
    <cellStyle name="千位分隔 2 2 4 3" xfId="71"/>
    <cellStyle name="千位分隔 2 2 4 3 2" xfId="309"/>
    <cellStyle name="千位分隔 2 2 4 3 2 2" xfId="1071"/>
    <cellStyle name="千位分隔 2 2 4 3 3" xfId="1072"/>
    <cellStyle name="千位分隔 2 2 4 4" xfId="75"/>
    <cellStyle name="千位分隔 2 2 4 4 2" xfId="368"/>
    <cellStyle name="千位分隔 2 2 4 4 2 2" xfId="1073"/>
    <cellStyle name="千位分隔 2 2 4 4 3" xfId="1074"/>
    <cellStyle name="千位分隔 2 2 4 5" xfId="77"/>
    <cellStyle name="千位分隔 2 2 4 5 2" xfId="1075"/>
    <cellStyle name="千位分隔 2 2 4 6" xfId="1076"/>
    <cellStyle name="千位分隔 2 2 5" xfId="290"/>
    <cellStyle name="千位分隔 2 2 5 2" xfId="351"/>
    <cellStyle name="千位分隔 2 2 5 2 2" xfId="1077"/>
    <cellStyle name="千位分隔 2 2 5 3" xfId="1078"/>
    <cellStyle name="千位分隔 2 2 6" xfId="115"/>
    <cellStyle name="千位分隔 2 2 6 2" xfId="119"/>
    <cellStyle name="千位分隔 2 2 6 2 2" xfId="1079"/>
    <cellStyle name="千位分隔 2 2 6 3" xfId="1080"/>
    <cellStyle name="千位分隔 2 2 7" xfId="122"/>
    <cellStyle name="千位分隔 2 2 7 2" xfId="125"/>
    <cellStyle name="千位分隔 2 2 7 2 2" xfId="1081"/>
    <cellStyle name="千位分隔 2 2 7 3" xfId="1082"/>
    <cellStyle name="千位分隔 2 2 8" xfId="128"/>
    <cellStyle name="千位分隔 2 2 8 2" xfId="1083"/>
    <cellStyle name="千位分隔 2 2 9" xfId="1084"/>
    <cellStyle name="千位分隔 2 3" xfId="484"/>
    <cellStyle name="千位分隔 2 3 2" xfId="485"/>
    <cellStyle name="千位分隔 2 3 2 2" xfId="49"/>
    <cellStyle name="千位分隔 2 3 2 2 2" xfId="132"/>
    <cellStyle name="千位分隔 2 3 2 2 2 2" xfId="135"/>
    <cellStyle name="千位分隔 2 3 2 2 2 2 2" xfId="1086"/>
    <cellStyle name="千位分隔 2 3 2 2 2 3" xfId="1087"/>
    <cellStyle name="千位分隔 2 3 2 2 3" xfId="141"/>
    <cellStyle name="千位分隔 2 3 2 2 3 2" xfId="1088"/>
    <cellStyle name="千位分隔 2 3 2 2 4" xfId="1089"/>
    <cellStyle name="千位分隔 2 3 2 3" xfId="429"/>
    <cellStyle name="千位分隔 2 3 2 3 2" xfId="394"/>
    <cellStyle name="千位分隔 2 3 2 3 2 2" xfId="1091"/>
    <cellStyle name="千位分隔 2 3 2 3 3" xfId="1092"/>
    <cellStyle name="千位分隔 2 3 2 4" xfId="432"/>
    <cellStyle name="千位分隔 2 3 2 4 2" xfId="408"/>
    <cellStyle name="千位分隔 2 3 2 4 2 2" xfId="1094"/>
    <cellStyle name="千位分隔 2 3 2 4 3" xfId="1095"/>
    <cellStyle name="千位分隔 2 3 2 5" xfId="486"/>
    <cellStyle name="千位分隔 2 3 2 5 2" xfId="1096"/>
    <cellStyle name="千位分隔 2 3 2 6" xfId="1097"/>
    <cellStyle name="千位分隔 2 3 3" xfId="370"/>
    <cellStyle name="千位分隔 2 3 3 2" xfId="169"/>
    <cellStyle name="千位分隔 2 3 3 2 2" xfId="487"/>
    <cellStyle name="千位分隔 2 3 3 2 2 2" xfId="1098"/>
    <cellStyle name="千位分隔 2 3 3 2 3" xfId="1099"/>
    <cellStyle name="千位分隔 2 3 3 3" xfId="172"/>
    <cellStyle name="千位分隔 2 3 3 3 2" xfId="488"/>
    <cellStyle name="千位分隔 2 3 3 3 2 2" xfId="1100"/>
    <cellStyle name="千位分隔 2 3 3 3 3" xfId="1101"/>
    <cellStyle name="千位分隔 2 3 3 4" xfId="489"/>
    <cellStyle name="千位分隔 2 3 3 4 2" xfId="490"/>
    <cellStyle name="千位分隔 2 3 3 4 2 2" xfId="1102"/>
    <cellStyle name="千位分隔 2 3 3 4 3" xfId="1103"/>
    <cellStyle name="千位分隔 2 3 3 5" xfId="210"/>
    <cellStyle name="千位分隔 2 3 3 5 2" xfId="1104"/>
    <cellStyle name="千位分隔 2 3 3 6" xfId="1105"/>
    <cellStyle name="千位分隔 2 3 4" xfId="372"/>
    <cellStyle name="千位分隔 2 3 4 2" xfId="180"/>
    <cellStyle name="千位分隔 2 3 4 2 2" xfId="1106"/>
    <cellStyle name="千位分隔 2 3 4 3" xfId="1107"/>
    <cellStyle name="千位分隔 2 3 5" xfId="374"/>
    <cellStyle name="千位分隔 2 3 5 2" xfId="191"/>
    <cellStyle name="千位分隔 2 3 5 2 2" xfId="1108"/>
    <cellStyle name="千位分隔 2 3 5 3" xfId="1109"/>
    <cellStyle name="千位分隔 2 3 6" xfId="131"/>
    <cellStyle name="千位分隔 2 3 6 2" xfId="134"/>
    <cellStyle name="千位分隔 2 3 6 2 2" xfId="1110"/>
    <cellStyle name="千位分隔 2 3 6 3" xfId="1111"/>
    <cellStyle name="千位分隔 2 3 7" xfId="140"/>
    <cellStyle name="千位分隔 2 3 7 2" xfId="1112"/>
    <cellStyle name="千位分隔 2 3 8" xfId="1114"/>
    <cellStyle name="千位分隔 2 4" xfId="462"/>
    <cellStyle name="千位分隔 2 4 2" xfId="464"/>
    <cellStyle name="千位分隔 2 4 2 2" xfId="466"/>
    <cellStyle name="千位分隔 2 4 2 2 2" xfId="468"/>
    <cellStyle name="千位分隔 2 4 2 2 2 2" xfId="1115"/>
    <cellStyle name="千位分隔 2 4 2 2 3" xfId="1116"/>
    <cellStyle name="千位分隔 2 4 2 3" xfId="472"/>
    <cellStyle name="千位分隔 2 4 2 3 2" xfId="1117"/>
    <cellStyle name="千位分隔 2 4 2 4" xfId="1118"/>
    <cellStyle name="千位分隔 2 4 3" xfId="377"/>
    <cellStyle name="千位分隔 2 4 3 2" xfId="380"/>
    <cellStyle name="千位分隔 2 4 3 2 2" xfId="1119"/>
    <cellStyle name="千位分隔 2 4 3 3" xfId="1120"/>
    <cellStyle name="千位分隔 2 4 4" xfId="25"/>
    <cellStyle name="千位分隔 2 4 4 2" xfId="385"/>
    <cellStyle name="千位分隔 2 4 4 2 2" xfId="1121"/>
    <cellStyle name="千位分隔 2 4 4 3" xfId="1122"/>
    <cellStyle name="千位分隔 2 4 5" xfId="391"/>
    <cellStyle name="千位分隔 2 4 5 2" xfId="896"/>
    <cellStyle name="千位分隔 2 4 6" xfId="1123"/>
    <cellStyle name="千位分隔 2 5" xfId="358"/>
    <cellStyle name="千位分隔 2 5 2" xfId="361"/>
    <cellStyle name="千位分隔 2 5 2 2" xfId="341"/>
    <cellStyle name="千位分隔 2 5 2 2 2" xfId="1124"/>
    <cellStyle name="千位分隔 2 5 2 3" xfId="1125"/>
    <cellStyle name="千位分隔 2 5 3" xfId="364"/>
    <cellStyle name="千位分隔 2 5 3 2" xfId="398"/>
    <cellStyle name="千位分隔 2 5 3 2 2" xfId="1126"/>
    <cellStyle name="千位分隔 2 5 3 3" xfId="1127"/>
    <cellStyle name="千位分隔 2 5 4" xfId="402"/>
    <cellStyle name="千位分隔 2 5 4 2" xfId="481"/>
    <cellStyle name="千位分隔 2 5 4 2 2" xfId="1128"/>
    <cellStyle name="千位分隔 2 5 4 3" xfId="1129"/>
    <cellStyle name="千位分隔 2 5 5" xfId="405"/>
    <cellStyle name="千位分隔 2 5 5 2" xfId="927"/>
    <cellStyle name="千位分隔 2 5 6" xfId="1130"/>
    <cellStyle name="千位分隔 2 6" xfId="20"/>
    <cellStyle name="千位分隔 2 6 2" xfId="68"/>
    <cellStyle name="千位分隔 2 6 2 2" xfId="1131"/>
    <cellStyle name="千位分隔 2 6 3" xfId="1132"/>
    <cellStyle name="千位分隔 2 7" xfId="491"/>
    <cellStyle name="千位分隔 2 7 2" xfId="352"/>
    <cellStyle name="千位分隔 2 7 2 2" xfId="937"/>
    <cellStyle name="千位分隔 2 7 3" xfId="939"/>
    <cellStyle name="千位分隔 2 8" xfId="492"/>
    <cellStyle name="千位分隔 2 8 2" xfId="493"/>
    <cellStyle name="千位分隔 2 8 2 2" xfId="713"/>
    <cellStyle name="千位分隔 2 8 3" xfId="1133"/>
    <cellStyle name="千位分隔 2 9" xfId="494"/>
    <cellStyle name="千位分隔 2 9 2" xfId="1134"/>
    <cellStyle name="千位分隔 3" xfId="495"/>
    <cellStyle name="千位分隔 3 2" xfId="496"/>
    <cellStyle name="千位分隔 3 2 2" xfId="497"/>
    <cellStyle name="千位分隔 3 2 2 2" xfId="498"/>
    <cellStyle name="千位分隔 3 2 2 2 2" xfId="499"/>
    <cellStyle name="千位分隔 3 2 2 2 2 2" xfId="1113"/>
    <cellStyle name="千位分隔 3 2 2 2 3" xfId="1135"/>
    <cellStyle name="千位分隔 3 2 2 3" xfId="500"/>
    <cellStyle name="千位分隔 3 2 2 3 2" xfId="1136"/>
    <cellStyle name="千位分隔 3 2 2 4" xfId="1137"/>
    <cellStyle name="千位分隔 3 2 3" xfId="501"/>
    <cellStyle name="千位分隔 3 2 3 2" xfId="503"/>
    <cellStyle name="千位分隔 3 2 3 2 2" xfId="1138"/>
    <cellStyle name="千位分隔 3 2 3 3" xfId="1139"/>
    <cellStyle name="千位分隔 3 2 4" xfId="504"/>
    <cellStyle name="千位分隔 3 2 4 2" xfId="334"/>
    <cellStyle name="千位分隔 3 2 4 2 2" xfId="925"/>
    <cellStyle name="千位分隔 3 2 4 3" xfId="906"/>
    <cellStyle name="千位分隔 3 2 5" xfId="505"/>
    <cellStyle name="千位分隔 3 2 5 2" xfId="917"/>
    <cellStyle name="千位分隔 3 2 6" xfId="1140"/>
    <cellStyle name="千位分隔 3 3" xfId="506"/>
    <cellStyle name="千位分隔 3 3 2" xfId="507"/>
    <cellStyle name="千位分隔 3 3 2 2" xfId="508"/>
    <cellStyle name="千位分隔 3 3 2 2 2" xfId="1141"/>
    <cellStyle name="千位分隔 3 3 2 3" xfId="1142"/>
    <cellStyle name="千位分隔 3 3 3" xfId="509"/>
    <cellStyle name="千位分隔 3 3 3 2" xfId="510"/>
    <cellStyle name="千位分隔 3 3 3 2 2" xfId="1143"/>
    <cellStyle name="千位分隔 3 3 3 3" xfId="1144"/>
    <cellStyle name="千位分隔 3 3 4" xfId="511"/>
    <cellStyle name="千位分隔 3 3 4 2" xfId="512"/>
    <cellStyle name="千位分隔 3 3 4 2 2" xfId="1145"/>
    <cellStyle name="千位分隔 3 3 4 3" xfId="1146"/>
    <cellStyle name="千位分隔 3 3 5" xfId="513"/>
    <cellStyle name="千位分隔 3 3 5 2" xfId="1147"/>
    <cellStyle name="千位分隔 3 3 6" xfId="1148"/>
    <cellStyle name="千位分隔 3 4" xfId="514"/>
    <cellStyle name="千位分隔 3 4 2" xfId="515"/>
    <cellStyle name="千位分隔 3 4 2 2" xfId="1149"/>
    <cellStyle name="千位分隔 3 4 3" xfId="1150"/>
    <cellStyle name="千位分隔 3 5" xfId="516"/>
    <cellStyle name="千位分隔 3 5 2" xfId="517"/>
    <cellStyle name="千位分隔 3 5 2 2" xfId="1151"/>
    <cellStyle name="千位分隔 3 5 3" xfId="1152"/>
    <cellStyle name="千位分隔 3 6" xfId="518"/>
    <cellStyle name="千位分隔 3 6 2" xfId="519"/>
    <cellStyle name="千位分隔 3 6 2 2" xfId="1153"/>
    <cellStyle name="千位分隔 3 6 3" xfId="1154"/>
    <cellStyle name="千位分隔 3 7" xfId="520"/>
    <cellStyle name="千位分隔 3 7 2" xfId="1155"/>
    <cellStyle name="千位分隔 3 8" xfId="1085"/>
    <cellStyle name="千位分隔 4" xfId="521"/>
    <cellStyle name="千位分隔 4 2" xfId="522"/>
    <cellStyle name="千位分隔 4 2 2" xfId="523"/>
    <cellStyle name="千位分隔 4 2 2 2" xfId="437"/>
    <cellStyle name="千位分隔 4 2 2 2 2" xfId="182"/>
    <cellStyle name="千位分隔 4 2 2 2 2 2" xfId="784"/>
    <cellStyle name="千位分隔 4 2 2 2 3" xfId="920"/>
    <cellStyle name="千位分隔 4 2 2 3" xfId="524"/>
    <cellStyle name="千位分隔 4 2 2 3 2" xfId="801"/>
    <cellStyle name="千位分隔 4 2 2 4" xfId="1156"/>
    <cellStyle name="千位分隔 4 2 3" xfId="525"/>
    <cellStyle name="千位分隔 4 2 3 2" xfId="526"/>
    <cellStyle name="千位分隔 4 2 3 2 2" xfId="1157"/>
    <cellStyle name="千位分隔 4 2 3 3" xfId="1158"/>
    <cellStyle name="千位分隔 4 2 4" xfId="527"/>
    <cellStyle name="千位分隔 4 2 4 2" xfId="528"/>
    <cellStyle name="千位分隔 4 2 4 2 2" xfId="1159"/>
    <cellStyle name="千位分隔 4 2 4 3" xfId="1160"/>
    <cellStyle name="千位分隔 4 2 5" xfId="529"/>
    <cellStyle name="千位分隔 4 2 5 2" xfId="1161"/>
    <cellStyle name="千位分隔 4 2 6" xfId="1162"/>
    <cellStyle name="千位分隔 4 3" xfId="530"/>
    <cellStyle name="千位分隔 4 3 2" xfId="531"/>
    <cellStyle name="千位分隔 4 3 2 2" xfId="532"/>
    <cellStyle name="千位分隔 4 3 2 2 2" xfId="1163"/>
    <cellStyle name="千位分隔 4 3 2 3" xfId="1164"/>
    <cellStyle name="千位分隔 4 3 3" xfId="533"/>
    <cellStyle name="千位分隔 4 3 3 2" xfId="534"/>
    <cellStyle name="千位分隔 4 3 3 2 2" xfId="1165"/>
    <cellStyle name="千位分隔 4 3 3 3" xfId="1166"/>
    <cellStyle name="千位分隔 4 3 4" xfId="535"/>
    <cellStyle name="千位分隔 4 3 4 2" xfId="536"/>
    <cellStyle name="千位分隔 4 3 4 2 2" xfId="1167"/>
    <cellStyle name="千位分隔 4 3 4 3" xfId="1168"/>
    <cellStyle name="千位分隔 4 3 5" xfId="537"/>
    <cellStyle name="千位分隔 4 3 5 2" xfId="1169"/>
    <cellStyle name="千位分隔 4 3 6" xfId="1170"/>
    <cellStyle name="千位分隔 4 4" xfId="538"/>
    <cellStyle name="千位分隔 4 4 2" xfId="539"/>
    <cellStyle name="千位分隔 4 4 2 2" xfId="1171"/>
    <cellStyle name="千位分隔 4 4 3" xfId="1172"/>
    <cellStyle name="千位分隔 4 5" xfId="540"/>
    <cellStyle name="千位分隔 4 5 2" xfId="541"/>
    <cellStyle name="千位分隔 4 5 2 2" xfId="1173"/>
    <cellStyle name="千位分隔 4 5 3" xfId="1174"/>
    <cellStyle name="千位分隔 4 6" xfId="542"/>
    <cellStyle name="千位分隔 4 6 2" xfId="543"/>
    <cellStyle name="千位分隔 4 6 2 2" xfId="1175"/>
    <cellStyle name="千位分隔 4 6 3" xfId="1176"/>
    <cellStyle name="千位分隔 4 7" xfId="544"/>
    <cellStyle name="千位分隔 4 7 2" xfId="1177"/>
    <cellStyle name="千位分隔 4 8" xfId="1090"/>
    <cellStyle name="千位分隔 5" xfId="545"/>
    <cellStyle name="千位分隔 5 2" xfId="546"/>
    <cellStyle name="千位分隔 5 2 2" xfId="547"/>
    <cellStyle name="千位分隔 5 2 2 2" xfId="548"/>
    <cellStyle name="千位分隔 5 2 2 2 2" xfId="1178"/>
    <cellStyle name="千位分隔 5 2 2 3" xfId="1179"/>
    <cellStyle name="千位分隔 5 2 3" xfId="502"/>
    <cellStyle name="千位分隔 5 2 3 2" xfId="549"/>
    <cellStyle name="千位分隔 5 2 3 2 2" xfId="1045"/>
    <cellStyle name="千位分隔 5 2 3 3" xfId="1180"/>
    <cellStyle name="千位分隔 5 2 4" xfId="550"/>
    <cellStyle name="千位分隔 5 2 4 2" xfId="551"/>
    <cellStyle name="千位分隔 5 2 4 2 2" xfId="1181"/>
    <cellStyle name="千位分隔 5 2 4 3" xfId="1182"/>
    <cellStyle name="千位分隔 5 2 5" xfId="552"/>
    <cellStyle name="千位分隔 5 2 5 2" xfId="1183"/>
    <cellStyle name="千位分隔 5 2 6" xfId="1184"/>
    <cellStyle name="千位分隔 5 3" xfId="553"/>
    <cellStyle name="千位分隔 5 3 2" xfId="331"/>
    <cellStyle name="千位分隔 5 3 2 2" xfId="554"/>
    <cellStyle name="千位分隔 5 3 2 2 2" xfId="1185"/>
    <cellStyle name="千位分隔 5 3 2 3" xfId="1186"/>
    <cellStyle name="千位分隔 5 3 3" xfId="333"/>
    <cellStyle name="千位分隔 5 3 3 2" xfId="555"/>
    <cellStyle name="千位分隔 5 3 3 2 2" xfId="1187"/>
    <cellStyle name="千位分隔 5 3 3 3" xfId="1188"/>
    <cellStyle name="千位分隔 5 3 4" xfId="556"/>
    <cellStyle name="千位分隔 5 3 4 2" xfId="557"/>
    <cellStyle name="千位分隔 5 3 4 2 2" xfId="1189"/>
    <cellStyle name="千位分隔 5 3 4 3" xfId="1190"/>
    <cellStyle name="千位分隔 5 3 5" xfId="558"/>
    <cellStyle name="千位分隔 5 3 5 2" xfId="1191"/>
    <cellStyle name="千位分隔 5 3 6" xfId="1192"/>
    <cellStyle name="千位分隔 5 4" xfId="559"/>
    <cellStyle name="千位分隔 5 4 2" xfId="343"/>
    <cellStyle name="千位分隔 5 4 2 2" xfId="931"/>
    <cellStyle name="千位分隔 5 4 3" xfId="916"/>
    <cellStyle name="千位分隔 5 5" xfId="560"/>
    <cellStyle name="千位分隔 5 5 2" xfId="561"/>
    <cellStyle name="千位分隔 5 5 2 2" xfId="597"/>
    <cellStyle name="千位分隔 5 5 3" xfId="1193"/>
    <cellStyle name="千位分隔 5 6" xfId="562"/>
    <cellStyle name="千位分隔 5 6 2" xfId="563"/>
    <cellStyle name="千位分隔 5 6 2 2" xfId="1194"/>
    <cellStyle name="千位分隔 5 6 3" xfId="1195"/>
    <cellStyle name="千位分隔 5 7" xfId="564"/>
    <cellStyle name="千位分隔 5 7 2" xfId="1196"/>
    <cellStyle name="千位分隔 5 8" xfId="1093"/>
    <cellStyle name="千位分隔 6" xfId="1220"/>
    <cellStyle name="适中" xfId="13" builtinId="28"/>
    <cellStyle name="注释 2" xfId="565"/>
    <cellStyle name="注释 2 2" xfId="566"/>
    <cellStyle name="注释 2 2 2" xfId="567"/>
    <cellStyle name="注释 2 2 2 2" xfId="1197"/>
    <cellStyle name="注释 2 2 3" xfId="568"/>
    <cellStyle name="注释 2 2 3 2" xfId="960"/>
    <cellStyle name="注释 2 2 4" xfId="888"/>
    <cellStyle name="注释 2 3" xfId="569"/>
    <cellStyle name="注释 2 3 2" xfId="570"/>
    <cellStyle name="注释 2 3 2 2" xfId="571"/>
    <cellStyle name="注释 2 3 2 2 2" xfId="1198"/>
    <cellStyle name="注释 2 3 2 3" xfId="1199"/>
    <cellStyle name="注释 2 3 3" xfId="572"/>
    <cellStyle name="注释 2 3 3 2" xfId="969"/>
    <cellStyle name="注释 2 3 4" xfId="1200"/>
    <cellStyle name="注释 2 4" xfId="573"/>
    <cellStyle name="注释 2 4 2" xfId="909"/>
    <cellStyle name="注释 2 5" xfId="574"/>
    <cellStyle name="注释 2 5 2" xfId="1201"/>
    <cellStyle name="注释 2 6" xfId="1202"/>
    <cellStyle name="注释 3" xfId="575"/>
    <cellStyle name="注释 3 2" xfId="576"/>
    <cellStyle name="注释 3 2 2" xfId="577"/>
    <cellStyle name="注释 3 2 2 2" xfId="1203"/>
    <cellStyle name="注释 3 2 3" xfId="578"/>
    <cellStyle name="注释 3 2 3 2" xfId="1204"/>
    <cellStyle name="注释 3 2 4" xfId="1205"/>
    <cellStyle name="注释 3 3" xfId="579"/>
    <cellStyle name="注释 3 3 2" xfId="580"/>
    <cellStyle name="注释 3 3 2 2" xfId="1206"/>
    <cellStyle name="注释 3 3 3" xfId="581"/>
    <cellStyle name="注释 3 3 3 2" xfId="1207"/>
    <cellStyle name="注释 3 3 4" xfId="1208"/>
    <cellStyle name="注释 3 4" xfId="582"/>
    <cellStyle name="注释 3 4 2" xfId="1043"/>
    <cellStyle name="注释 3 5" xfId="184"/>
    <cellStyle name="注释 3 5 2" xfId="787"/>
    <cellStyle name="注释 3 6" xfId="790"/>
    <cellStyle name="注释 4" xfId="583"/>
    <cellStyle name="注释 4 2" xfId="584"/>
    <cellStyle name="注释 4 2 2" xfId="585"/>
    <cellStyle name="注释 4 2 2 2" xfId="1209"/>
    <cellStyle name="注释 4 2 3" xfId="586"/>
    <cellStyle name="注释 4 2 3 2" xfId="1210"/>
    <cellStyle name="注释 4 2 4" xfId="1211"/>
    <cellStyle name="注释 4 3" xfId="587"/>
    <cellStyle name="注释 4 3 2" xfId="856"/>
    <cellStyle name="注释 4 4" xfId="588"/>
    <cellStyle name="注释 4 4 2" xfId="869"/>
    <cellStyle name="注释 4 5" xfId="189"/>
    <cellStyle name="注释 4 5 2" xfId="797"/>
    <cellStyle name="注释 4 6" xfId="616"/>
    <cellStyle name="注释 5" xfId="10"/>
    <cellStyle name="注释 5 2" xfId="590"/>
    <cellStyle name="注释 5 2 2" xfId="11"/>
    <cellStyle name="注释 5 2 2 2" xfId="591"/>
    <cellStyle name="注释 5 2 3" xfId="1212"/>
    <cellStyle name="注释 5 3" xfId="592"/>
    <cellStyle name="注释 5 3 2" xfId="1213"/>
    <cellStyle name="注释 5 4" xfId="589"/>
    <cellStyle name="注释 6" xfId="593"/>
    <cellStyle name="注释 6 2" xfId="594"/>
    <cellStyle name="注释 6 2 2" xfId="1214"/>
    <cellStyle name="注释 6 3" xfId="1215"/>
    <cellStyle name="注释 7" xfId="595"/>
  </cellStyles>
  <dxfs count="133">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ont>
        <color rgb="FF9C0006"/>
      </font>
      <fill>
        <patternFill>
          <bgColor rgb="FFFFC7CE"/>
        </patternFill>
      </fill>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TableStyleMedium2 2" pivot="0" count="8">
      <tableStyleElement type="wholeTable" dxfId="132"/>
      <tableStyleElement type="headerRow" dxfId="131"/>
      <tableStyleElement type="totalRow" dxfId="130"/>
      <tableStyleElement type="firstColumn" dxfId="129"/>
      <tableStyleElement type="lastColumn" dxfId="128"/>
      <tableStyleElement type="firstRowStripe" size="7" dxfId="127"/>
      <tableStyleElement type="secondRowStripe" size="7"/>
      <tableStyleElement type="firstColumnStripe" dxfId="126"/>
    </tableStyle>
    <tableStyle name="TableStyleMedium2 3" pivot="0" count="7">
      <tableStyleElement type="wholeTable" dxfId="125"/>
      <tableStyleElement type="headerRow" dxfId="124"/>
      <tableStyleElement type="totalRow" dxfId="123"/>
      <tableStyleElement type="firstColumn" dxfId="122"/>
      <tableStyleElement type="lastColumn" dxfId="121"/>
      <tableStyleElement type="firstRowStripe" dxfId="120"/>
      <tableStyleElement type="firstColumnStripe" dxfId="1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ar\design\03_&#25112;&#26007;&#20307;&#31995;\02_&#25216;&#33021;&#31995;&#32479;\11_&#33521;&#38596;&#27861;&#26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法术数值计算表"/>
      <sheetName val="法术升级卷轴消耗"/>
      <sheetName val="playerSkillExp"/>
      <sheetName val="召唤物单位强度设计"/>
      <sheetName val="法术参数设计表"/>
      <sheetName val="playerSkillEffect"/>
      <sheetName val="规则说明页"/>
      <sheetName val="冗余列"/>
      <sheetName val="Sheet1"/>
      <sheetName val="Sheet2"/>
      <sheetName val="Spell Effect"/>
    </sheetNames>
    <sheetDataSet>
      <sheetData sheetId="0" refreshError="1"/>
      <sheetData sheetId="1" refreshError="1"/>
      <sheetData sheetId="2" refreshError="1"/>
      <sheetData sheetId="3" refreshError="1"/>
      <sheetData sheetId="4">
        <row r="2">
          <cell r="A2">
            <v>201</v>
          </cell>
          <cell r="B2" t="str">
            <v>烈火神盾</v>
          </cell>
          <cell r="C2" t="str">
            <v>提高较大范围内的己方单位X%反伤以及X%火系法术免伤，持续X秒</v>
          </cell>
          <cell r="D2">
            <v>1</v>
          </cell>
          <cell r="E2">
            <v>60</v>
          </cell>
          <cell r="F2" t="str">
            <v/>
          </cell>
          <cell r="G2">
            <v>1</v>
          </cell>
          <cell r="H2">
            <v>8</v>
          </cell>
          <cell r="I2">
            <v>18</v>
          </cell>
          <cell r="J2">
            <v>25</v>
          </cell>
          <cell r="K2">
            <v>1.3888888888888888</v>
          </cell>
          <cell r="L2">
            <v>1</v>
          </cell>
          <cell r="M2">
            <v>0</v>
          </cell>
          <cell r="N2" t="str">
            <v/>
          </cell>
          <cell r="O2" t="str">
            <v/>
          </cell>
          <cell r="P2" t="str">
            <v/>
          </cell>
          <cell r="Q2" t="str">
            <v/>
          </cell>
          <cell r="R2">
            <v>0</v>
          </cell>
          <cell r="S2" t="str">
            <v/>
          </cell>
          <cell r="T2">
            <v>18</v>
          </cell>
          <cell r="U2" t="str">
            <v>法术免伤</v>
          </cell>
          <cell r="V2">
            <v>0.3</v>
          </cell>
          <cell r="W2" t="str">
            <v>反伤</v>
          </cell>
        </row>
        <row r="3">
          <cell r="A3">
            <v>202</v>
          </cell>
          <cell r="B3" t="str">
            <v>嗜血奇术</v>
          </cell>
          <cell r="C3" t="str">
            <v>提高较大范围内的己方单位X%攻击，持续X秒</v>
          </cell>
          <cell r="D3">
            <v>1</v>
          </cell>
          <cell r="E3">
            <v>60</v>
          </cell>
          <cell r="F3" t="str">
            <v/>
          </cell>
          <cell r="G3">
            <v>1</v>
          </cell>
          <cell r="H3">
            <v>7</v>
          </cell>
          <cell r="I3">
            <v>20</v>
          </cell>
          <cell r="J3">
            <v>20</v>
          </cell>
          <cell r="K3">
            <v>1</v>
          </cell>
          <cell r="L3">
            <v>1</v>
          </cell>
          <cell r="M3">
            <v>0</v>
          </cell>
          <cell r="N3" t="str">
            <v/>
          </cell>
          <cell r="O3" t="str">
            <v/>
          </cell>
          <cell r="P3" t="str">
            <v/>
          </cell>
          <cell r="Q3" t="str">
            <v/>
          </cell>
          <cell r="R3">
            <v>0</v>
          </cell>
          <cell r="S3" t="str">
            <v/>
          </cell>
          <cell r="T3">
            <v>20</v>
          </cell>
          <cell r="U3" t="str">
            <v>攻击+</v>
          </cell>
          <cell r="V3">
            <v>0.19721899973786483</v>
          </cell>
          <cell r="W3" t="str">
            <v>吸血</v>
          </cell>
        </row>
        <row r="4">
          <cell r="A4">
            <v>203</v>
          </cell>
          <cell r="B4" t="str">
            <v>屠戮成性</v>
          </cell>
          <cell r="C4" t="str">
            <v>提高较大范围内的己方单位X%攻击，同时提高16人兵团15%攻击，持续X秒</v>
          </cell>
          <cell r="D4">
            <v>1</v>
          </cell>
          <cell r="E4">
            <v>60</v>
          </cell>
          <cell r="F4" t="str">
            <v/>
          </cell>
          <cell r="G4">
            <v>1</v>
          </cell>
          <cell r="H4">
            <v>6</v>
          </cell>
          <cell r="I4">
            <v>18</v>
          </cell>
          <cell r="J4">
            <v>23</v>
          </cell>
          <cell r="K4">
            <v>1.2777777777777777</v>
          </cell>
          <cell r="L4">
            <v>0.7</v>
          </cell>
          <cell r="M4">
            <v>0</v>
          </cell>
          <cell r="N4" t="str">
            <v/>
          </cell>
          <cell r="O4" t="str">
            <v/>
          </cell>
          <cell r="P4" t="str">
            <v/>
          </cell>
          <cell r="Q4" t="str">
            <v/>
          </cell>
          <cell r="R4">
            <v>0</v>
          </cell>
          <cell r="S4" t="str">
            <v/>
          </cell>
          <cell r="T4">
            <v>12.6</v>
          </cell>
          <cell r="U4" t="str">
            <v>攻击+</v>
          </cell>
          <cell r="V4">
            <v>0.79100529100529116</v>
          </cell>
        </row>
        <row r="5">
          <cell r="A5">
            <v>204</v>
          </cell>
          <cell r="B5" t="str">
            <v>孤注一掷</v>
          </cell>
          <cell r="C5" t="str">
            <v>削弱较大范围内的己方单位X%兵团免伤，同时提高X%攻击，持续X秒</v>
          </cell>
          <cell r="D5">
            <v>1</v>
          </cell>
          <cell r="E5">
            <v>60</v>
          </cell>
          <cell r="F5" t="str">
            <v/>
          </cell>
          <cell r="G5">
            <v>1</v>
          </cell>
          <cell r="H5">
            <v>9</v>
          </cell>
          <cell r="I5">
            <v>27</v>
          </cell>
          <cell r="J5">
            <v>37</v>
          </cell>
          <cell r="K5">
            <v>1.3703703703703705</v>
          </cell>
          <cell r="L5">
            <v>0.35</v>
          </cell>
          <cell r="M5">
            <v>0</v>
          </cell>
          <cell r="N5" t="str">
            <v/>
          </cell>
          <cell r="O5" t="str">
            <v/>
          </cell>
          <cell r="P5" t="str">
            <v/>
          </cell>
          <cell r="Q5" t="str">
            <v/>
          </cell>
          <cell r="R5">
            <v>0</v>
          </cell>
          <cell r="S5" t="str">
            <v/>
          </cell>
          <cell r="T5">
            <v>5</v>
          </cell>
          <cell r="U5" t="str">
            <v>攻击+</v>
          </cell>
          <cell r="V5">
            <v>1.6966490299823631</v>
          </cell>
        </row>
        <row r="6">
          <cell r="A6">
            <v>205</v>
          </cell>
          <cell r="B6" t="str">
            <v>连珠火球</v>
          </cell>
          <cell r="C6" t="str">
            <v>在目标区域召唤出可以重新定位的火球，每轮火球对一定范围内的敌方单位造成X火系伤害，持续X轮</v>
          </cell>
          <cell r="D6">
            <v>1</v>
          </cell>
          <cell r="E6">
            <v>60</v>
          </cell>
          <cell r="F6" t="str">
            <v/>
          </cell>
          <cell r="G6">
            <v>6</v>
          </cell>
          <cell r="H6">
            <v>16</v>
          </cell>
          <cell r="I6">
            <v>37</v>
          </cell>
          <cell r="J6">
            <v>47</v>
          </cell>
          <cell r="K6">
            <v>1.2702702702702702</v>
          </cell>
          <cell r="L6">
            <v>1</v>
          </cell>
          <cell r="M6">
            <v>1</v>
          </cell>
          <cell r="N6">
            <v>320.3845641963976</v>
          </cell>
          <cell r="O6">
            <v>173.75353349275528</v>
          </cell>
          <cell r="P6">
            <v>320</v>
          </cell>
          <cell r="Q6">
            <v>174</v>
          </cell>
          <cell r="R6">
            <v>1</v>
          </cell>
          <cell r="S6">
            <v>1920</v>
          </cell>
          <cell r="T6" t="str">
            <v/>
          </cell>
          <cell r="V6" t="str">
            <v/>
          </cell>
        </row>
        <row r="7">
          <cell r="A7">
            <v>206</v>
          </cell>
          <cell r="B7" t="str">
            <v>龙息术</v>
          </cell>
          <cell r="C7" t="str">
            <v>对弧形范围内的敌方单位造成X火系伤害</v>
          </cell>
          <cell r="D7">
            <v>1</v>
          </cell>
          <cell r="E7">
            <v>60</v>
          </cell>
          <cell r="F7" t="str">
            <v/>
          </cell>
          <cell r="G7">
            <v>1</v>
          </cell>
          <cell r="H7">
            <v>6</v>
          </cell>
          <cell r="I7">
            <v>24</v>
          </cell>
          <cell r="J7">
            <v>40</v>
          </cell>
          <cell r="K7">
            <v>1.6666666666666667</v>
          </cell>
          <cell r="L7">
            <v>1</v>
          </cell>
          <cell r="M7">
            <v>1</v>
          </cell>
          <cell r="N7">
            <v>1212.8820009360452</v>
          </cell>
          <cell r="O7">
            <v>657.77992114256426</v>
          </cell>
          <cell r="P7">
            <v>1213</v>
          </cell>
          <cell r="Q7">
            <v>658</v>
          </cell>
          <cell r="R7">
            <v>0</v>
          </cell>
          <cell r="S7">
            <v>1213</v>
          </cell>
          <cell r="T7" t="str">
            <v/>
          </cell>
          <cell r="V7" t="str">
            <v/>
          </cell>
        </row>
        <row r="8">
          <cell r="A8">
            <v>207</v>
          </cell>
          <cell r="B8" t="str">
            <v>地狱烈焰</v>
          </cell>
          <cell r="C8" t="str">
            <v>在目标区域召唤地狱裂隙,每0.5秒对较大范围内的敌方单位造成X火系伤害，持续X秒</v>
          </cell>
          <cell r="D8">
            <v>1</v>
          </cell>
          <cell r="E8">
            <v>80</v>
          </cell>
          <cell r="F8">
            <v>10207</v>
          </cell>
          <cell r="G8">
            <v>10</v>
          </cell>
          <cell r="H8">
            <v>16</v>
          </cell>
          <cell r="I8">
            <v>30</v>
          </cell>
          <cell r="J8">
            <v>56</v>
          </cell>
          <cell r="K8">
            <v>1.8666666666666667</v>
          </cell>
          <cell r="L8">
            <v>1</v>
          </cell>
          <cell r="M8">
            <v>1</v>
          </cell>
          <cell r="N8">
            <v>209.37816327712733</v>
          </cell>
          <cell r="O8">
            <v>113.55164939632566</v>
          </cell>
          <cell r="P8">
            <v>209</v>
          </cell>
          <cell r="Q8">
            <v>113</v>
          </cell>
          <cell r="R8">
            <v>1</v>
          </cell>
          <cell r="S8">
            <v>4180</v>
          </cell>
          <cell r="T8" t="str">
            <v/>
          </cell>
          <cell r="V8" t="str">
            <v/>
          </cell>
        </row>
        <row r="9">
          <cell r="A9">
            <v>208</v>
          </cell>
          <cell r="B9" t="str">
            <v>烈火魔墙</v>
          </cell>
          <cell r="C9" t="str">
            <v>召唤一道火墙持续伤害路过的敌军,每0.5秒对穿过的敌方单位造成X火系伤害，持续X秒</v>
          </cell>
          <cell r="D9">
            <v>1</v>
          </cell>
          <cell r="E9">
            <v>90</v>
          </cell>
          <cell r="F9">
            <v>10208</v>
          </cell>
          <cell r="G9">
            <v>12</v>
          </cell>
          <cell r="H9">
            <v>9</v>
          </cell>
          <cell r="I9">
            <v>26</v>
          </cell>
          <cell r="J9">
            <v>48</v>
          </cell>
          <cell r="K9">
            <v>1.8461538461538463</v>
          </cell>
          <cell r="L9">
            <v>1</v>
          </cell>
          <cell r="M9">
            <v>1</v>
          </cell>
          <cell r="N9">
            <v>93.961487081192502</v>
          </cell>
          <cell r="O9">
            <v>50.957949342974779</v>
          </cell>
          <cell r="P9">
            <v>94</v>
          </cell>
          <cell r="Q9">
            <v>51</v>
          </cell>
          <cell r="R9">
            <v>1</v>
          </cell>
          <cell r="S9">
            <v>1128</v>
          </cell>
          <cell r="T9" t="str">
            <v/>
          </cell>
          <cell r="V9" t="str">
            <v/>
          </cell>
        </row>
        <row r="10">
          <cell r="A10">
            <v>2081</v>
          </cell>
          <cell r="B10" t="str">
            <v>烈火魔墙</v>
          </cell>
          <cell r="C10" t="str">
            <v>召唤一道火墙持续伤害路过的敌军,每0.5秒对穿过的敌方单位造成X火系伤害，持续X秒</v>
          </cell>
          <cell r="D10">
            <v>1</v>
          </cell>
          <cell r="E10">
            <v>90</v>
          </cell>
          <cell r="F10">
            <v>10208</v>
          </cell>
          <cell r="G10">
            <v>12</v>
          </cell>
          <cell r="H10">
            <v>9</v>
          </cell>
          <cell r="I10">
            <v>26</v>
          </cell>
          <cell r="J10">
            <v>48</v>
          </cell>
          <cell r="K10">
            <v>1.8461538461538463</v>
          </cell>
          <cell r="L10">
            <v>1</v>
          </cell>
          <cell r="M10">
            <v>1</v>
          </cell>
          <cell r="N10">
            <v>112.753784497431</v>
          </cell>
          <cell r="O10">
            <v>61.149539211569731</v>
          </cell>
          <cell r="P10">
            <v>113</v>
          </cell>
          <cell r="Q10">
            <v>61</v>
          </cell>
          <cell r="R10">
            <v>1</v>
          </cell>
          <cell r="S10">
            <v>1356</v>
          </cell>
          <cell r="T10" t="str">
            <v/>
          </cell>
          <cell r="V10" t="str">
            <v/>
          </cell>
        </row>
        <row r="11">
          <cell r="A11">
            <v>2082</v>
          </cell>
          <cell r="B11" t="str">
            <v>烈火魔墙</v>
          </cell>
          <cell r="C11" t="str">
            <v>召唤一道火墙持续伤害路过的敌军,每0.5秒对穿过的敌方单位造成X火系伤害，持续X秒</v>
          </cell>
          <cell r="D11">
            <v>1</v>
          </cell>
          <cell r="E11">
            <v>90</v>
          </cell>
          <cell r="F11">
            <v>10208</v>
          </cell>
          <cell r="G11">
            <v>12</v>
          </cell>
          <cell r="H11">
            <v>9</v>
          </cell>
          <cell r="I11">
            <v>26</v>
          </cell>
          <cell r="J11">
            <v>48</v>
          </cell>
          <cell r="K11">
            <v>1.8461538461538463</v>
          </cell>
          <cell r="L11">
            <v>1</v>
          </cell>
          <cell r="M11">
            <v>1</v>
          </cell>
          <cell r="N11">
            <v>112.753784497431</v>
          </cell>
          <cell r="O11">
            <v>61.149539211569731</v>
          </cell>
          <cell r="P11">
            <v>113</v>
          </cell>
          <cell r="Q11">
            <v>61</v>
          </cell>
          <cell r="R11">
            <v>1</v>
          </cell>
          <cell r="S11">
            <v>1356</v>
          </cell>
          <cell r="T11" t="str">
            <v/>
          </cell>
          <cell r="V11" t="str">
            <v/>
          </cell>
        </row>
        <row r="12">
          <cell r="A12">
            <v>209</v>
          </cell>
          <cell r="B12" t="str">
            <v>末日审判</v>
          </cell>
          <cell r="C12" t="str">
            <v>对全屏范围内的所有单位造成X火系伤害</v>
          </cell>
          <cell r="D12">
            <v>1</v>
          </cell>
          <cell r="E12">
            <v>2000</v>
          </cell>
          <cell r="F12" t="str">
            <v/>
          </cell>
          <cell r="G12">
            <v>1</v>
          </cell>
          <cell r="H12">
            <v>21</v>
          </cell>
          <cell r="I12">
            <v>35</v>
          </cell>
          <cell r="J12">
            <v>70</v>
          </cell>
          <cell r="K12">
            <v>2</v>
          </cell>
          <cell r="L12">
            <v>1</v>
          </cell>
          <cell r="M12">
            <v>1</v>
          </cell>
          <cell r="N12">
            <v>1978.4873913892491</v>
          </cell>
          <cell r="O12">
            <v>1072.9891937428467</v>
          </cell>
          <cell r="P12">
            <v>1978</v>
          </cell>
          <cell r="Q12">
            <v>1073</v>
          </cell>
          <cell r="R12">
            <v>0</v>
          </cell>
          <cell r="S12">
            <v>1978</v>
          </cell>
          <cell r="T12" t="str">
            <v/>
          </cell>
          <cell r="V12" t="str">
            <v/>
          </cell>
        </row>
        <row r="13">
          <cell r="A13">
            <v>210</v>
          </cell>
          <cell r="B13" t="str">
            <v>双目失明</v>
          </cell>
          <cell r="C13" t="str">
            <v>削弱较大范围内的敌方单位X命中值，持续X秒</v>
          </cell>
          <cell r="D13">
            <v>1</v>
          </cell>
          <cell r="E13">
            <v>60</v>
          </cell>
          <cell r="F13" t="str">
            <v/>
          </cell>
          <cell r="G13">
            <v>1</v>
          </cell>
          <cell r="H13">
            <v>6</v>
          </cell>
          <cell r="I13">
            <v>24</v>
          </cell>
          <cell r="J13">
            <v>30</v>
          </cell>
          <cell r="K13">
            <v>1.25</v>
          </cell>
          <cell r="L13">
            <v>1</v>
          </cell>
          <cell r="M13">
            <v>0</v>
          </cell>
          <cell r="N13" t="str">
            <v/>
          </cell>
          <cell r="O13" t="str">
            <v/>
          </cell>
          <cell r="P13" t="str">
            <v/>
          </cell>
          <cell r="Q13" t="str">
            <v/>
          </cell>
          <cell r="R13">
            <v>0</v>
          </cell>
          <cell r="S13" t="str">
            <v/>
          </cell>
          <cell r="T13">
            <v>12</v>
          </cell>
          <cell r="U13" t="str">
            <v>命中率</v>
          </cell>
          <cell r="V13">
            <v>0.54166666666666652</v>
          </cell>
        </row>
        <row r="14">
          <cell r="A14">
            <v>211</v>
          </cell>
          <cell r="B14" t="str">
            <v>恶咒附身</v>
          </cell>
          <cell r="C14" t="str">
            <v>削弱较大范围内的敌方单位X%攻击，持续X秒</v>
          </cell>
          <cell r="D14">
            <v>1</v>
          </cell>
          <cell r="E14">
            <v>60</v>
          </cell>
          <cell r="F14" t="str">
            <v/>
          </cell>
          <cell r="G14">
            <v>1</v>
          </cell>
          <cell r="H14">
            <v>16</v>
          </cell>
          <cell r="I14">
            <v>18</v>
          </cell>
          <cell r="J14">
            <v>23</v>
          </cell>
          <cell r="K14">
            <v>1.2777777777777777</v>
          </cell>
          <cell r="L14">
            <v>1</v>
          </cell>
          <cell r="M14">
            <v>0</v>
          </cell>
          <cell r="N14" t="str">
            <v/>
          </cell>
          <cell r="O14" t="str">
            <v/>
          </cell>
          <cell r="P14" t="str">
            <v/>
          </cell>
          <cell r="Q14" t="str">
            <v/>
          </cell>
          <cell r="R14">
            <v>0</v>
          </cell>
          <cell r="S14" t="str">
            <v/>
          </cell>
          <cell r="T14">
            <v>18</v>
          </cell>
          <cell r="U14" t="str">
            <v>攻击-</v>
          </cell>
          <cell r="V14">
            <v>0.46900071247198638</v>
          </cell>
        </row>
        <row r="15">
          <cell r="A15">
            <v>212</v>
          </cell>
          <cell r="B15" t="str">
            <v>召唤火元素</v>
          </cell>
          <cell r="C15" t="str">
            <v>在指定地点召唤9个火元素，火元素拥有X攻击和X生命</v>
          </cell>
          <cell r="D15">
            <v>1</v>
          </cell>
          <cell r="E15">
            <v>45</v>
          </cell>
          <cell r="F15" t="str">
            <v/>
          </cell>
          <cell r="G15">
            <v>1</v>
          </cell>
          <cell r="H15">
            <v>8</v>
          </cell>
          <cell r="I15">
            <v>35</v>
          </cell>
          <cell r="J15">
            <v>40</v>
          </cell>
          <cell r="K15">
            <v>1.1428571428571428</v>
          </cell>
          <cell r="L15">
            <v>1</v>
          </cell>
          <cell r="M15">
            <v>0</v>
          </cell>
          <cell r="N15" t="str">
            <v/>
          </cell>
          <cell r="O15" t="str">
            <v/>
          </cell>
          <cell r="P15" t="str">
            <v/>
          </cell>
          <cell r="Q15" t="str">
            <v/>
          </cell>
          <cell r="R15">
            <v>0</v>
          </cell>
          <cell r="S15" t="str">
            <v/>
          </cell>
          <cell r="T15" t="str">
            <v/>
          </cell>
          <cell r="V15" t="str">
            <v/>
          </cell>
        </row>
        <row r="16">
          <cell r="A16">
            <v>2121</v>
          </cell>
          <cell r="B16" t="str">
            <v>召唤火元素</v>
          </cell>
          <cell r="C16" t="str">
            <v>在指定地点召唤9个火元素，火元素拥有X攻击和X生命</v>
          </cell>
          <cell r="D16">
            <v>1</v>
          </cell>
          <cell r="E16">
            <v>45</v>
          </cell>
          <cell r="F16" t="str">
            <v/>
          </cell>
          <cell r="G16">
            <v>1</v>
          </cell>
          <cell r="H16">
            <v>6</v>
          </cell>
          <cell r="I16">
            <v>28</v>
          </cell>
          <cell r="J16">
            <v>40</v>
          </cell>
          <cell r="K16">
            <v>1.4285714285714286</v>
          </cell>
          <cell r="L16">
            <v>1</v>
          </cell>
          <cell r="M16">
            <v>0</v>
          </cell>
          <cell r="N16" t="str">
            <v/>
          </cell>
          <cell r="O16" t="str">
            <v/>
          </cell>
          <cell r="P16" t="str">
            <v/>
          </cell>
          <cell r="Q16" t="str">
            <v/>
          </cell>
          <cell r="R16">
            <v>0</v>
          </cell>
          <cell r="S16" t="str">
            <v/>
          </cell>
          <cell r="T16" t="str">
            <v/>
          </cell>
          <cell r="V16" t="str">
            <v/>
          </cell>
        </row>
        <row r="17">
          <cell r="A17">
            <v>213</v>
          </cell>
          <cell r="B17" t="str">
            <v>火焰之门</v>
          </cell>
          <cell r="C17" t="str">
            <v>在指定地点召唤9个小恶魔，小恶魔拥有X攻击和X生命</v>
          </cell>
          <cell r="D17">
            <v>1</v>
          </cell>
          <cell r="E17">
            <v>80</v>
          </cell>
          <cell r="F17" t="str">
            <v/>
          </cell>
          <cell r="G17">
            <v>1</v>
          </cell>
          <cell r="H17">
            <v>21</v>
          </cell>
          <cell r="I17">
            <v>30</v>
          </cell>
          <cell r="J17">
            <v>65</v>
          </cell>
          <cell r="K17">
            <v>2.1666666666666665</v>
          </cell>
          <cell r="L17">
            <v>1</v>
          </cell>
          <cell r="M17">
            <v>0</v>
          </cell>
          <cell r="N17" t="str">
            <v/>
          </cell>
          <cell r="O17" t="str">
            <v/>
          </cell>
          <cell r="P17" t="str">
            <v/>
          </cell>
          <cell r="Q17" t="str">
            <v/>
          </cell>
          <cell r="R17">
            <v>0</v>
          </cell>
          <cell r="S17" t="str">
            <v/>
          </cell>
          <cell r="T17" t="str">
            <v/>
          </cell>
          <cell r="V17" t="str">
            <v/>
          </cell>
        </row>
        <row r="18">
          <cell r="A18">
            <v>2131</v>
          </cell>
          <cell r="B18" t="str">
            <v>火焰之门</v>
          </cell>
          <cell r="C18" t="str">
            <v>在指定地点召唤9个小恶魔，小恶魔拥有X攻击和X生命</v>
          </cell>
          <cell r="D18">
            <v>1</v>
          </cell>
          <cell r="E18">
            <v>80</v>
          </cell>
          <cell r="F18" t="str">
            <v/>
          </cell>
          <cell r="G18">
            <v>1</v>
          </cell>
          <cell r="H18">
            <v>17</v>
          </cell>
          <cell r="I18">
            <v>24</v>
          </cell>
          <cell r="J18">
            <v>65</v>
          </cell>
          <cell r="K18">
            <v>2.7083333333333335</v>
          </cell>
          <cell r="L18">
            <v>1</v>
          </cell>
          <cell r="M18">
            <v>0</v>
          </cell>
          <cell r="N18" t="str">
            <v/>
          </cell>
          <cell r="O18" t="str">
            <v/>
          </cell>
          <cell r="P18" t="str">
            <v/>
          </cell>
          <cell r="Q18" t="str">
            <v/>
          </cell>
          <cell r="R18">
            <v>0</v>
          </cell>
          <cell r="S18" t="str">
            <v/>
          </cell>
          <cell r="T18" t="str">
            <v/>
          </cell>
          <cell r="V18" t="str">
            <v/>
          </cell>
        </row>
        <row r="19">
          <cell r="A19">
            <v>214</v>
          </cell>
          <cell r="B19" t="str">
            <v>烈火神箭</v>
          </cell>
          <cell r="C19" t="str">
            <v>对一定范围内的敌方单位造成X火系伤害</v>
          </cell>
          <cell r="D19">
            <v>1</v>
          </cell>
          <cell r="E19">
            <v>45</v>
          </cell>
          <cell r="F19" t="str">
            <v/>
          </cell>
          <cell r="G19">
            <v>1</v>
          </cell>
          <cell r="H19">
            <v>6</v>
          </cell>
          <cell r="I19">
            <v>15</v>
          </cell>
          <cell r="J19">
            <v>20</v>
          </cell>
          <cell r="K19">
            <v>1.3333333333333333</v>
          </cell>
          <cell r="L19">
            <v>1</v>
          </cell>
          <cell r="M19">
            <v>1</v>
          </cell>
          <cell r="N19">
            <v>950.96394322436504</v>
          </cell>
          <cell r="O19">
            <v>515.73441365342558</v>
          </cell>
          <cell r="P19">
            <v>951</v>
          </cell>
          <cell r="Q19">
            <v>516</v>
          </cell>
          <cell r="R19">
            <v>0</v>
          </cell>
          <cell r="S19">
            <v>951</v>
          </cell>
          <cell r="T19" t="str">
            <v/>
          </cell>
          <cell r="V19" t="str">
            <v/>
          </cell>
        </row>
        <row r="20">
          <cell r="A20">
            <v>215</v>
          </cell>
          <cell r="B20" t="str">
            <v>杀戮意志</v>
          </cell>
          <cell r="C20" t="str">
            <v>提高较大范围内的己方单位X%攻击，持续X秒</v>
          </cell>
          <cell r="D20">
            <v>1</v>
          </cell>
          <cell r="E20">
            <v>2000</v>
          </cell>
          <cell r="F20" t="str">
            <v/>
          </cell>
          <cell r="G20">
            <v>1</v>
          </cell>
          <cell r="H20">
            <v>14</v>
          </cell>
          <cell r="I20">
            <v>42</v>
          </cell>
          <cell r="J20">
            <v>24</v>
          </cell>
          <cell r="K20">
            <v>0.5714285714285714</v>
          </cell>
          <cell r="L20">
            <v>1</v>
          </cell>
          <cell r="M20">
            <v>0</v>
          </cell>
          <cell r="N20" t="str">
            <v/>
          </cell>
          <cell r="O20" t="str">
            <v/>
          </cell>
          <cell r="P20" t="str">
            <v/>
          </cell>
          <cell r="Q20" t="str">
            <v/>
          </cell>
          <cell r="R20">
            <v>0</v>
          </cell>
          <cell r="S20" t="str">
            <v/>
          </cell>
          <cell r="T20">
            <v>10</v>
          </cell>
          <cell r="U20" t="str">
            <v>攻击+</v>
          </cell>
          <cell r="V20">
            <v>0.49126848517541133</v>
          </cell>
          <cell r="W20" t="str">
            <v>吸血</v>
          </cell>
        </row>
        <row r="21">
          <cell r="A21">
            <v>216</v>
          </cell>
          <cell r="B21" t="str">
            <v>深渊回响</v>
          </cell>
          <cell r="C21" t="str">
            <v>造成伤害并召唤无敌的大恶魔持续5秒</v>
          </cell>
          <cell r="D21">
            <v>1</v>
          </cell>
          <cell r="E21">
            <v>45</v>
          </cell>
          <cell r="F21" t="str">
            <v/>
          </cell>
          <cell r="G21">
            <v>1</v>
          </cell>
          <cell r="H21">
            <v>8</v>
          </cell>
          <cell r="I21">
            <v>28</v>
          </cell>
          <cell r="J21">
            <v>48</v>
          </cell>
          <cell r="K21">
            <v>1.7142857142857142</v>
          </cell>
          <cell r="L21">
            <v>1</v>
          </cell>
          <cell r="M21">
            <v>1</v>
          </cell>
          <cell r="N21">
            <v>3096.0556872500956</v>
          </cell>
          <cell r="O21">
            <v>1679.0778198049466</v>
          </cell>
          <cell r="P21">
            <v>3096</v>
          </cell>
          <cell r="Q21">
            <v>1679</v>
          </cell>
          <cell r="R21">
            <v>0</v>
          </cell>
          <cell r="S21">
            <v>3096</v>
          </cell>
          <cell r="T21" t="str">
            <v/>
          </cell>
          <cell r="V21" t="str">
            <v/>
          </cell>
        </row>
        <row r="22">
          <cell r="A22">
            <v>217</v>
          </cell>
          <cell r="B22" t="str">
            <v>烈火燎原</v>
          </cell>
          <cell r="C22" t="str">
            <v>使目标兵团免疫死亡，持续X[+Y]秒</v>
          </cell>
          <cell r="D22">
            <v>1</v>
          </cell>
          <cell r="E22">
            <v>80</v>
          </cell>
          <cell r="F22" t="str">
            <v/>
          </cell>
          <cell r="G22">
            <v>1</v>
          </cell>
          <cell r="H22">
            <v>14</v>
          </cell>
          <cell r="I22">
            <v>33</v>
          </cell>
          <cell r="J22">
            <v>51</v>
          </cell>
          <cell r="K22">
            <v>1.5454545454545454</v>
          </cell>
          <cell r="L22">
            <v>0.4</v>
          </cell>
          <cell r="M22">
            <v>1</v>
          </cell>
          <cell r="N22">
            <v>1744.865037908125</v>
          </cell>
          <cell r="O22">
            <v>946.2892401353588</v>
          </cell>
          <cell r="P22">
            <v>1740</v>
          </cell>
          <cell r="Q22">
            <v>940</v>
          </cell>
          <cell r="R22">
            <v>0</v>
          </cell>
          <cell r="S22">
            <v>1740</v>
          </cell>
          <cell r="T22">
            <v>15</v>
          </cell>
          <cell r="V22" t="str">
            <v/>
          </cell>
        </row>
        <row r="23">
          <cell r="A23">
            <v>2171</v>
          </cell>
          <cell r="B23" t="str">
            <v>烈火燎原</v>
          </cell>
          <cell r="C23" t="str">
            <v>使目标兵团免疫死亡，持续X[+Y]秒</v>
          </cell>
          <cell r="D23">
            <v>1</v>
          </cell>
          <cell r="E23">
            <v>80</v>
          </cell>
          <cell r="F23" t="str">
            <v/>
          </cell>
          <cell r="G23">
            <v>1</v>
          </cell>
          <cell r="H23">
            <v>14</v>
          </cell>
          <cell r="I23">
            <v>33</v>
          </cell>
          <cell r="J23">
            <v>51</v>
          </cell>
          <cell r="K23">
            <v>1.5454545454545454</v>
          </cell>
          <cell r="L23">
            <v>0.4</v>
          </cell>
          <cell r="M23">
            <v>1</v>
          </cell>
          <cell r="N23">
            <v>1744.865037908125</v>
          </cell>
          <cell r="O23">
            <v>946.2892401353588</v>
          </cell>
          <cell r="P23">
            <v>1740</v>
          </cell>
          <cell r="Q23">
            <v>940</v>
          </cell>
          <cell r="R23">
            <v>0</v>
          </cell>
          <cell r="S23">
            <v>1740</v>
          </cell>
          <cell r="T23">
            <v>15</v>
          </cell>
          <cell r="V23" t="str">
            <v/>
          </cell>
        </row>
        <row r="24">
          <cell r="A24">
            <v>218</v>
          </cell>
          <cell r="B24" t="str">
            <v>丧心病狂</v>
          </cell>
          <cell r="C24" t="str">
            <v>削弱较大范围内的己方单位X%兵团免伤，同时提高X%攻击，持续X秒</v>
          </cell>
          <cell r="D24">
            <v>1</v>
          </cell>
          <cell r="E24">
            <v>60</v>
          </cell>
          <cell r="F24" t="str">
            <v/>
          </cell>
          <cell r="G24">
            <v>1</v>
          </cell>
          <cell r="H24">
            <v>9</v>
          </cell>
          <cell r="I24">
            <v>27</v>
          </cell>
          <cell r="J24">
            <v>41</v>
          </cell>
          <cell r="K24">
            <v>1.5185185185185186</v>
          </cell>
          <cell r="L24">
            <v>0.35</v>
          </cell>
          <cell r="M24">
            <v>0</v>
          </cell>
          <cell r="N24" t="str">
            <v/>
          </cell>
          <cell r="O24" t="str">
            <v/>
          </cell>
          <cell r="P24" t="str">
            <v/>
          </cell>
          <cell r="Q24" t="str">
            <v/>
          </cell>
          <cell r="R24">
            <v>0</v>
          </cell>
          <cell r="S24" t="str">
            <v/>
          </cell>
          <cell r="T24">
            <v>5</v>
          </cell>
          <cell r="U24" t="str">
            <v>攻击+</v>
          </cell>
          <cell r="V24">
            <v>1.8800705467372136</v>
          </cell>
        </row>
        <row r="25">
          <cell r="A25">
            <v>301</v>
          </cell>
          <cell r="B25" t="str">
            <v>寒冰神盾</v>
          </cell>
          <cell r="C25" t="str">
            <v>提高较大范围内的己方单位X%水系法术免伤，同时对攻击他的造成3秒『减速』和『冻结』效果，持续X秒</v>
          </cell>
          <cell r="D25">
            <v>1</v>
          </cell>
          <cell r="E25">
            <v>60</v>
          </cell>
          <cell r="F25" t="str">
            <v/>
          </cell>
          <cell r="G25">
            <v>1</v>
          </cell>
          <cell r="H25">
            <v>8</v>
          </cell>
          <cell r="I25">
            <v>18</v>
          </cell>
          <cell r="J25">
            <v>25</v>
          </cell>
          <cell r="K25">
            <v>1.3888888888888888</v>
          </cell>
          <cell r="L25">
            <v>1</v>
          </cell>
          <cell r="M25">
            <v>0</v>
          </cell>
          <cell r="N25" t="str">
            <v/>
          </cell>
          <cell r="O25" t="str">
            <v/>
          </cell>
          <cell r="P25" t="str">
            <v/>
          </cell>
          <cell r="Q25" t="str">
            <v/>
          </cell>
          <cell r="R25">
            <v>0</v>
          </cell>
          <cell r="S25" t="str">
            <v/>
          </cell>
          <cell r="T25">
            <v>18</v>
          </cell>
          <cell r="U25" t="str">
            <v>法术免伤</v>
          </cell>
          <cell r="V25">
            <v>0.3</v>
          </cell>
          <cell r="W25" t="str">
            <v>攻击-</v>
          </cell>
        </row>
        <row r="26">
          <cell r="A26">
            <v>302</v>
          </cell>
          <cell r="B26" t="str">
            <v>神圣护佑</v>
          </cell>
          <cell r="C26" t="str">
            <v>提高较大范围内的己方单位X%兵团免伤，持续X秒</v>
          </cell>
          <cell r="D26">
            <v>1</v>
          </cell>
          <cell r="E26">
            <v>60</v>
          </cell>
          <cell r="F26" t="str">
            <v/>
          </cell>
          <cell r="G26">
            <v>1</v>
          </cell>
          <cell r="H26">
            <v>7</v>
          </cell>
          <cell r="I26">
            <v>24</v>
          </cell>
          <cell r="J26">
            <v>20</v>
          </cell>
          <cell r="K26">
            <v>0.83333333333333337</v>
          </cell>
          <cell r="L26">
            <v>1</v>
          </cell>
          <cell r="M26">
            <v>0</v>
          </cell>
          <cell r="N26" t="str">
            <v/>
          </cell>
          <cell r="O26" t="str">
            <v/>
          </cell>
          <cell r="P26" t="str">
            <v/>
          </cell>
          <cell r="Q26" t="str">
            <v/>
          </cell>
          <cell r="R26">
            <v>0</v>
          </cell>
          <cell r="S26" t="str">
            <v/>
          </cell>
          <cell r="T26">
            <v>24</v>
          </cell>
          <cell r="U26" t="str">
            <v>免伤+</v>
          </cell>
          <cell r="V26">
            <v>0.21486995183153335</v>
          </cell>
        </row>
        <row r="27">
          <cell r="A27">
            <v>303</v>
          </cell>
          <cell r="B27" t="str">
            <v>寒冰魔墙</v>
          </cell>
          <cell r="C27" t="str">
            <v>召唤一道冰墙冰冻路过的敌军，持续X秒</v>
          </cell>
          <cell r="D27">
            <v>1</v>
          </cell>
          <cell r="E27">
            <v>45</v>
          </cell>
          <cell r="F27">
            <v>10303</v>
          </cell>
          <cell r="G27">
            <v>1</v>
          </cell>
          <cell r="H27">
            <v>6</v>
          </cell>
          <cell r="I27">
            <v>32</v>
          </cell>
          <cell r="J27">
            <v>35</v>
          </cell>
          <cell r="K27">
            <v>1.09375</v>
          </cell>
          <cell r="L27">
            <v>1</v>
          </cell>
          <cell r="M27">
            <v>0</v>
          </cell>
          <cell r="N27" t="str">
            <v/>
          </cell>
          <cell r="O27" t="str">
            <v/>
          </cell>
          <cell r="P27" t="str">
            <v/>
          </cell>
          <cell r="Q27" t="str">
            <v/>
          </cell>
          <cell r="R27">
            <v>0</v>
          </cell>
          <cell r="S27" t="str">
            <v/>
          </cell>
          <cell r="T27" t="str">
            <v/>
          </cell>
          <cell r="V27" t="str">
            <v/>
          </cell>
        </row>
        <row r="28">
          <cell r="A28">
            <v>304</v>
          </cell>
          <cell r="B28" t="str">
            <v>失忆大法</v>
          </cell>
          <cell r="C28" t="str">
            <v>使一定范围内的敌方单位失去行动能力，持续X秒</v>
          </cell>
          <cell r="D28">
            <v>1</v>
          </cell>
          <cell r="E28">
            <v>45</v>
          </cell>
          <cell r="F28" t="str">
            <v/>
          </cell>
          <cell r="G28">
            <v>1</v>
          </cell>
          <cell r="H28">
            <v>11</v>
          </cell>
          <cell r="I28">
            <v>28</v>
          </cell>
          <cell r="J28">
            <v>40</v>
          </cell>
          <cell r="K28">
            <v>1.4285714285714286</v>
          </cell>
          <cell r="L28">
            <v>1</v>
          </cell>
          <cell r="M28">
            <v>0</v>
          </cell>
          <cell r="N28" t="str">
            <v/>
          </cell>
          <cell r="O28" t="str">
            <v/>
          </cell>
          <cell r="P28" t="str">
            <v/>
          </cell>
          <cell r="Q28" t="str">
            <v/>
          </cell>
          <cell r="R28">
            <v>0</v>
          </cell>
          <cell r="S28" t="str">
            <v/>
          </cell>
          <cell r="T28" t="str">
            <v/>
          </cell>
          <cell r="V28" t="str">
            <v/>
          </cell>
        </row>
        <row r="29">
          <cell r="A29">
            <v>305</v>
          </cell>
          <cell r="B29" t="str">
            <v>寒冰魔环</v>
          </cell>
          <cell r="C29" t="str">
            <v>对较大范围内的敌方单位造成X冰系伤害，同时造成3秒『减速』和『冻结』效果</v>
          </cell>
          <cell r="D29">
            <v>1</v>
          </cell>
          <cell r="E29">
            <v>60</v>
          </cell>
          <cell r="F29" t="str">
            <v/>
          </cell>
          <cell r="G29">
            <v>1</v>
          </cell>
          <cell r="H29">
            <v>12</v>
          </cell>
          <cell r="I29">
            <v>20</v>
          </cell>
          <cell r="J29">
            <v>45</v>
          </cell>
          <cell r="K29">
            <v>2.25</v>
          </cell>
          <cell r="L29">
            <v>1</v>
          </cell>
          <cell r="M29">
            <v>1</v>
          </cell>
          <cell r="N29">
            <v>1815.218149967402</v>
          </cell>
          <cell r="O29">
            <v>984.44370567015199</v>
          </cell>
          <cell r="P29">
            <v>1815</v>
          </cell>
          <cell r="Q29">
            <v>984</v>
          </cell>
          <cell r="R29">
            <v>0</v>
          </cell>
          <cell r="S29">
            <v>1815</v>
          </cell>
          <cell r="T29" t="str">
            <v/>
          </cell>
          <cell r="V29" t="str">
            <v/>
          </cell>
        </row>
        <row r="30">
          <cell r="A30">
            <v>3051</v>
          </cell>
          <cell r="B30" t="str">
            <v>寒冰魔环</v>
          </cell>
          <cell r="C30" t="str">
            <v>对较大范围内的敌方单位造成X冰系伤害，同时造成3秒『减速』和『冻结』效果</v>
          </cell>
          <cell r="D30">
            <v>1</v>
          </cell>
          <cell r="E30">
            <v>60</v>
          </cell>
          <cell r="F30" t="str">
            <v/>
          </cell>
          <cell r="G30">
            <v>1</v>
          </cell>
          <cell r="H30">
            <v>12</v>
          </cell>
          <cell r="I30">
            <v>20</v>
          </cell>
          <cell r="J30">
            <v>45</v>
          </cell>
          <cell r="K30">
            <v>2.25</v>
          </cell>
          <cell r="L30">
            <v>1</v>
          </cell>
          <cell r="M30">
            <v>1</v>
          </cell>
          <cell r="N30">
            <v>1815.218149967402</v>
          </cell>
          <cell r="O30">
            <v>984.44370567015199</v>
          </cell>
          <cell r="P30">
            <v>2360</v>
          </cell>
          <cell r="Q30">
            <v>1280</v>
          </cell>
          <cell r="R30">
            <v>0</v>
          </cell>
          <cell r="S30">
            <v>2360</v>
          </cell>
          <cell r="T30" t="str">
            <v/>
          </cell>
          <cell r="V30" t="str">
            <v/>
          </cell>
        </row>
        <row r="31">
          <cell r="A31">
            <v>3052</v>
          </cell>
          <cell r="B31" t="str">
            <v>寒冰魔环</v>
          </cell>
          <cell r="C31" t="str">
            <v>对较大范围内的敌方单位造成X冰系伤害，同时造成3秒『减速』和『冻结』效果</v>
          </cell>
          <cell r="D31">
            <v>1</v>
          </cell>
          <cell r="E31">
            <v>60</v>
          </cell>
          <cell r="F31" t="str">
            <v/>
          </cell>
          <cell r="G31">
            <v>1</v>
          </cell>
          <cell r="H31">
            <v>12</v>
          </cell>
          <cell r="I31">
            <v>20</v>
          </cell>
          <cell r="J31">
            <v>45</v>
          </cell>
          <cell r="K31">
            <v>2.25</v>
          </cell>
          <cell r="L31">
            <v>1</v>
          </cell>
          <cell r="M31">
            <v>1</v>
          </cell>
          <cell r="N31">
            <v>1815.218149967402</v>
          </cell>
          <cell r="O31">
            <v>984.44370567015199</v>
          </cell>
          <cell r="P31">
            <v>2360</v>
          </cell>
          <cell r="Q31">
            <v>1280</v>
          </cell>
          <cell r="R31">
            <v>0</v>
          </cell>
          <cell r="S31">
            <v>2360</v>
          </cell>
          <cell r="T31" t="str">
            <v/>
          </cell>
          <cell r="V31" t="str">
            <v/>
          </cell>
        </row>
        <row r="32">
          <cell r="A32">
            <v>306</v>
          </cell>
          <cell r="B32" t="str">
            <v>霹雳寒冰</v>
          </cell>
          <cell r="C32" t="str">
            <v>对一定范围内的敌方单位造成X冰系伤害，同时造成3秒『减速』和『冻结』效果</v>
          </cell>
          <cell r="D32">
            <v>1</v>
          </cell>
          <cell r="E32">
            <v>45</v>
          </cell>
          <cell r="G32">
            <v>1</v>
          </cell>
          <cell r="H32">
            <v>6</v>
          </cell>
          <cell r="I32">
            <v>20</v>
          </cell>
          <cell r="J32">
            <v>35</v>
          </cell>
          <cell r="K32">
            <v>1.75</v>
          </cell>
          <cell r="L32">
            <v>1</v>
          </cell>
          <cell r="M32">
            <v>1</v>
          </cell>
          <cell r="N32">
            <v>1492.6650851683883</v>
          </cell>
          <cell r="O32">
            <v>809.5141334907928</v>
          </cell>
          <cell r="P32">
            <v>1493</v>
          </cell>
          <cell r="Q32">
            <v>810</v>
          </cell>
          <cell r="R32">
            <v>0</v>
          </cell>
          <cell r="S32">
            <v>1493</v>
          </cell>
          <cell r="T32" t="str">
            <v/>
          </cell>
          <cell r="V32" t="str">
            <v/>
          </cell>
        </row>
        <row r="33">
          <cell r="A33">
            <v>307</v>
          </cell>
          <cell r="B33" t="str">
            <v>冰雪风暴</v>
          </cell>
          <cell r="C33" t="str">
            <v>在目标区域召唤出夹杂着冰雹的强雨,对较大范围内的敌方单位每轮造成X水系伤害，同时对目标造成3秒『减速』和『冻结』效果，持续X轮</v>
          </cell>
          <cell r="D33">
            <v>1</v>
          </cell>
          <cell r="E33">
            <v>60</v>
          </cell>
          <cell r="F33">
            <v>10307</v>
          </cell>
          <cell r="G33">
            <v>4</v>
          </cell>
          <cell r="H33">
            <v>13</v>
          </cell>
          <cell r="I33">
            <v>24</v>
          </cell>
          <cell r="J33">
            <v>38</v>
          </cell>
          <cell r="K33">
            <v>1.5833333333333333</v>
          </cell>
          <cell r="L33">
            <v>1</v>
          </cell>
          <cell r="M33">
            <v>1</v>
          </cell>
          <cell r="N33">
            <v>485.1507055057524</v>
          </cell>
          <cell r="O33">
            <v>263.1108323510033</v>
          </cell>
          <cell r="P33">
            <v>485</v>
          </cell>
          <cell r="Q33">
            <v>263</v>
          </cell>
          <cell r="R33">
            <v>1</v>
          </cell>
          <cell r="S33">
            <v>1940</v>
          </cell>
          <cell r="T33" t="str">
            <v/>
          </cell>
          <cell r="V33" t="str">
            <v/>
          </cell>
        </row>
        <row r="34">
          <cell r="A34">
            <v>308</v>
          </cell>
          <cell r="B34" t="str">
            <v>欢欣鼓舞</v>
          </cell>
          <cell r="C34" t="str">
            <v>使较大范围的己方单位立即进入『士气高涨』状态</v>
          </cell>
          <cell r="D34">
            <v>1</v>
          </cell>
          <cell r="E34">
            <v>60</v>
          </cell>
          <cell r="F34" t="str">
            <v/>
          </cell>
          <cell r="G34">
            <v>1</v>
          </cell>
          <cell r="H34">
            <v>8</v>
          </cell>
          <cell r="I34">
            <v>24</v>
          </cell>
          <cell r="J34">
            <v>28</v>
          </cell>
          <cell r="K34">
            <v>1.1666666666666667</v>
          </cell>
          <cell r="L34">
            <v>1</v>
          </cell>
          <cell r="M34">
            <v>0</v>
          </cell>
          <cell r="N34" t="str">
            <v/>
          </cell>
          <cell r="O34" t="str">
            <v/>
          </cell>
          <cell r="P34" t="str">
            <v/>
          </cell>
          <cell r="Q34" t="str">
            <v/>
          </cell>
          <cell r="R34">
            <v>0</v>
          </cell>
          <cell r="S34" t="str">
            <v/>
          </cell>
          <cell r="T34" t="str">
            <v/>
          </cell>
          <cell r="V34" t="str">
            <v/>
          </cell>
        </row>
        <row r="35">
          <cell r="A35">
            <v>3081</v>
          </cell>
          <cell r="B35" t="str">
            <v>欢欣鼓舞</v>
          </cell>
          <cell r="C35" t="str">
            <v>使较大范围的己方单位立即进入『士气高涨』状态</v>
          </cell>
          <cell r="D35">
            <v>1</v>
          </cell>
          <cell r="E35">
            <v>60</v>
          </cell>
          <cell r="F35" t="str">
            <v/>
          </cell>
          <cell r="G35">
            <v>1</v>
          </cell>
          <cell r="H35">
            <v>8</v>
          </cell>
          <cell r="I35">
            <v>24</v>
          </cell>
          <cell r="J35">
            <v>28</v>
          </cell>
          <cell r="K35">
            <v>1.1666666666666667</v>
          </cell>
          <cell r="L35">
            <v>1</v>
          </cell>
          <cell r="M35">
            <v>0</v>
          </cell>
          <cell r="N35" t="str">
            <v/>
          </cell>
          <cell r="O35" t="str">
            <v/>
          </cell>
          <cell r="P35" t="str">
            <v/>
          </cell>
          <cell r="Q35" t="str">
            <v/>
          </cell>
          <cell r="R35">
            <v>0</v>
          </cell>
          <cell r="S35" t="str">
            <v/>
          </cell>
          <cell r="T35" t="str">
            <v/>
          </cell>
          <cell r="V35" t="str">
            <v/>
          </cell>
        </row>
        <row r="36">
          <cell r="A36">
            <v>3082</v>
          </cell>
          <cell r="B36" t="str">
            <v>欢欣鼓舞</v>
          </cell>
          <cell r="C36" t="str">
            <v>使较大范围的己方单位立即进入『士气高涨』状态</v>
          </cell>
          <cell r="D36">
            <v>1</v>
          </cell>
          <cell r="E36">
            <v>60</v>
          </cell>
          <cell r="F36" t="str">
            <v/>
          </cell>
          <cell r="G36">
            <v>1</v>
          </cell>
          <cell r="H36">
            <v>8</v>
          </cell>
          <cell r="I36">
            <v>24</v>
          </cell>
          <cell r="J36">
            <v>28</v>
          </cell>
          <cell r="K36">
            <v>1.1666666666666667</v>
          </cell>
          <cell r="L36">
            <v>1</v>
          </cell>
          <cell r="M36">
            <v>0</v>
          </cell>
          <cell r="N36" t="str">
            <v/>
          </cell>
          <cell r="O36" t="str">
            <v/>
          </cell>
          <cell r="P36" t="str">
            <v/>
          </cell>
          <cell r="Q36" t="str">
            <v/>
          </cell>
          <cell r="R36">
            <v>0</v>
          </cell>
          <cell r="S36" t="str">
            <v/>
          </cell>
          <cell r="T36" t="str">
            <v/>
          </cell>
          <cell r="V36" t="str">
            <v/>
          </cell>
        </row>
        <row r="37">
          <cell r="A37">
            <v>309</v>
          </cell>
          <cell r="B37" t="str">
            <v>驱魔大法</v>
          </cell>
          <cell r="C37" t="str">
            <v>驱散一定范围内的己方单位不利状态和敌方单位有利状态</v>
          </cell>
          <cell r="D37">
            <v>1</v>
          </cell>
          <cell r="E37">
            <v>45</v>
          </cell>
          <cell r="F37" t="str">
            <v/>
          </cell>
          <cell r="G37">
            <v>1</v>
          </cell>
          <cell r="H37">
            <v>6</v>
          </cell>
          <cell r="I37">
            <v>18</v>
          </cell>
          <cell r="J37">
            <v>20</v>
          </cell>
          <cell r="K37">
            <v>1.1111111111111112</v>
          </cell>
          <cell r="L37">
            <v>1</v>
          </cell>
          <cell r="M37">
            <v>0</v>
          </cell>
          <cell r="N37" t="str">
            <v/>
          </cell>
          <cell r="O37" t="str">
            <v/>
          </cell>
          <cell r="P37" t="str">
            <v/>
          </cell>
          <cell r="Q37" t="str">
            <v/>
          </cell>
          <cell r="R37">
            <v>0</v>
          </cell>
          <cell r="S37" t="str">
            <v/>
          </cell>
          <cell r="T37" t="str">
            <v/>
          </cell>
          <cell r="V37" t="str">
            <v/>
          </cell>
        </row>
        <row r="38">
          <cell r="A38">
            <v>310</v>
          </cell>
          <cell r="B38" t="str">
            <v>瞬间移动</v>
          </cell>
          <cell r="C38" t="str">
            <v>使一定范围的己方单位传送到敌方单位后方</v>
          </cell>
          <cell r="D38">
            <v>1</v>
          </cell>
          <cell r="E38">
            <v>45</v>
          </cell>
          <cell r="F38" t="str">
            <v/>
          </cell>
          <cell r="G38">
            <v>1</v>
          </cell>
          <cell r="H38">
            <v>11</v>
          </cell>
          <cell r="I38">
            <v>24</v>
          </cell>
          <cell r="J38">
            <v>30</v>
          </cell>
          <cell r="K38">
            <v>1.25</v>
          </cell>
          <cell r="L38">
            <v>1</v>
          </cell>
          <cell r="M38">
            <v>0</v>
          </cell>
          <cell r="N38" t="str">
            <v/>
          </cell>
          <cell r="O38" t="str">
            <v/>
          </cell>
          <cell r="P38" t="str">
            <v/>
          </cell>
          <cell r="Q38" t="str">
            <v/>
          </cell>
          <cell r="R38">
            <v>0</v>
          </cell>
          <cell r="S38" t="str">
            <v/>
          </cell>
          <cell r="T38" t="str">
            <v/>
          </cell>
          <cell r="V38" t="str">
            <v/>
          </cell>
        </row>
        <row r="39">
          <cell r="A39">
            <v>311</v>
          </cell>
          <cell r="B39" t="str">
            <v>召唤水元素</v>
          </cell>
          <cell r="C39" t="str">
            <v>在指定地点召唤9个水元素，水元素拥有X攻击和X生命</v>
          </cell>
          <cell r="D39">
            <v>1</v>
          </cell>
          <cell r="E39">
            <v>45</v>
          </cell>
          <cell r="F39" t="str">
            <v/>
          </cell>
          <cell r="G39">
            <v>1</v>
          </cell>
          <cell r="H39">
            <v>16</v>
          </cell>
          <cell r="I39">
            <v>35</v>
          </cell>
          <cell r="J39">
            <v>40</v>
          </cell>
          <cell r="K39">
            <v>1.1428571428571428</v>
          </cell>
          <cell r="L39">
            <v>1</v>
          </cell>
          <cell r="M39">
            <v>0</v>
          </cell>
          <cell r="N39" t="str">
            <v/>
          </cell>
          <cell r="O39" t="str">
            <v/>
          </cell>
          <cell r="P39" t="str">
            <v/>
          </cell>
          <cell r="Q39" t="str">
            <v/>
          </cell>
          <cell r="R39">
            <v>0</v>
          </cell>
          <cell r="S39" t="str">
            <v/>
          </cell>
          <cell r="T39" t="str">
            <v/>
          </cell>
          <cell r="V39" t="str">
            <v/>
          </cell>
        </row>
        <row r="40">
          <cell r="A40">
            <v>312</v>
          </cell>
          <cell r="B40" t="str">
            <v>镜像大法</v>
          </cell>
          <cell r="C40" t="str">
            <v>复制一定范围的己方单位进行战斗,复制的单位继承原单位X%攻击以及X%易伤</v>
          </cell>
          <cell r="D40">
            <v>1</v>
          </cell>
          <cell r="E40">
            <v>45</v>
          </cell>
          <cell r="F40" t="str">
            <v/>
          </cell>
          <cell r="G40">
            <v>1</v>
          </cell>
          <cell r="H40">
            <v>11</v>
          </cell>
          <cell r="I40">
            <v>26</v>
          </cell>
          <cell r="J40">
            <v>66</v>
          </cell>
          <cell r="K40">
            <v>2.5384615384615383</v>
          </cell>
          <cell r="L40">
            <v>1</v>
          </cell>
          <cell r="M40">
            <v>0</v>
          </cell>
          <cell r="N40" t="str">
            <v/>
          </cell>
          <cell r="O40" t="str">
            <v/>
          </cell>
          <cell r="P40" t="str">
            <v/>
          </cell>
          <cell r="Q40" t="str">
            <v/>
          </cell>
          <cell r="R40">
            <v>0</v>
          </cell>
          <cell r="S40" t="str">
            <v/>
          </cell>
          <cell r="T40" t="str">
            <v/>
          </cell>
          <cell r="V40" t="str">
            <v/>
          </cell>
        </row>
        <row r="41">
          <cell r="A41">
            <v>313</v>
          </cell>
          <cell r="B41" t="str">
            <v>生命链接</v>
          </cell>
          <cell r="C41" t="str">
            <v>发射出一道柔和的治疗波，在不同己方单位间跳跃3次，使生效单位受到的伤害平均分摊</v>
          </cell>
          <cell r="D41">
            <v>1</v>
          </cell>
          <cell r="E41">
            <v>0</v>
          </cell>
          <cell r="F41" t="str">
            <v/>
          </cell>
          <cell r="G41">
            <v>1</v>
          </cell>
          <cell r="H41">
            <v>16</v>
          </cell>
          <cell r="I41">
            <v>32</v>
          </cell>
          <cell r="J41">
            <v>50</v>
          </cell>
          <cell r="K41">
            <v>1.5625</v>
          </cell>
          <cell r="L41">
            <v>1</v>
          </cell>
          <cell r="M41">
            <v>0</v>
          </cell>
          <cell r="N41" t="str">
            <v/>
          </cell>
          <cell r="O41" t="str">
            <v/>
          </cell>
          <cell r="P41" t="str">
            <v/>
          </cell>
          <cell r="Q41" t="str">
            <v/>
          </cell>
          <cell r="R41">
            <v>0</v>
          </cell>
          <cell r="S41" t="str">
            <v/>
          </cell>
          <cell r="T41" t="str">
            <v/>
          </cell>
          <cell r="V41" t="str">
            <v/>
          </cell>
        </row>
        <row r="42">
          <cell r="A42">
            <v>314</v>
          </cell>
          <cell r="B42" t="str">
            <v>疗伤</v>
          </cell>
          <cell r="C42" t="str">
            <v>对一定范围内的己方单位回复X生命</v>
          </cell>
          <cell r="D42">
            <v>1</v>
          </cell>
          <cell r="E42">
            <v>45</v>
          </cell>
          <cell r="F42" t="str">
            <v/>
          </cell>
          <cell r="G42">
            <v>1</v>
          </cell>
          <cell r="H42">
            <v>6</v>
          </cell>
          <cell r="I42">
            <v>16</v>
          </cell>
          <cell r="J42">
            <v>32</v>
          </cell>
          <cell r="K42">
            <v>2</v>
          </cell>
          <cell r="L42">
            <v>1</v>
          </cell>
          <cell r="M42">
            <v>1</v>
          </cell>
          <cell r="N42">
            <v>1293.7415598934065</v>
          </cell>
          <cell r="O42">
            <v>701.63232745541893</v>
          </cell>
          <cell r="P42">
            <v>1294</v>
          </cell>
          <cell r="Q42">
            <v>702</v>
          </cell>
          <cell r="R42">
            <v>0</v>
          </cell>
          <cell r="S42">
            <v>1294</v>
          </cell>
          <cell r="T42" t="str">
            <v/>
          </cell>
          <cell r="V42" t="str">
            <v/>
          </cell>
        </row>
        <row r="43">
          <cell r="A43">
            <v>315</v>
          </cell>
          <cell r="B43" t="str">
            <v>寒冰神箭</v>
          </cell>
          <cell r="C43" t="str">
            <v>对一定范围内的敌方单位造成X水系伤害</v>
          </cell>
          <cell r="D43">
            <v>1</v>
          </cell>
          <cell r="E43">
            <v>45</v>
          </cell>
          <cell r="F43" t="str">
            <v/>
          </cell>
          <cell r="G43">
            <v>1</v>
          </cell>
          <cell r="H43">
            <v>6</v>
          </cell>
          <cell r="I43">
            <v>15</v>
          </cell>
          <cell r="J43">
            <v>20</v>
          </cell>
          <cell r="K43">
            <v>1.3333333333333333</v>
          </cell>
          <cell r="L43">
            <v>1</v>
          </cell>
          <cell r="M43">
            <v>1</v>
          </cell>
          <cell r="N43">
            <v>950.96394322436504</v>
          </cell>
          <cell r="O43">
            <v>515.73441365342558</v>
          </cell>
          <cell r="P43">
            <v>951</v>
          </cell>
          <cell r="Q43">
            <v>516</v>
          </cell>
          <cell r="R43">
            <v>0</v>
          </cell>
          <cell r="S43">
            <v>951</v>
          </cell>
          <cell r="T43" t="str">
            <v/>
          </cell>
          <cell r="V43" t="str">
            <v/>
          </cell>
        </row>
        <row r="44">
          <cell r="A44">
            <v>316</v>
          </cell>
          <cell r="B44" t="str">
            <v>祈祷</v>
          </cell>
          <cell r="C44" t="str">
            <v>引灵魂之力祷告上帝，提高一定范围内的己方单位X%攻击、X%兵团免伤,持续X秒，同时回复目标X生命</v>
          </cell>
          <cell r="D44">
            <v>1</v>
          </cell>
          <cell r="E44">
            <v>60</v>
          </cell>
          <cell r="F44" t="str">
            <v/>
          </cell>
          <cell r="G44">
            <v>12</v>
          </cell>
          <cell r="H44">
            <v>12</v>
          </cell>
          <cell r="I44">
            <v>22</v>
          </cell>
          <cell r="J44">
            <v>54</v>
          </cell>
          <cell r="K44">
            <v>2.4545454545454546</v>
          </cell>
          <cell r="L44">
            <v>1</v>
          </cell>
          <cell r="M44">
            <v>1</v>
          </cell>
          <cell r="N44">
            <v>192.84398002203423</v>
          </cell>
          <cell r="O44">
            <v>104.58469816009793</v>
          </cell>
          <cell r="P44">
            <v>193</v>
          </cell>
          <cell r="Q44">
            <v>105</v>
          </cell>
          <cell r="R44">
            <v>1</v>
          </cell>
          <cell r="S44">
            <v>2316</v>
          </cell>
          <cell r="T44">
            <v>22</v>
          </cell>
          <cell r="U44" t="str">
            <v>攻击+</v>
          </cell>
          <cell r="V44">
            <v>0.43653623819114418</v>
          </cell>
          <cell r="W44" t="str">
            <v>免伤+</v>
          </cell>
        </row>
        <row r="45">
          <cell r="A45">
            <v>317</v>
          </cell>
          <cell r="B45" t="str">
            <v>能量逆转</v>
          </cell>
          <cell r="C45" t="str">
            <v>使我方所有兵团受到的法术伤害变为治疗，敌方兵团受到的法术治疗变为法术伤害，持续X秒</v>
          </cell>
          <cell r="D45">
            <v>1</v>
          </cell>
          <cell r="E45">
            <v>2000</v>
          </cell>
          <cell r="F45" t="str">
            <v/>
          </cell>
          <cell r="G45">
            <v>1</v>
          </cell>
          <cell r="H45">
            <v>10</v>
          </cell>
          <cell r="I45">
            <v>39</v>
          </cell>
          <cell r="J45">
            <v>57</v>
          </cell>
          <cell r="K45">
            <v>1.4615384615384615</v>
          </cell>
          <cell r="L45">
            <v>1</v>
          </cell>
          <cell r="M45">
            <v>0</v>
          </cell>
          <cell r="N45" t="str">
            <v/>
          </cell>
          <cell r="O45" t="str">
            <v/>
          </cell>
          <cell r="P45" t="str">
            <v/>
          </cell>
          <cell r="Q45" t="str">
            <v/>
          </cell>
          <cell r="R45">
            <v>0</v>
          </cell>
          <cell r="S45" t="str">
            <v/>
          </cell>
        </row>
        <row r="46">
          <cell r="A46">
            <v>318</v>
          </cell>
          <cell r="B46" t="str">
            <v>王者之风</v>
          </cell>
          <cell r="C46" t="str">
            <v>使我方所有兵团进入士气高涨状态并提高16人兵团额外攻击</v>
          </cell>
          <cell r="D46">
            <v>1</v>
          </cell>
          <cell r="E46">
            <v>2000</v>
          </cell>
          <cell r="F46" t="str">
            <v/>
          </cell>
          <cell r="G46">
            <v>1</v>
          </cell>
          <cell r="H46">
            <v>10</v>
          </cell>
          <cell r="I46">
            <v>37</v>
          </cell>
          <cell r="J46">
            <v>50</v>
          </cell>
          <cell r="K46">
            <v>1.3513513513513513</v>
          </cell>
          <cell r="L46">
            <v>1</v>
          </cell>
          <cell r="M46">
            <v>0</v>
          </cell>
          <cell r="N46" t="str">
            <v/>
          </cell>
          <cell r="O46" t="str">
            <v/>
          </cell>
          <cell r="P46" t="str">
            <v/>
          </cell>
          <cell r="Q46" t="str">
            <v/>
          </cell>
          <cell r="R46">
            <v>0</v>
          </cell>
          <cell r="S46" t="str">
            <v/>
          </cell>
        </row>
        <row r="47">
          <cell r="A47">
            <v>401</v>
          </cell>
          <cell r="B47" t="str">
            <v>大气神盾</v>
          </cell>
          <cell r="C47" t="str">
            <v>增加一定范围内的己方单位X%气系法术免伤以及X闪避值，持续X秒</v>
          </cell>
          <cell r="D47">
            <v>1</v>
          </cell>
          <cell r="E47">
            <v>45</v>
          </cell>
          <cell r="F47" t="str">
            <v/>
          </cell>
          <cell r="G47">
            <v>1</v>
          </cell>
          <cell r="H47">
            <v>8</v>
          </cell>
          <cell r="I47">
            <v>18</v>
          </cell>
          <cell r="J47">
            <v>25</v>
          </cell>
          <cell r="K47">
            <v>1.3888888888888888</v>
          </cell>
          <cell r="L47">
            <v>1</v>
          </cell>
          <cell r="M47">
            <v>0</v>
          </cell>
          <cell r="N47" t="str">
            <v/>
          </cell>
          <cell r="O47" t="str">
            <v/>
          </cell>
          <cell r="P47" t="str">
            <v/>
          </cell>
          <cell r="Q47" t="str">
            <v/>
          </cell>
          <cell r="R47">
            <v>0</v>
          </cell>
          <cell r="S47" t="str">
            <v/>
          </cell>
          <cell r="T47">
            <v>18</v>
          </cell>
          <cell r="U47" t="str">
            <v>法术免伤</v>
          </cell>
          <cell r="V47">
            <v>0.3</v>
          </cell>
          <cell r="W47" t="str">
            <v>闪避</v>
          </cell>
        </row>
        <row r="48">
          <cell r="A48">
            <v>402</v>
          </cell>
          <cell r="B48" t="str">
            <v>飓风魔墙</v>
          </cell>
          <cell r="C48" t="str">
            <v>召唤一道风墙,增加穿过的己方单位X急速值和X移动速度，持续X秒</v>
          </cell>
          <cell r="D48">
            <v>1</v>
          </cell>
          <cell r="E48">
            <v>0</v>
          </cell>
          <cell r="F48">
            <v>10402</v>
          </cell>
          <cell r="G48">
            <v>1</v>
          </cell>
          <cell r="H48">
            <v>6</v>
          </cell>
          <cell r="I48">
            <v>24</v>
          </cell>
          <cell r="J48">
            <v>30</v>
          </cell>
          <cell r="K48">
            <v>1.25</v>
          </cell>
          <cell r="L48">
            <v>1</v>
          </cell>
          <cell r="M48">
            <v>0</v>
          </cell>
          <cell r="N48" t="str">
            <v/>
          </cell>
          <cell r="O48" t="str">
            <v/>
          </cell>
          <cell r="P48" t="str">
            <v/>
          </cell>
          <cell r="Q48" t="str">
            <v/>
          </cell>
          <cell r="R48">
            <v>0</v>
          </cell>
          <cell r="S48" t="str">
            <v/>
          </cell>
          <cell r="T48">
            <v>24</v>
          </cell>
          <cell r="U48" t="str">
            <v>攻击+</v>
          </cell>
          <cell r="V48">
            <v>0.24163870214594496</v>
          </cell>
          <cell r="W48" t="str">
            <v>移速</v>
          </cell>
        </row>
        <row r="49">
          <cell r="A49">
            <v>403</v>
          </cell>
          <cell r="B49" t="str">
            <v>快攻战术</v>
          </cell>
          <cell r="C49" t="str">
            <v>提高较大范围内的己方单位X急速值和X移动速度，持续X秒</v>
          </cell>
          <cell r="D49">
            <v>1</v>
          </cell>
          <cell r="E49">
            <v>60</v>
          </cell>
          <cell r="F49" t="str">
            <v/>
          </cell>
          <cell r="G49">
            <v>1</v>
          </cell>
          <cell r="H49">
            <v>7</v>
          </cell>
          <cell r="I49">
            <v>15</v>
          </cell>
          <cell r="J49">
            <v>23</v>
          </cell>
          <cell r="K49">
            <v>1.5333333333333334</v>
          </cell>
          <cell r="L49">
            <v>1</v>
          </cell>
          <cell r="M49">
            <v>0</v>
          </cell>
          <cell r="N49" t="str">
            <v/>
          </cell>
          <cell r="O49" t="str">
            <v/>
          </cell>
          <cell r="P49" t="str">
            <v/>
          </cell>
          <cell r="Q49" t="str">
            <v/>
          </cell>
          <cell r="R49">
            <v>0</v>
          </cell>
          <cell r="S49" t="str">
            <v/>
          </cell>
          <cell r="T49">
            <v>15</v>
          </cell>
          <cell r="U49" t="str">
            <v>攻击+</v>
          </cell>
          <cell r="V49">
            <v>0.29013349869090854</v>
          </cell>
          <cell r="W49" t="str">
            <v>移速</v>
          </cell>
        </row>
        <row r="50">
          <cell r="A50">
            <v>404</v>
          </cell>
          <cell r="B50" t="str">
            <v>幸运之神</v>
          </cell>
          <cell r="C50" t="str">
            <v>提高较大范围内的己方单位X暴击值以及X闪避值，持续X秒</v>
          </cell>
          <cell r="D50">
            <v>1</v>
          </cell>
          <cell r="E50">
            <v>60</v>
          </cell>
          <cell r="F50" t="str">
            <v/>
          </cell>
          <cell r="G50">
            <v>1</v>
          </cell>
          <cell r="H50">
            <v>8</v>
          </cell>
          <cell r="I50">
            <v>20</v>
          </cell>
          <cell r="J50">
            <v>30</v>
          </cell>
          <cell r="K50">
            <v>1.5</v>
          </cell>
          <cell r="L50">
            <v>1</v>
          </cell>
          <cell r="M50">
            <v>0</v>
          </cell>
          <cell r="N50" t="str">
            <v/>
          </cell>
          <cell r="O50" t="str">
            <v/>
          </cell>
          <cell r="P50" t="str">
            <v/>
          </cell>
          <cell r="Q50" t="str">
            <v/>
          </cell>
          <cell r="R50">
            <v>0</v>
          </cell>
          <cell r="S50" t="str">
            <v/>
          </cell>
          <cell r="T50">
            <v>20</v>
          </cell>
          <cell r="U50" t="str">
            <v>攻击+</v>
          </cell>
          <cell r="V50">
            <v>0.28452325786651289</v>
          </cell>
          <cell r="W50" t="str">
            <v>闪避</v>
          </cell>
        </row>
        <row r="51">
          <cell r="A51">
            <v>405</v>
          </cell>
          <cell r="B51" t="str">
            <v>百发百中</v>
          </cell>
          <cell r="C51" t="str">
            <v>提高较大范围内的己方单位X暴击值以及X命中值，持续X秒</v>
          </cell>
          <cell r="D51">
            <v>1</v>
          </cell>
          <cell r="E51">
            <v>60</v>
          </cell>
          <cell r="F51" t="str">
            <v/>
          </cell>
          <cell r="G51">
            <v>1</v>
          </cell>
          <cell r="H51">
            <v>6</v>
          </cell>
          <cell r="I51">
            <v>13</v>
          </cell>
          <cell r="J51">
            <v>20</v>
          </cell>
          <cell r="K51">
            <v>1.5384615384615385</v>
          </cell>
          <cell r="L51">
            <v>1</v>
          </cell>
          <cell r="M51">
            <v>0</v>
          </cell>
          <cell r="N51" t="str">
            <v/>
          </cell>
          <cell r="O51" t="str">
            <v/>
          </cell>
          <cell r="P51" t="str">
            <v/>
          </cell>
          <cell r="Q51" t="str">
            <v/>
          </cell>
          <cell r="R51">
            <v>0</v>
          </cell>
          <cell r="S51" t="str">
            <v/>
          </cell>
          <cell r="T51">
            <v>13</v>
          </cell>
          <cell r="U51" t="str">
            <v>攻击+</v>
          </cell>
          <cell r="V51">
            <v>0.35</v>
          </cell>
        </row>
        <row r="52">
          <cell r="A52">
            <v>406</v>
          </cell>
          <cell r="B52" t="str">
            <v>蛊惑人心</v>
          </cell>
          <cell r="C52" t="str">
            <v>蛊惑一个敌方方阵为你所用，持续X秒</v>
          </cell>
          <cell r="D52">
            <v>1</v>
          </cell>
          <cell r="E52">
            <v>60</v>
          </cell>
          <cell r="F52" t="str">
            <v/>
          </cell>
          <cell r="G52">
            <v>1</v>
          </cell>
          <cell r="H52">
            <v>16</v>
          </cell>
          <cell r="I52">
            <v>24</v>
          </cell>
          <cell r="J52">
            <v>30</v>
          </cell>
          <cell r="K52">
            <v>1.25</v>
          </cell>
          <cell r="L52">
            <v>1</v>
          </cell>
          <cell r="M52">
            <v>0</v>
          </cell>
          <cell r="N52" t="str">
            <v/>
          </cell>
          <cell r="O52" t="str">
            <v/>
          </cell>
          <cell r="P52" t="str">
            <v/>
          </cell>
          <cell r="Q52" t="str">
            <v/>
          </cell>
          <cell r="R52">
            <v>0</v>
          </cell>
          <cell r="S52" t="str">
            <v/>
          </cell>
          <cell r="T52" t="str">
            <v/>
          </cell>
          <cell r="V52" t="str">
            <v/>
          </cell>
        </row>
        <row r="53">
          <cell r="A53">
            <v>407</v>
          </cell>
          <cell r="B53" t="str">
            <v>时间凝滞</v>
          </cell>
          <cell r="C53" t="str">
            <v>召唤一个较大范围的时间立场,静止立场内的所有行为，持续X秒</v>
          </cell>
          <cell r="D53">
            <v>1</v>
          </cell>
          <cell r="E53">
            <v>60</v>
          </cell>
          <cell r="F53">
            <v>10407</v>
          </cell>
          <cell r="G53">
            <v>1</v>
          </cell>
          <cell r="H53">
            <v>13</v>
          </cell>
          <cell r="I53">
            <v>28</v>
          </cell>
          <cell r="J53">
            <v>30</v>
          </cell>
          <cell r="K53">
            <v>1.0714285714285714</v>
          </cell>
          <cell r="L53">
            <v>1</v>
          </cell>
          <cell r="M53">
            <v>0</v>
          </cell>
          <cell r="N53" t="str">
            <v/>
          </cell>
          <cell r="O53" t="str">
            <v/>
          </cell>
          <cell r="P53" t="str">
            <v/>
          </cell>
          <cell r="Q53" t="str">
            <v/>
          </cell>
          <cell r="R53">
            <v>0</v>
          </cell>
          <cell r="S53" t="str">
            <v/>
          </cell>
          <cell r="T53" t="str">
            <v/>
          </cell>
          <cell r="V53" t="str">
            <v/>
          </cell>
        </row>
        <row r="54">
          <cell r="A54">
            <v>408</v>
          </cell>
          <cell r="B54" t="str">
            <v>连锁闪电</v>
          </cell>
          <cell r="C54" t="str">
            <v>发射出一道猛烈的闪电，同时在不同方阵的敌方单位身上跳跃9次．每次跳跃造成X气系伤害</v>
          </cell>
          <cell r="D54">
            <v>1</v>
          </cell>
          <cell r="E54">
            <v>45</v>
          </cell>
          <cell r="F54" t="str">
            <v/>
          </cell>
          <cell r="G54">
            <v>1</v>
          </cell>
          <cell r="H54">
            <v>13</v>
          </cell>
          <cell r="I54">
            <v>20</v>
          </cell>
          <cell r="J54">
            <v>56</v>
          </cell>
          <cell r="K54">
            <v>2.8</v>
          </cell>
          <cell r="L54">
            <v>1</v>
          </cell>
          <cell r="M54">
            <v>1</v>
          </cell>
          <cell r="N54">
            <v>4452.6328092715485</v>
          </cell>
          <cell r="O54">
            <v>2414.78763465785</v>
          </cell>
          <cell r="P54">
            <v>4453</v>
          </cell>
          <cell r="Q54">
            <v>2415</v>
          </cell>
          <cell r="R54">
            <v>0</v>
          </cell>
          <cell r="S54">
            <v>4453</v>
          </cell>
          <cell r="T54" t="str">
            <v/>
          </cell>
          <cell r="V54" t="str">
            <v/>
          </cell>
        </row>
        <row r="55">
          <cell r="A55">
            <v>4081</v>
          </cell>
          <cell r="B55" t="str">
            <v>连锁闪电</v>
          </cell>
          <cell r="C55" t="str">
            <v>发射出一道猛烈的闪电，同时在不同方阵的敌方单位身上跳跃9次．每次跳跃造成X气系伤害</v>
          </cell>
          <cell r="D55">
            <v>1</v>
          </cell>
          <cell r="E55">
            <v>45</v>
          </cell>
          <cell r="F55" t="str">
            <v/>
          </cell>
          <cell r="G55">
            <v>1</v>
          </cell>
          <cell r="H55">
            <v>0</v>
          </cell>
          <cell r="I55">
            <v>20</v>
          </cell>
          <cell r="J55">
            <v>56</v>
          </cell>
          <cell r="K55">
            <v>2.8</v>
          </cell>
          <cell r="L55">
            <v>1</v>
          </cell>
          <cell r="M55">
            <v>1</v>
          </cell>
          <cell r="N55">
            <v>4452.6328092715485</v>
          </cell>
          <cell r="O55">
            <v>2414.78763465785</v>
          </cell>
          <cell r="P55">
            <v>4453</v>
          </cell>
          <cell r="Q55">
            <v>2415</v>
          </cell>
          <cell r="R55">
            <v>0</v>
          </cell>
          <cell r="S55">
            <v>4453</v>
          </cell>
          <cell r="T55" t="str">
            <v/>
          </cell>
          <cell r="V55" t="str">
            <v/>
          </cell>
        </row>
        <row r="56">
          <cell r="A56">
            <v>4082</v>
          </cell>
          <cell r="B56" t="str">
            <v>连锁闪电</v>
          </cell>
          <cell r="C56" t="str">
            <v>发射出一道猛烈的闪电，同时在不同方阵的敌方单位身上跳跃9次．每次跳跃造成X气系伤害</v>
          </cell>
          <cell r="D56">
            <v>1</v>
          </cell>
          <cell r="E56">
            <v>45</v>
          </cell>
          <cell r="F56" t="str">
            <v/>
          </cell>
          <cell r="G56">
            <v>1</v>
          </cell>
          <cell r="H56">
            <v>0</v>
          </cell>
          <cell r="I56">
            <v>20</v>
          </cell>
          <cell r="J56">
            <v>56</v>
          </cell>
          <cell r="K56">
            <v>2.8</v>
          </cell>
          <cell r="L56">
            <v>1</v>
          </cell>
          <cell r="M56">
            <v>1</v>
          </cell>
          <cell r="N56">
            <v>4452.6328092715485</v>
          </cell>
          <cell r="O56">
            <v>2414.78763465785</v>
          </cell>
          <cell r="P56">
            <v>4453</v>
          </cell>
          <cell r="Q56">
            <v>2415</v>
          </cell>
          <cell r="R56">
            <v>0</v>
          </cell>
          <cell r="S56">
            <v>4453</v>
          </cell>
          <cell r="T56" t="str">
            <v/>
          </cell>
          <cell r="V56" t="str">
            <v/>
          </cell>
        </row>
        <row r="57">
          <cell r="A57">
            <v>409</v>
          </cell>
          <cell r="B57" t="str">
            <v>霹雳闪电</v>
          </cell>
          <cell r="C57" t="str">
            <v>召唤一道闪电，对一定范围内的敌方单位造成X气系伤害</v>
          </cell>
          <cell r="D57">
            <v>1</v>
          </cell>
          <cell r="E57">
            <v>45</v>
          </cell>
          <cell r="F57" t="str">
            <v/>
          </cell>
          <cell r="G57">
            <v>1</v>
          </cell>
          <cell r="H57">
            <v>6</v>
          </cell>
          <cell r="I57">
            <v>24</v>
          </cell>
          <cell r="J57">
            <v>39</v>
          </cell>
          <cell r="K57">
            <v>1.625</v>
          </cell>
          <cell r="L57">
            <v>1</v>
          </cell>
          <cell r="M57">
            <v>1</v>
          </cell>
          <cell r="N57">
            <v>1713.2976153292948</v>
          </cell>
          <cell r="O57">
            <v>929.16934164683994</v>
          </cell>
          <cell r="P57">
            <v>1713</v>
          </cell>
          <cell r="Q57">
            <v>929</v>
          </cell>
          <cell r="R57">
            <v>0</v>
          </cell>
          <cell r="S57">
            <v>1713</v>
          </cell>
          <cell r="T57" t="str">
            <v/>
          </cell>
          <cell r="V57" t="str">
            <v/>
          </cell>
        </row>
        <row r="58">
          <cell r="A58">
            <v>410</v>
          </cell>
          <cell r="B58" t="str">
            <v>亡灵杀手</v>
          </cell>
          <cell r="C58" t="str">
            <v>对一定范围内的敌方单位造成X气系伤害,墓园族生物受到该伤害翻倍</v>
          </cell>
          <cell r="D58">
            <v>1</v>
          </cell>
          <cell r="E58">
            <v>60</v>
          </cell>
          <cell r="F58" t="str">
            <v/>
          </cell>
          <cell r="G58">
            <v>1</v>
          </cell>
          <cell r="H58">
            <v>11</v>
          </cell>
          <cell r="I58">
            <v>32</v>
          </cell>
          <cell r="J58">
            <v>40</v>
          </cell>
          <cell r="K58">
            <v>1.25</v>
          </cell>
          <cell r="L58">
            <v>1</v>
          </cell>
          <cell r="M58">
            <v>1</v>
          </cell>
          <cell r="N58">
            <v>2041.1988026539173</v>
          </cell>
          <cell r="O58">
            <v>1106.9993506456428</v>
          </cell>
          <cell r="P58">
            <v>2041</v>
          </cell>
          <cell r="Q58">
            <v>1107</v>
          </cell>
          <cell r="R58">
            <v>0</v>
          </cell>
          <cell r="S58">
            <v>2041</v>
          </cell>
          <cell r="T58" t="str">
            <v/>
          </cell>
          <cell r="V58" t="str">
            <v/>
          </cell>
        </row>
        <row r="59">
          <cell r="A59">
            <v>411</v>
          </cell>
          <cell r="B59" t="str">
            <v>风暴术</v>
          </cell>
          <cell r="C59" t="str">
            <v>在目标区域召唤可重新定位的风暴，每轮对一定范围内的敌方单位造成X气系伤害，持续X轮</v>
          </cell>
          <cell r="D59">
            <v>1</v>
          </cell>
          <cell r="E59">
            <v>60</v>
          </cell>
          <cell r="G59">
            <v>10</v>
          </cell>
          <cell r="H59">
            <v>11</v>
          </cell>
          <cell r="I59">
            <v>25</v>
          </cell>
          <cell r="J59">
            <v>50</v>
          </cell>
          <cell r="K59">
            <v>2</v>
          </cell>
          <cell r="L59">
            <v>1</v>
          </cell>
          <cell r="M59">
            <v>1</v>
          </cell>
          <cell r="N59">
            <v>232.56267277532598</v>
          </cell>
          <cell r="O59">
            <v>126.12525904481964</v>
          </cell>
          <cell r="P59">
            <v>233</v>
          </cell>
          <cell r="Q59">
            <v>126</v>
          </cell>
          <cell r="R59">
            <v>1</v>
          </cell>
          <cell r="S59">
            <v>2330</v>
          </cell>
          <cell r="T59">
            <v>25</v>
          </cell>
          <cell r="U59" t="str">
            <v>攻速-</v>
          </cell>
          <cell r="V59">
            <v>0.15</v>
          </cell>
        </row>
        <row r="60">
          <cell r="A60">
            <v>412</v>
          </cell>
          <cell r="B60" t="str">
            <v>支离破碎</v>
          </cell>
          <cell r="C60" t="str">
            <v>驱散一定范围内的敌方单位增益状态，同时降低X%气系法术免伤，持续X秒</v>
          </cell>
          <cell r="D60">
            <v>1</v>
          </cell>
          <cell r="E60">
            <v>45</v>
          </cell>
          <cell r="F60" t="str">
            <v/>
          </cell>
          <cell r="G60">
            <v>1</v>
          </cell>
          <cell r="H60">
            <v>13</v>
          </cell>
          <cell r="I60">
            <v>20</v>
          </cell>
          <cell r="J60">
            <v>15</v>
          </cell>
          <cell r="K60">
            <v>0.75</v>
          </cell>
          <cell r="L60">
            <v>1</v>
          </cell>
          <cell r="M60">
            <v>0</v>
          </cell>
          <cell r="N60" t="str">
            <v/>
          </cell>
          <cell r="O60" t="str">
            <v/>
          </cell>
          <cell r="P60" t="str">
            <v/>
          </cell>
          <cell r="Q60" t="str">
            <v/>
          </cell>
          <cell r="R60">
            <v>0</v>
          </cell>
          <cell r="S60" t="str">
            <v/>
          </cell>
          <cell r="T60">
            <v>20</v>
          </cell>
          <cell r="U60" t="str">
            <v>法术免伤</v>
          </cell>
          <cell r="V60">
            <v>0.18199999999999994</v>
          </cell>
        </row>
        <row r="61">
          <cell r="A61">
            <v>413</v>
          </cell>
          <cell r="B61" t="str">
            <v>毁灭之光</v>
          </cell>
          <cell r="C61" t="str">
            <v>削弱较大范围内敌方单位X%兵团免伤，持续X秒</v>
          </cell>
          <cell r="D61">
            <v>1</v>
          </cell>
          <cell r="E61">
            <v>60</v>
          </cell>
          <cell r="F61" t="str">
            <v/>
          </cell>
          <cell r="G61">
            <v>1</v>
          </cell>
          <cell r="H61">
            <v>9</v>
          </cell>
          <cell r="I61">
            <v>24</v>
          </cell>
          <cell r="J61">
            <v>35</v>
          </cell>
          <cell r="K61">
            <v>1.4583333333333333</v>
          </cell>
          <cell r="L61">
            <v>1</v>
          </cell>
          <cell r="M61">
            <v>0</v>
          </cell>
          <cell r="N61" t="str">
            <v/>
          </cell>
          <cell r="O61" t="str">
            <v/>
          </cell>
          <cell r="P61" t="str">
            <v/>
          </cell>
          <cell r="Q61" t="str">
            <v/>
          </cell>
          <cell r="R61">
            <v>0</v>
          </cell>
          <cell r="S61" t="str">
            <v/>
          </cell>
          <cell r="T61">
            <v>24</v>
          </cell>
          <cell r="U61" t="str">
            <v>免伤-</v>
          </cell>
          <cell r="V61">
            <v>0.42129629629629628</v>
          </cell>
        </row>
        <row r="62">
          <cell r="A62">
            <v>414</v>
          </cell>
          <cell r="B62" t="str">
            <v>召唤气元素</v>
          </cell>
          <cell r="C62" t="str">
            <v>在指定地点召唤9个气元素，气元素拥有X攻击和X生命</v>
          </cell>
          <cell r="D62">
            <v>1</v>
          </cell>
          <cell r="E62">
            <v>45</v>
          </cell>
          <cell r="F62" t="str">
            <v/>
          </cell>
          <cell r="G62">
            <v>1</v>
          </cell>
          <cell r="H62">
            <v>15</v>
          </cell>
          <cell r="I62">
            <v>35</v>
          </cell>
          <cell r="J62">
            <v>40</v>
          </cell>
          <cell r="K62">
            <v>1.1428571428571428</v>
          </cell>
          <cell r="L62">
            <v>1</v>
          </cell>
          <cell r="M62">
            <v>0</v>
          </cell>
          <cell r="N62" t="str">
            <v/>
          </cell>
          <cell r="O62" t="str">
            <v/>
          </cell>
          <cell r="P62" t="str">
            <v/>
          </cell>
          <cell r="Q62" t="str">
            <v/>
          </cell>
          <cell r="R62">
            <v>0</v>
          </cell>
          <cell r="S62" t="str">
            <v/>
          </cell>
          <cell r="T62" t="str">
            <v/>
          </cell>
          <cell r="V62" t="str">
            <v/>
          </cell>
        </row>
        <row r="63">
          <cell r="A63">
            <v>415</v>
          </cell>
          <cell r="B63" t="str">
            <v>大气神箭</v>
          </cell>
          <cell r="C63" t="str">
            <v>对一定范围内的敌方单位造成X气系伤害</v>
          </cell>
          <cell r="D63">
            <v>1</v>
          </cell>
          <cell r="E63">
            <v>45</v>
          </cell>
          <cell r="F63" t="str">
            <v/>
          </cell>
          <cell r="G63">
            <v>1</v>
          </cell>
          <cell r="H63">
            <v>6</v>
          </cell>
          <cell r="I63">
            <v>15</v>
          </cell>
          <cell r="J63">
            <v>20</v>
          </cell>
          <cell r="K63">
            <v>1.3333333333333333</v>
          </cell>
          <cell r="L63">
            <v>1</v>
          </cell>
          <cell r="M63">
            <v>1</v>
          </cell>
          <cell r="N63">
            <v>950.96394322436504</v>
          </cell>
          <cell r="O63">
            <v>515.73441365342558</v>
          </cell>
          <cell r="P63">
            <v>951</v>
          </cell>
          <cell r="Q63">
            <v>516</v>
          </cell>
          <cell r="R63">
            <v>0</v>
          </cell>
          <cell r="S63">
            <v>951</v>
          </cell>
          <cell r="T63" t="str">
            <v/>
          </cell>
          <cell r="V63" t="str">
            <v/>
          </cell>
        </row>
        <row r="64">
          <cell r="A64">
            <v>4151</v>
          </cell>
          <cell r="B64" t="str">
            <v>大气神箭</v>
          </cell>
          <cell r="C64" t="str">
            <v>对一定范围内的敌方单位造成X气系伤害</v>
          </cell>
          <cell r="D64">
            <v>1</v>
          </cell>
          <cell r="E64">
            <v>45</v>
          </cell>
          <cell r="F64" t="str">
            <v/>
          </cell>
          <cell r="G64">
            <v>1</v>
          </cell>
          <cell r="H64">
            <v>6</v>
          </cell>
          <cell r="I64">
            <v>15</v>
          </cell>
          <cell r="J64">
            <v>20</v>
          </cell>
          <cell r="K64">
            <v>1.3333333333333333</v>
          </cell>
          <cell r="L64">
            <v>1</v>
          </cell>
          <cell r="M64">
            <v>1</v>
          </cell>
          <cell r="N64">
            <v>950.96394322436504</v>
          </cell>
          <cell r="O64">
            <v>515.73441365342558</v>
          </cell>
          <cell r="P64">
            <v>951</v>
          </cell>
          <cell r="Q64">
            <v>516</v>
          </cell>
          <cell r="R64">
            <v>0</v>
          </cell>
          <cell r="S64">
            <v>951</v>
          </cell>
          <cell r="T64" t="str">
            <v/>
          </cell>
          <cell r="V64" t="str">
            <v/>
          </cell>
        </row>
        <row r="65">
          <cell r="A65">
            <v>416</v>
          </cell>
          <cell r="B65" t="str">
            <v>人海战术</v>
          </cell>
          <cell r="C65" t="str">
            <v>是较大范围内的我方单位免疫伤害，持续X秒</v>
          </cell>
          <cell r="D65">
            <v>1</v>
          </cell>
          <cell r="E65">
            <v>120</v>
          </cell>
          <cell r="F65" t="str">
            <v/>
          </cell>
          <cell r="G65">
            <v>1</v>
          </cell>
          <cell r="H65">
            <v>8</v>
          </cell>
          <cell r="I65">
            <v>32</v>
          </cell>
          <cell r="J65">
            <v>46</v>
          </cell>
          <cell r="K65">
            <v>1.4375</v>
          </cell>
          <cell r="L65">
            <v>1</v>
          </cell>
          <cell r="M65">
            <v>0</v>
          </cell>
          <cell r="N65" t="str">
            <v/>
          </cell>
          <cell r="O65" t="str">
            <v/>
          </cell>
          <cell r="P65" t="str">
            <v/>
          </cell>
          <cell r="Q65" t="str">
            <v/>
          </cell>
          <cell r="R65">
            <v>0</v>
          </cell>
          <cell r="S65" t="str">
            <v/>
          </cell>
          <cell r="T65">
            <v>32</v>
          </cell>
          <cell r="U65" t="str">
            <v>免伤-</v>
          </cell>
          <cell r="V65">
            <v>0.18965447831619486</v>
          </cell>
          <cell r="W65" t="str">
            <v>法术免伤</v>
          </cell>
        </row>
        <row r="66">
          <cell r="A66">
            <v>501</v>
          </cell>
          <cell r="B66" t="str">
            <v>大地神盾</v>
          </cell>
          <cell r="C66" t="str">
            <v>提高较大范围内的己方单位X物理免伤,提供X%土系法术免伤，持续X秒</v>
          </cell>
          <cell r="D66">
            <v>1</v>
          </cell>
          <cell r="E66">
            <v>60</v>
          </cell>
          <cell r="F66" t="str">
            <v/>
          </cell>
          <cell r="G66">
            <v>1</v>
          </cell>
          <cell r="H66">
            <v>8</v>
          </cell>
          <cell r="I66">
            <v>18</v>
          </cell>
          <cell r="J66">
            <v>25</v>
          </cell>
          <cell r="K66">
            <v>1.3888888888888888</v>
          </cell>
          <cell r="L66">
            <v>1</v>
          </cell>
          <cell r="M66">
            <v>0</v>
          </cell>
          <cell r="N66" t="str">
            <v/>
          </cell>
          <cell r="O66" t="str">
            <v/>
          </cell>
          <cell r="P66" t="str">
            <v/>
          </cell>
          <cell r="Q66" t="str">
            <v/>
          </cell>
          <cell r="R66">
            <v>0</v>
          </cell>
          <cell r="S66" t="str">
            <v/>
          </cell>
          <cell r="T66">
            <v>18</v>
          </cell>
          <cell r="U66" t="str">
            <v>免伤-</v>
          </cell>
          <cell r="V66">
            <v>0.18373754181458435</v>
          </cell>
          <cell r="W66" t="str">
            <v>法术免伤</v>
          </cell>
        </row>
        <row r="67">
          <cell r="A67">
            <v>502</v>
          </cell>
          <cell r="B67" t="str">
            <v>护体石肤</v>
          </cell>
          <cell r="C67" t="str">
            <v>对一定范围内的友军提供护盾，吸收X伤害，持续X秒</v>
          </cell>
          <cell r="D67">
            <v>1</v>
          </cell>
          <cell r="E67">
            <v>45</v>
          </cell>
          <cell r="F67" t="str">
            <v/>
          </cell>
          <cell r="G67">
            <v>1</v>
          </cell>
          <cell r="H67">
            <v>9</v>
          </cell>
          <cell r="I67">
            <v>22</v>
          </cell>
          <cell r="J67">
            <v>26</v>
          </cell>
          <cell r="K67">
            <v>1.1818181818181819</v>
          </cell>
          <cell r="L67">
            <v>1</v>
          </cell>
          <cell r="M67">
            <v>1</v>
          </cell>
          <cell r="N67">
            <v>1297.3663537166185</v>
          </cell>
          <cell r="O67">
            <v>703.59815479340421</v>
          </cell>
          <cell r="P67">
            <v>900</v>
          </cell>
          <cell r="Q67">
            <v>480</v>
          </cell>
          <cell r="R67">
            <v>0</v>
          </cell>
          <cell r="S67">
            <v>900</v>
          </cell>
          <cell r="T67">
            <v>22</v>
          </cell>
          <cell r="U67" t="str">
            <v>攻击-</v>
          </cell>
          <cell r="V67">
            <v>0.19740524263620429</v>
          </cell>
          <cell r="W67" t="str">
            <v>移速</v>
          </cell>
        </row>
        <row r="68">
          <cell r="A68">
            <v>5022</v>
          </cell>
          <cell r="B68" t="str">
            <v>护体石肤</v>
          </cell>
          <cell r="C68" t="str">
            <v>对一定范围内的友军提供护盾，吸收X伤害，持续X秒</v>
          </cell>
          <cell r="D68">
            <v>1</v>
          </cell>
          <cell r="E68">
            <v>45</v>
          </cell>
          <cell r="F68" t="str">
            <v/>
          </cell>
          <cell r="G68">
            <v>1</v>
          </cell>
          <cell r="H68">
            <v>6</v>
          </cell>
          <cell r="I68">
            <v>17</v>
          </cell>
          <cell r="J68">
            <v>13</v>
          </cell>
          <cell r="K68">
            <v>0.76470588235294112</v>
          </cell>
          <cell r="L68">
            <v>1</v>
          </cell>
          <cell r="M68">
            <v>1</v>
          </cell>
          <cell r="N68">
            <v>772.06724778602654</v>
          </cell>
          <cell r="O68">
            <v>418.71371903739538</v>
          </cell>
          <cell r="P68">
            <v>900</v>
          </cell>
          <cell r="Q68">
            <v>480</v>
          </cell>
          <cell r="R68">
            <v>0</v>
          </cell>
          <cell r="S68">
            <v>900</v>
          </cell>
          <cell r="T68">
            <v>17</v>
          </cell>
          <cell r="U68" t="str">
            <v>攻击-</v>
          </cell>
          <cell r="V68">
            <v>0.13167165436590089</v>
          </cell>
          <cell r="W68" t="str">
            <v>移速</v>
          </cell>
        </row>
        <row r="69">
          <cell r="A69">
            <v>503</v>
          </cell>
          <cell r="B69" t="str">
            <v>迟缓大法</v>
          </cell>
          <cell r="C69" t="str">
            <v>削弱一定范围内的敌方目标X命中值，同时造成『减速』效果，持续X秒</v>
          </cell>
          <cell r="D69">
            <v>1</v>
          </cell>
          <cell r="E69">
            <v>45</v>
          </cell>
          <cell r="F69" t="str">
            <v/>
          </cell>
          <cell r="G69">
            <v>1</v>
          </cell>
          <cell r="H69">
            <v>6</v>
          </cell>
          <cell r="I69">
            <v>12</v>
          </cell>
          <cell r="J69">
            <v>25</v>
          </cell>
          <cell r="K69">
            <v>2.0833333333333335</v>
          </cell>
          <cell r="L69">
            <v>1</v>
          </cell>
          <cell r="M69">
            <v>0</v>
          </cell>
          <cell r="N69" t="str">
            <v/>
          </cell>
          <cell r="O69" t="str">
            <v/>
          </cell>
          <cell r="P69" t="str">
            <v/>
          </cell>
          <cell r="Q69" t="str">
            <v/>
          </cell>
          <cell r="R69">
            <v>0</v>
          </cell>
          <cell r="S69" t="str">
            <v/>
          </cell>
          <cell r="T69">
            <v>12</v>
          </cell>
          <cell r="U69" t="str">
            <v>攻击-</v>
          </cell>
          <cell r="V69">
            <v>0.32841073267366627</v>
          </cell>
          <cell r="W69" t="str">
            <v>移速</v>
          </cell>
        </row>
        <row r="70">
          <cell r="A70">
            <v>504</v>
          </cell>
          <cell r="B70" t="str">
            <v>流沙陷阱</v>
          </cell>
          <cell r="C70" t="str">
            <v>#在指定位置召唤的流沙陷阱，对所有单位造成伤害，并降低敌方兵团免伤</v>
          </cell>
          <cell r="D70">
            <v>1</v>
          </cell>
          <cell r="E70">
            <v>60</v>
          </cell>
          <cell r="F70">
            <v>10504</v>
          </cell>
          <cell r="G70">
            <v>1</v>
          </cell>
          <cell r="H70">
            <v>9</v>
          </cell>
          <cell r="I70">
            <v>24</v>
          </cell>
          <cell r="J70">
            <v>34</v>
          </cell>
          <cell r="K70">
            <v>1.4166666666666667</v>
          </cell>
          <cell r="L70">
            <v>1</v>
          </cell>
          <cell r="M70">
            <v>0</v>
          </cell>
          <cell r="N70" t="str">
            <v/>
          </cell>
          <cell r="O70" t="str">
            <v/>
          </cell>
          <cell r="P70" t="str">
            <v/>
          </cell>
          <cell r="Q70" t="str">
            <v/>
          </cell>
          <cell r="R70">
            <v>0</v>
          </cell>
          <cell r="S70" t="str">
            <v/>
          </cell>
          <cell r="T70" t="str">
            <v/>
          </cell>
          <cell r="V70" t="str">
            <v/>
          </cell>
        </row>
        <row r="71">
          <cell r="A71">
            <v>505</v>
          </cell>
          <cell r="B71" t="str">
            <v>流星火雨</v>
          </cell>
          <cell r="C71" t="str">
            <v>在目标区域召唤出夹成片的流星,每轮对一定范围内的敌方单位造成X土系伤害，持续X轮</v>
          </cell>
          <cell r="D71">
            <v>1</v>
          </cell>
          <cell r="E71">
            <v>60</v>
          </cell>
          <cell r="F71">
            <v>10505</v>
          </cell>
          <cell r="G71">
            <v>6</v>
          </cell>
          <cell r="H71">
            <v>13</v>
          </cell>
          <cell r="I71">
            <v>25</v>
          </cell>
          <cell r="J71">
            <v>59</v>
          </cell>
          <cell r="K71">
            <v>2.36</v>
          </cell>
          <cell r="L71">
            <v>1</v>
          </cell>
          <cell r="M71">
            <v>1</v>
          </cell>
          <cell r="N71">
            <v>285.38208392898707</v>
          </cell>
          <cell r="O71">
            <v>154.77070689270462</v>
          </cell>
          <cell r="P71">
            <v>285</v>
          </cell>
          <cell r="Q71">
            <v>155</v>
          </cell>
          <cell r="R71">
            <v>0</v>
          </cell>
          <cell r="S71">
            <v>1710</v>
          </cell>
          <cell r="T71" t="str">
            <v/>
          </cell>
          <cell r="V71" t="str">
            <v/>
          </cell>
        </row>
        <row r="72">
          <cell r="A72">
            <v>506</v>
          </cell>
          <cell r="B72" t="str">
            <v>死亡波纹</v>
          </cell>
          <cell r="C72" t="str">
            <v>对全屏范围内的敌方单位造成X土系伤害，该伤害对墓园生物降低50%</v>
          </cell>
          <cell r="D72">
            <v>1</v>
          </cell>
          <cell r="E72">
            <v>2000</v>
          </cell>
          <cell r="F72" t="str">
            <v/>
          </cell>
          <cell r="G72">
            <v>1</v>
          </cell>
          <cell r="H72">
            <v>13</v>
          </cell>
          <cell r="I72">
            <v>23</v>
          </cell>
          <cell r="J72">
            <v>42</v>
          </cell>
          <cell r="K72">
            <v>1.826086956521739</v>
          </cell>
          <cell r="L72">
            <v>1</v>
          </cell>
          <cell r="M72">
            <v>1</v>
          </cell>
          <cell r="N72">
            <v>923.31356732655161</v>
          </cell>
          <cell r="O72">
            <v>500.73883942312983</v>
          </cell>
          <cell r="P72">
            <v>923</v>
          </cell>
          <cell r="Q72">
            <v>501</v>
          </cell>
          <cell r="R72">
            <v>0</v>
          </cell>
          <cell r="S72">
            <v>923</v>
          </cell>
          <cell r="T72" t="str">
            <v/>
          </cell>
          <cell r="V72" t="str">
            <v/>
          </cell>
        </row>
        <row r="73">
          <cell r="A73">
            <v>507</v>
          </cell>
          <cell r="B73" t="str">
            <v>雷鸣爆弹</v>
          </cell>
          <cell r="C73" t="str">
            <v>对一定范围内的敌方单位造成X土系伤害，同时有50%概率造成2秒『眩晕』效果</v>
          </cell>
          <cell r="D73">
            <v>1</v>
          </cell>
          <cell r="E73">
            <v>60</v>
          </cell>
          <cell r="F73" t="str">
            <v/>
          </cell>
          <cell r="G73">
            <v>1</v>
          </cell>
          <cell r="H73">
            <v>10</v>
          </cell>
          <cell r="I73">
            <v>10</v>
          </cell>
          <cell r="J73">
            <v>46</v>
          </cell>
          <cell r="K73">
            <v>4.5999999999999996</v>
          </cell>
          <cell r="L73">
            <v>1</v>
          </cell>
          <cell r="M73">
            <v>1</v>
          </cell>
          <cell r="N73">
            <v>1161.6164985992159</v>
          </cell>
          <cell r="O73">
            <v>629.9772016212678</v>
          </cell>
          <cell r="P73">
            <v>1675</v>
          </cell>
          <cell r="Q73">
            <v>905</v>
          </cell>
          <cell r="R73">
            <v>0</v>
          </cell>
          <cell r="S73">
            <v>1675</v>
          </cell>
          <cell r="T73" t="str">
            <v/>
          </cell>
          <cell r="V73" t="str">
            <v/>
          </cell>
        </row>
        <row r="74">
          <cell r="A74">
            <v>5071</v>
          </cell>
          <cell r="B74" t="str">
            <v>雷鸣爆弹</v>
          </cell>
          <cell r="C74" t="str">
            <v>对一定范围内的敌方单位造成X土系伤害，同时有50%概率造成2秒『眩晕』效果</v>
          </cell>
          <cell r="D74">
            <v>1</v>
          </cell>
          <cell r="E74">
            <v>60</v>
          </cell>
          <cell r="F74" t="str">
            <v/>
          </cell>
          <cell r="G74">
            <v>1</v>
          </cell>
          <cell r="H74">
            <v>10</v>
          </cell>
          <cell r="I74">
            <v>10</v>
          </cell>
          <cell r="J74">
            <v>36</v>
          </cell>
          <cell r="K74">
            <v>3.6</v>
          </cell>
          <cell r="L74">
            <v>1</v>
          </cell>
          <cell r="M74">
            <v>1</v>
          </cell>
          <cell r="N74">
            <v>1002.7428482513189</v>
          </cell>
          <cell r="O74">
            <v>543.81556585058308</v>
          </cell>
          <cell r="P74">
            <v>1675</v>
          </cell>
          <cell r="Q74">
            <v>905</v>
          </cell>
          <cell r="R74">
            <v>0</v>
          </cell>
          <cell r="S74">
            <v>1675</v>
          </cell>
          <cell r="T74" t="str">
            <v/>
          </cell>
          <cell r="V74" t="str">
            <v/>
          </cell>
        </row>
        <row r="75">
          <cell r="A75">
            <v>508</v>
          </cell>
          <cell r="B75" t="str">
            <v>悲痛欲绝</v>
          </cell>
          <cell r="C75" t="str">
            <v>使一定范围内的敌方目标立即进入『士气低落』状态</v>
          </cell>
          <cell r="D75">
            <v>1</v>
          </cell>
          <cell r="E75">
            <v>45</v>
          </cell>
          <cell r="F75" t="str">
            <v/>
          </cell>
          <cell r="G75">
            <v>1</v>
          </cell>
          <cell r="H75">
            <v>6</v>
          </cell>
          <cell r="I75">
            <v>26</v>
          </cell>
          <cell r="J75">
            <v>32</v>
          </cell>
          <cell r="K75">
            <v>1.2307692307692308</v>
          </cell>
          <cell r="L75">
            <v>1</v>
          </cell>
          <cell r="M75">
            <v>0</v>
          </cell>
          <cell r="N75" t="str">
            <v/>
          </cell>
          <cell r="O75" t="str">
            <v/>
          </cell>
          <cell r="P75" t="str">
            <v/>
          </cell>
          <cell r="Q75" t="str">
            <v/>
          </cell>
          <cell r="R75">
            <v>0</v>
          </cell>
          <cell r="S75" t="str">
            <v/>
          </cell>
          <cell r="T75" t="str">
            <v/>
          </cell>
          <cell r="V75" t="str">
            <v/>
          </cell>
        </row>
        <row r="76">
          <cell r="A76">
            <v>5081</v>
          </cell>
          <cell r="B76" t="str">
            <v>悲痛欲绝</v>
          </cell>
          <cell r="C76" t="str">
            <v>使一定范围内的敌方目标立即进入『士气低落』状态</v>
          </cell>
          <cell r="D76">
            <v>1</v>
          </cell>
          <cell r="E76">
            <v>45</v>
          </cell>
          <cell r="F76" t="str">
            <v/>
          </cell>
          <cell r="G76">
            <v>1</v>
          </cell>
          <cell r="H76">
            <v>6</v>
          </cell>
          <cell r="I76">
            <v>26</v>
          </cell>
          <cell r="J76">
            <v>32</v>
          </cell>
          <cell r="K76">
            <v>1.2307692307692308</v>
          </cell>
          <cell r="L76">
            <v>1</v>
          </cell>
          <cell r="M76">
            <v>0</v>
          </cell>
          <cell r="N76" t="str">
            <v/>
          </cell>
          <cell r="O76" t="str">
            <v/>
          </cell>
          <cell r="P76" t="str">
            <v/>
          </cell>
          <cell r="Q76" t="str">
            <v/>
          </cell>
          <cell r="R76">
            <v>0</v>
          </cell>
          <cell r="S76" t="str">
            <v/>
          </cell>
          <cell r="T76" t="str">
            <v/>
          </cell>
          <cell r="V76" t="str">
            <v/>
          </cell>
        </row>
        <row r="77">
          <cell r="A77">
            <v>509</v>
          </cell>
          <cell r="B77" t="str">
            <v>转世重生</v>
          </cell>
          <cell r="C77" t="str">
            <v>将一定范围内的一个方阵的尸体复活同时回复目标X%生命</v>
          </cell>
          <cell r="D77">
            <v>1</v>
          </cell>
          <cell r="E77">
            <v>45</v>
          </cell>
          <cell r="F77" t="str">
            <v/>
          </cell>
          <cell r="G77">
            <v>1</v>
          </cell>
          <cell r="H77">
            <v>26</v>
          </cell>
          <cell r="I77">
            <v>38</v>
          </cell>
          <cell r="J77">
            <v>58</v>
          </cell>
          <cell r="K77">
            <v>1.5263157894736843</v>
          </cell>
          <cell r="L77">
            <v>1</v>
          </cell>
          <cell r="M77">
            <v>0</v>
          </cell>
          <cell r="N77" t="str">
            <v/>
          </cell>
          <cell r="O77" t="str">
            <v/>
          </cell>
          <cell r="P77" t="str">
            <v/>
          </cell>
          <cell r="Q77" t="str">
            <v/>
          </cell>
          <cell r="R77">
            <v>0</v>
          </cell>
          <cell r="S77" t="str">
            <v/>
          </cell>
          <cell r="T77" t="str">
            <v/>
          </cell>
          <cell r="V77" t="str">
            <v/>
          </cell>
        </row>
        <row r="78">
          <cell r="A78">
            <v>510</v>
          </cell>
          <cell r="B78" t="str">
            <v>招魂术</v>
          </cell>
          <cell r="C78" t="str">
            <v>#在指定地点召唤9个骷髅</v>
          </cell>
          <cell r="D78">
            <v>1</v>
          </cell>
          <cell r="E78">
            <v>45</v>
          </cell>
          <cell r="F78" t="str">
            <v/>
          </cell>
          <cell r="G78">
            <v>1</v>
          </cell>
          <cell r="H78">
            <v>6</v>
          </cell>
          <cell r="I78">
            <v>25</v>
          </cell>
          <cell r="J78">
            <v>34</v>
          </cell>
          <cell r="K78">
            <v>1.36</v>
          </cell>
          <cell r="L78">
            <v>1</v>
          </cell>
          <cell r="M78">
            <v>0</v>
          </cell>
          <cell r="N78" t="str">
            <v/>
          </cell>
          <cell r="O78" t="str">
            <v/>
          </cell>
          <cell r="P78" t="str">
            <v/>
          </cell>
          <cell r="Q78" t="str">
            <v/>
          </cell>
          <cell r="R78">
            <v>0</v>
          </cell>
          <cell r="S78" t="str">
            <v/>
          </cell>
          <cell r="T78" t="str">
            <v/>
          </cell>
          <cell r="V78" t="str">
            <v/>
          </cell>
        </row>
        <row r="79">
          <cell r="A79">
            <v>5101</v>
          </cell>
          <cell r="B79" t="str">
            <v>招魂术</v>
          </cell>
          <cell r="C79" t="str">
            <v>#在指定地点召唤9个骷髅</v>
          </cell>
          <cell r="D79">
            <v>1</v>
          </cell>
          <cell r="E79">
            <v>45</v>
          </cell>
          <cell r="F79" t="str">
            <v/>
          </cell>
          <cell r="G79">
            <v>1</v>
          </cell>
          <cell r="H79">
            <v>6</v>
          </cell>
          <cell r="I79">
            <v>20</v>
          </cell>
          <cell r="J79">
            <v>34</v>
          </cell>
          <cell r="K79">
            <v>1.7</v>
          </cell>
          <cell r="L79">
            <v>1</v>
          </cell>
          <cell r="M79">
            <v>0</v>
          </cell>
          <cell r="N79" t="str">
            <v/>
          </cell>
          <cell r="O79" t="str">
            <v/>
          </cell>
          <cell r="P79" t="str">
            <v/>
          </cell>
          <cell r="Q79" t="str">
            <v/>
          </cell>
          <cell r="R79">
            <v>0</v>
          </cell>
          <cell r="S79" t="str">
            <v/>
          </cell>
          <cell r="T79" t="str">
            <v/>
          </cell>
          <cell r="V79" t="str">
            <v/>
          </cell>
        </row>
        <row r="80">
          <cell r="A80">
            <v>5102</v>
          </cell>
          <cell r="B80" t="str">
            <v>招魂术</v>
          </cell>
          <cell r="C80" t="str">
            <v>#在指定地点召唤9个骷髅，附加『士气低落』效果</v>
          </cell>
          <cell r="D80">
            <v>1</v>
          </cell>
          <cell r="E80">
            <v>45</v>
          </cell>
          <cell r="F80" t="str">
            <v/>
          </cell>
          <cell r="G80">
            <v>1</v>
          </cell>
          <cell r="H80">
            <v>6</v>
          </cell>
          <cell r="I80">
            <v>20</v>
          </cell>
          <cell r="J80">
            <v>34</v>
          </cell>
          <cell r="K80">
            <v>1.7</v>
          </cell>
          <cell r="L80">
            <v>1</v>
          </cell>
          <cell r="M80">
            <v>0</v>
          </cell>
          <cell r="N80" t="str">
            <v/>
          </cell>
          <cell r="O80" t="str">
            <v/>
          </cell>
          <cell r="P80" t="str">
            <v/>
          </cell>
          <cell r="Q80" t="str">
            <v/>
          </cell>
          <cell r="R80">
            <v>0</v>
          </cell>
          <cell r="S80" t="str">
            <v/>
          </cell>
          <cell r="T80" t="str">
            <v/>
          </cell>
          <cell r="V80" t="str">
            <v/>
          </cell>
        </row>
        <row r="81">
          <cell r="A81">
            <v>5104</v>
          </cell>
          <cell r="B81" t="str">
            <v>招魂术</v>
          </cell>
          <cell r="C81" t="str">
            <v>#在指定地点召唤9个重装骷髅，附加『士气低落』效果</v>
          </cell>
          <cell r="D81">
            <v>1</v>
          </cell>
          <cell r="E81">
            <v>45</v>
          </cell>
          <cell r="F81" t="str">
            <v/>
          </cell>
          <cell r="G81">
            <v>1</v>
          </cell>
          <cell r="H81">
            <v>6</v>
          </cell>
          <cell r="I81">
            <v>20</v>
          </cell>
          <cell r="J81">
            <v>34</v>
          </cell>
          <cell r="K81">
            <v>1.7</v>
          </cell>
          <cell r="L81">
            <v>1</v>
          </cell>
          <cell r="M81">
            <v>0</v>
          </cell>
          <cell r="N81" t="str">
            <v/>
          </cell>
          <cell r="O81" t="str">
            <v/>
          </cell>
          <cell r="P81" t="str">
            <v/>
          </cell>
          <cell r="Q81" t="str">
            <v/>
          </cell>
          <cell r="R81">
            <v>0</v>
          </cell>
          <cell r="S81" t="str">
            <v/>
          </cell>
          <cell r="T81" t="str">
            <v/>
          </cell>
          <cell r="V81" t="str">
            <v/>
          </cell>
        </row>
        <row r="82">
          <cell r="A82">
            <v>511</v>
          </cell>
          <cell r="B82" t="str">
            <v>召唤土元素</v>
          </cell>
          <cell r="C82" t="str">
            <v>在指定地点召唤9个土元素，土元素拥有X攻击和X生命</v>
          </cell>
          <cell r="D82">
            <v>1</v>
          </cell>
          <cell r="E82">
            <v>45</v>
          </cell>
          <cell r="F82" t="str">
            <v/>
          </cell>
          <cell r="G82">
            <v>1</v>
          </cell>
          <cell r="H82">
            <v>6</v>
          </cell>
          <cell r="I82">
            <v>35</v>
          </cell>
          <cell r="J82">
            <v>40</v>
          </cell>
          <cell r="K82">
            <v>1.1428571428571428</v>
          </cell>
          <cell r="L82">
            <v>1</v>
          </cell>
          <cell r="M82">
            <v>0</v>
          </cell>
          <cell r="N82" t="str">
            <v/>
          </cell>
          <cell r="O82" t="str">
            <v/>
          </cell>
          <cell r="P82" t="str">
            <v/>
          </cell>
          <cell r="Q82" t="str">
            <v/>
          </cell>
          <cell r="R82">
            <v>0</v>
          </cell>
          <cell r="S82" t="str">
            <v/>
          </cell>
          <cell r="T82" t="str">
            <v/>
          </cell>
          <cell r="V82" t="str">
            <v/>
          </cell>
        </row>
        <row r="83">
          <cell r="A83">
            <v>512</v>
          </cell>
          <cell r="B83" t="str">
            <v>野性呼唤</v>
          </cell>
          <cell r="C83" t="str">
            <v>在指定地点召唤9个巨狼，巨狼拥有X攻击和X生命</v>
          </cell>
          <cell r="D83">
            <v>1</v>
          </cell>
          <cell r="E83">
            <v>45</v>
          </cell>
          <cell r="F83" t="str">
            <v/>
          </cell>
          <cell r="G83">
            <v>1</v>
          </cell>
          <cell r="H83">
            <v>13</v>
          </cell>
          <cell r="I83">
            <v>22</v>
          </cell>
          <cell r="J83">
            <v>37</v>
          </cell>
          <cell r="K83">
            <v>1.6818181818181819</v>
          </cell>
          <cell r="L83">
            <v>1</v>
          </cell>
          <cell r="M83">
            <v>0</v>
          </cell>
          <cell r="N83" t="str">
            <v/>
          </cell>
          <cell r="O83" t="str">
            <v/>
          </cell>
          <cell r="P83" t="str">
            <v/>
          </cell>
          <cell r="Q83" t="str">
            <v/>
          </cell>
          <cell r="R83">
            <v>0</v>
          </cell>
          <cell r="S83" t="str">
            <v/>
          </cell>
          <cell r="T83" t="str">
            <v/>
          </cell>
          <cell r="V83" t="str">
            <v/>
          </cell>
        </row>
        <row r="84">
          <cell r="A84">
            <v>513</v>
          </cell>
          <cell r="B84" t="str">
            <v>巨石魔墙</v>
          </cell>
          <cell r="C84" t="str">
            <v>召唤一道阻隔路过敌军的石墙，持续X秒</v>
          </cell>
          <cell r="D84">
            <v>1</v>
          </cell>
          <cell r="E84">
            <v>0</v>
          </cell>
          <cell r="G84">
            <v>1</v>
          </cell>
          <cell r="H84">
            <v>6</v>
          </cell>
          <cell r="I84">
            <v>20</v>
          </cell>
          <cell r="J84">
            <v>31</v>
          </cell>
          <cell r="K84">
            <v>1.55</v>
          </cell>
          <cell r="L84">
            <v>1</v>
          </cell>
          <cell r="M84">
            <v>0</v>
          </cell>
          <cell r="N84" t="str">
            <v/>
          </cell>
          <cell r="O84" t="str">
            <v/>
          </cell>
          <cell r="P84" t="str">
            <v/>
          </cell>
          <cell r="Q84" t="str">
            <v/>
          </cell>
          <cell r="R84">
            <v>0</v>
          </cell>
          <cell r="S84" t="str">
            <v/>
          </cell>
          <cell r="T84" t="str">
            <v/>
          </cell>
          <cell r="V84" t="str">
            <v/>
          </cell>
        </row>
        <row r="85">
          <cell r="A85">
            <v>514</v>
          </cell>
          <cell r="B85" t="str">
            <v>大地神箭</v>
          </cell>
          <cell r="C85" t="str">
            <v>对一定范围内的敌方单位造成X土系伤害</v>
          </cell>
          <cell r="D85">
            <v>1</v>
          </cell>
          <cell r="E85">
            <v>45</v>
          </cell>
          <cell r="F85" t="str">
            <v/>
          </cell>
          <cell r="G85">
            <v>1</v>
          </cell>
          <cell r="H85">
            <v>6</v>
          </cell>
          <cell r="I85">
            <v>15</v>
          </cell>
          <cell r="J85">
            <v>20</v>
          </cell>
          <cell r="K85">
            <v>1.3333333333333333</v>
          </cell>
          <cell r="L85">
            <v>1</v>
          </cell>
          <cell r="M85">
            <v>1</v>
          </cell>
          <cell r="N85">
            <v>950.96394322436504</v>
          </cell>
          <cell r="O85">
            <v>515.73441365342558</v>
          </cell>
          <cell r="P85">
            <v>951</v>
          </cell>
          <cell r="Q85">
            <v>516</v>
          </cell>
          <cell r="R85">
            <v>0</v>
          </cell>
          <cell r="S85">
            <v>951</v>
          </cell>
          <cell r="T85" t="str">
            <v/>
          </cell>
          <cell r="V85" t="str">
            <v/>
          </cell>
        </row>
        <row r="86">
          <cell r="A86">
            <v>515</v>
          </cell>
          <cell r="B86" t="str">
            <v>森林共鸣</v>
          </cell>
          <cell r="C86" t="str">
            <v>在指定地点召唤9个树人，树人拥有X攻击和X生命</v>
          </cell>
          <cell r="D86">
            <v>1</v>
          </cell>
          <cell r="E86">
            <v>45</v>
          </cell>
          <cell r="F86" t="str">
            <v/>
          </cell>
          <cell r="G86">
            <v>1</v>
          </cell>
          <cell r="H86">
            <v>8</v>
          </cell>
          <cell r="I86">
            <v>20</v>
          </cell>
          <cell r="J86">
            <v>25</v>
          </cell>
          <cell r="K86">
            <v>1.25</v>
          </cell>
          <cell r="L86">
            <v>1</v>
          </cell>
          <cell r="M86">
            <v>0</v>
          </cell>
          <cell r="N86" t="str">
            <v/>
          </cell>
          <cell r="O86" t="str">
            <v/>
          </cell>
          <cell r="P86" t="str">
            <v/>
          </cell>
          <cell r="Q86" t="str">
            <v/>
          </cell>
          <cell r="R86">
            <v>0</v>
          </cell>
          <cell r="S86" t="str">
            <v/>
          </cell>
          <cell r="T86" t="str">
            <v/>
          </cell>
          <cell r="V86" t="str">
            <v/>
          </cell>
        </row>
        <row r="87">
          <cell r="A87">
            <v>516</v>
          </cell>
          <cell r="B87" t="str">
            <v>聚灵奇术</v>
          </cell>
          <cell r="C87" t="str">
            <v>对一定范围内的敌方非墓园单位造成X土系伤害，同时对范围内的己方墓园单位回复X生命</v>
          </cell>
          <cell r="D87">
            <v>1</v>
          </cell>
          <cell r="E87">
            <v>60</v>
          </cell>
          <cell r="G87">
            <v>1</v>
          </cell>
          <cell r="H87">
            <v>12</v>
          </cell>
          <cell r="I87">
            <v>20</v>
          </cell>
          <cell r="J87">
            <v>46</v>
          </cell>
          <cell r="K87">
            <v>2.2999999999999998</v>
          </cell>
          <cell r="L87">
            <v>1</v>
          </cell>
          <cell r="M87">
            <v>1</v>
          </cell>
          <cell r="N87">
            <v>1226.2097273487809</v>
          </cell>
          <cell r="O87">
            <v>665.00792091666676</v>
          </cell>
          <cell r="P87">
            <v>1226</v>
          </cell>
          <cell r="Q87">
            <v>665</v>
          </cell>
          <cell r="S87">
            <v>1226</v>
          </cell>
          <cell r="T87" t="str">
            <v/>
          </cell>
          <cell r="V87" t="str">
            <v/>
          </cell>
        </row>
        <row r="88">
          <cell r="A88">
            <v>517</v>
          </cell>
          <cell r="B88" t="str">
            <v>圣盾术</v>
          </cell>
          <cell r="C88" t="str">
            <v>是较大范围内的我方单位免疫伤害，持续X秒</v>
          </cell>
          <cell r="D88">
            <v>1</v>
          </cell>
          <cell r="E88">
            <v>80</v>
          </cell>
          <cell r="F88" t="str">
            <v/>
          </cell>
          <cell r="G88">
            <v>1</v>
          </cell>
          <cell r="H88">
            <v>6</v>
          </cell>
          <cell r="I88">
            <v>20</v>
          </cell>
          <cell r="J88">
            <v>51</v>
          </cell>
          <cell r="K88">
            <v>2.5499999999999998</v>
          </cell>
          <cell r="L88">
            <v>1</v>
          </cell>
          <cell r="M88">
            <v>0</v>
          </cell>
          <cell r="N88" t="str">
            <v/>
          </cell>
          <cell r="O88" t="str">
            <v/>
          </cell>
          <cell r="P88" t="str">
            <v/>
          </cell>
          <cell r="Q88" t="str">
            <v/>
          </cell>
          <cell r="R88">
            <v>0</v>
          </cell>
          <cell r="S88" t="str">
            <v/>
          </cell>
          <cell r="T88">
            <v>20</v>
          </cell>
          <cell r="U88" t="str">
            <v>免伤-</v>
          </cell>
          <cell r="V88">
            <v>0.31782649338471969</v>
          </cell>
          <cell r="W88" t="str">
            <v>法术免伤</v>
          </cell>
        </row>
        <row r="89">
          <cell r="A89">
            <v>518</v>
          </cell>
          <cell r="B89" t="str">
            <v>亡灵大军</v>
          </cell>
          <cell r="C89" t="str">
            <v>在指定地点召唤9个骷髅，骷髅拥有X攻击和X生命</v>
          </cell>
          <cell r="D89">
            <v>1</v>
          </cell>
          <cell r="E89">
            <v>60</v>
          </cell>
          <cell r="F89" t="str">
            <v/>
          </cell>
          <cell r="G89">
            <v>1</v>
          </cell>
          <cell r="H89">
            <v>18</v>
          </cell>
          <cell r="I89">
            <v>34</v>
          </cell>
          <cell r="J89">
            <v>46</v>
          </cell>
          <cell r="K89">
            <v>1.3529411764705883</v>
          </cell>
          <cell r="L89">
            <v>1</v>
          </cell>
          <cell r="M89">
            <v>0</v>
          </cell>
          <cell r="N89" t="str">
            <v/>
          </cell>
          <cell r="O89" t="str">
            <v/>
          </cell>
          <cell r="P89" t="str">
            <v/>
          </cell>
          <cell r="Q89" t="str">
            <v/>
          </cell>
          <cell r="R89">
            <v>0</v>
          </cell>
          <cell r="S89" t="str">
            <v/>
          </cell>
          <cell r="T89" t="str">
            <v/>
          </cell>
          <cell r="V89" t="str">
            <v/>
          </cell>
        </row>
        <row r="90">
          <cell r="A90">
            <v>5184</v>
          </cell>
          <cell r="B90" t="str">
            <v>亡灵大军</v>
          </cell>
          <cell r="C90" t="str">
            <v>在指定地点召唤9个骷髅，骷髅拥有X攻击和X生命</v>
          </cell>
          <cell r="D90">
            <v>1</v>
          </cell>
          <cell r="E90">
            <v>60</v>
          </cell>
          <cell r="F90" t="str">
            <v/>
          </cell>
          <cell r="G90">
            <v>1</v>
          </cell>
          <cell r="H90">
            <v>18</v>
          </cell>
          <cell r="I90">
            <v>34</v>
          </cell>
          <cell r="J90">
            <v>46</v>
          </cell>
          <cell r="K90">
            <v>1.3529411764705883</v>
          </cell>
          <cell r="L90">
            <v>1</v>
          </cell>
          <cell r="M90">
            <v>0</v>
          </cell>
          <cell r="N90" t="str">
            <v/>
          </cell>
          <cell r="O90" t="str">
            <v/>
          </cell>
          <cell r="P90" t="str">
            <v/>
          </cell>
          <cell r="Q90" t="str">
            <v/>
          </cell>
          <cell r="R90">
            <v>0</v>
          </cell>
          <cell r="S90" t="str">
            <v/>
          </cell>
          <cell r="T90" t="str">
            <v/>
          </cell>
          <cell r="V90" t="str">
            <v/>
          </cell>
        </row>
        <row r="91">
          <cell r="A91">
            <v>519</v>
          </cell>
          <cell r="B91" t="str">
            <v>屠杀指令</v>
          </cell>
          <cell r="C91" t="str">
            <v>使一定范围内的敌方目标立即进入『士气低落』状态</v>
          </cell>
          <cell r="D91">
            <v>1</v>
          </cell>
          <cell r="E91">
            <v>2000</v>
          </cell>
          <cell r="F91" t="str">
            <v/>
          </cell>
          <cell r="G91">
            <v>1</v>
          </cell>
          <cell r="H91">
            <v>8</v>
          </cell>
          <cell r="I91">
            <v>8</v>
          </cell>
          <cell r="J91">
            <v>38</v>
          </cell>
          <cell r="K91">
            <v>4.75</v>
          </cell>
          <cell r="L91">
            <v>1</v>
          </cell>
          <cell r="M91">
            <v>0</v>
          </cell>
          <cell r="N91" t="str">
            <v/>
          </cell>
          <cell r="O91" t="str">
            <v/>
          </cell>
          <cell r="P91" t="str">
            <v/>
          </cell>
          <cell r="Q91" t="str">
            <v/>
          </cell>
          <cell r="R91">
            <v>0</v>
          </cell>
          <cell r="S91" t="str">
            <v/>
          </cell>
          <cell r="T91" t="str">
            <v/>
          </cell>
          <cell r="V91" t="str">
            <v/>
          </cell>
        </row>
        <row r="92">
          <cell r="A92">
            <v>5191</v>
          </cell>
          <cell r="B92" t="str">
            <v>屠杀指令</v>
          </cell>
          <cell r="C92" t="str">
            <v>使一定范围内的敌方目标立即进入『士气低落』状态</v>
          </cell>
          <cell r="D92">
            <v>1</v>
          </cell>
          <cell r="E92">
            <v>2000</v>
          </cell>
          <cell r="F92" t="str">
            <v/>
          </cell>
          <cell r="G92">
            <v>1</v>
          </cell>
          <cell r="H92">
            <v>4</v>
          </cell>
          <cell r="I92">
            <v>4</v>
          </cell>
          <cell r="J92">
            <v>38</v>
          </cell>
          <cell r="K92">
            <v>9.5</v>
          </cell>
          <cell r="L92">
            <v>1</v>
          </cell>
          <cell r="M92">
            <v>0</v>
          </cell>
          <cell r="N92" t="str">
            <v/>
          </cell>
          <cell r="O92" t="str">
            <v/>
          </cell>
          <cell r="P92" t="str">
            <v/>
          </cell>
          <cell r="Q92" t="str">
            <v/>
          </cell>
          <cell r="R92">
            <v>0</v>
          </cell>
          <cell r="S92" t="str">
            <v/>
          </cell>
          <cell r="T92" t="str">
            <v/>
          </cell>
          <cell r="V92" t="str">
            <v/>
          </cell>
        </row>
        <row r="93">
          <cell r="A93">
            <v>520</v>
          </cell>
          <cell r="B93" t="str">
            <v>神秘领域</v>
          </cell>
          <cell r="C93" t="str">
            <v>在目标区域召唤可重新定位的风暴，每轮对一定范围内的敌方单位造成X气系伤害，持续X轮</v>
          </cell>
          <cell r="D93">
            <v>1</v>
          </cell>
          <cell r="E93">
            <v>80</v>
          </cell>
          <cell r="G93">
            <v>1</v>
          </cell>
          <cell r="H93">
            <v>10</v>
          </cell>
          <cell r="I93">
            <v>30</v>
          </cell>
          <cell r="J93">
            <v>34</v>
          </cell>
          <cell r="K93">
            <v>1.1333333333333333</v>
          </cell>
          <cell r="L93">
            <v>1</v>
          </cell>
          <cell r="M93">
            <v>1</v>
          </cell>
          <cell r="N93">
            <v>1034.7005041660291</v>
          </cell>
          <cell r="O93">
            <v>561.14709882020099</v>
          </cell>
          <cell r="P93">
            <v>1035</v>
          </cell>
          <cell r="Q93">
            <v>561</v>
          </cell>
          <cell r="R93">
            <v>1</v>
          </cell>
          <cell r="S93">
            <v>1035</v>
          </cell>
          <cell r="T93">
            <v>30</v>
          </cell>
          <cell r="U93" t="str">
            <v>攻速-</v>
          </cell>
          <cell r="V93">
            <v>0.15</v>
          </cell>
        </row>
        <row r="94">
          <cell r="A94">
            <v>521</v>
          </cell>
          <cell r="B94" t="str">
            <v>石化大法</v>
          </cell>
          <cell r="C94" t="str">
            <v>使一定范围内的敌方单位失去行动能力，持续X秒</v>
          </cell>
          <cell r="D94">
            <v>1</v>
          </cell>
          <cell r="E94">
            <v>60</v>
          </cell>
          <cell r="F94" t="str">
            <v/>
          </cell>
          <cell r="G94">
            <v>1</v>
          </cell>
          <cell r="H94">
            <v>11</v>
          </cell>
          <cell r="I94">
            <v>28</v>
          </cell>
          <cell r="J94">
            <v>40</v>
          </cell>
          <cell r="K94">
            <v>1.4285714285714286</v>
          </cell>
          <cell r="L94">
            <v>1</v>
          </cell>
          <cell r="M94">
            <v>1</v>
          </cell>
          <cell r="N94">
            <v>1096.5190793610041</v>
          </cell>
          <cell r="O94">
            <v>594.67304568520046</v>
          </cell>
          <cell r="P94">
            <v>1097</v>
          </cell>
          <cell r="Q94">
            <v>595</v>
          </cell>
          <cell r="R94">
            <v>0</v>
          </cell>
          <cell r="S94">
            <v>1097</v>
          </cell>
          <cell r="T94" t="str">
            <v/>
          </cell>
          <cell r="V94" t="str">
            <v/>
          </cell>
        </row>
        <row r="95">
          <cell r="A95">
            <v>522</v>
          </cell>
          <cell r="B95" t="str">
            <v>山崩地裂</v>
          </cell>
          <cell r="C95" t="str">
            <v>是较大范围内的我方单位免疫伤害，持续X秒</v>
          </cell>
          <cell r="D95">
            <v>1</v>
          </cell>
          <cell r="E95">
            <v>80</v>
          </cell>
          <cell r="F95" t="str">
            <v/>
          </cell>
          <cell r="G95">
            <v>6</v>
          </cell>
          <cell r="H95">
            <v>6</v>
          </cell>
          <cell r="I95">
            <v>27</v>
          </cell>
          <cell r="J95">
            <v>61</v>
          </cell>
          <cell r="K95">
            <v>2.2592592592592591</v>
          </cell>
          <cell r="L95">
            <v>1</v>
          </cell>
          <cell r="M95">
            <v>1</v>
          </cell>
          <cell r="N95">
            <v>341.50594028797121</v>
          </cell>
          <cell r="O95">
            <v>185.2082480397728</v>
          </cell>
          <cell r="P95">
            <v>342</v>
          </cell>
          <cell r="Q95">
            <v>185</v>
          </cell>
          <cell r="R95">
            <v>0</v>
          </cell>
          <cell r="S95">
            <v>2052</v>
          </cell>
        </row>
        <row r="96">
          <cell r="A96">
            <v>523</v>
          </cell>
          <cell r="B96" t="str">
            <v>生命轮回</v>
          </cell>
          <cell r="C96" t="str">
            <v>对一定范围内的敌方非墓园单位造成X土系伤害，同时对范围内的己方墓园单位回复X生命</v>
          </cell>
          <cell r="D96">
            <v>1</v>
          </cell>
          <cell r="E96">
            <v>60</v>
          </cell>
          <cell r="G96">
            <v>10</v>
          </cell>
          <cell r="H96">
            <v>12</v>
          </cell>
          <cell r="I96">
            <v>20</v>
          </cell>
          <cell r="J96">
            <v>53</v>
          </cell>
          <cell r="K96">
            <v>2.65</v>
          </cell>
          <cell r="L96">
            <v>1</v>
          </cell>
          <cell r="M96">
            <v>1</v>
          </cell>
          <cell r="N96">
            <v>200.24737826855707</v>
          </cell>
          <cell r="O96">
            <v>108.59976863770953</v>
          </cell>
          <cell r="P96">
            <v>200</v>
          </cell>
          <cell r="Q96">
            <v>108</v>
          </cell>
          <cell r="S96">
            <v>2000</v>
          </cell>
          <cell r="T96" t="str">
            <v/>
          </cell>
          <cell r="V96" t="str">
            <v/>
          </cell>
        </row>
        <row r="97">
          <cell r="A97">
            <v>5231</v>
          </cell>
          <cell r="B97" t="str">
            <v>生命轮回</v>
          </cell>
          <cell r="C97" t="str">
            <v>对一定范围内的敌方非墓园单位造成X土系伤害，同时对范围内的己方墓园单位回复X生命</v>
          </cell>
          <cell r="D97">
            <v>1</v>
          </cell>
          <cell r="E97">
            <v>60</v>
          </cell>
          <cell r="G97">
            <v>10</v>
          </cell>
          <cell r="H97">
            <v>12</v>
          </cell>
          <cell r="I97">
            <v>20</v>
          </cell>
          <cell r="J97">
            <v>53</v>
          </cell>
          <cell r="K97">
            <v>2.65</v>
          </cell>
          <cell r="L97">
            <v>1</v>
          </cell>
          <cell r="M97">
            <v>1</v>
          </cell>
          <cell r="N97">
            <v>200.24737826855707</v>
          </cell>
          <cell r="O97">
            <v>108.59976863770953</v>
          </cell>
          <cell r="P97">
            <v>200</v>
          </cell>
          <cell r="Q97">
            <v>108</v>
          </cell>
          <cell r="S97">
            <v>2000</v>
          </cell>
          <cell r="T97" t="str">
            <v/>
          </cell>
          <cell r="V97" t="str">
            <v/>
          </cell>
        </row>
        <row r="98">
          <cell r="A98">
            <v>5232</v>
          </cell>
          <cell r="B98" t="str">
            <v>生命轮回</v>
          </cell>
          <cell r="C98" t="str">
            <v>对一定范围内的敌方非墓园单位造成X土系伤害，同时对范围内的己方墓园单位回复X生命</v>
          </cell>
          <cell r="D98">
            <v>1</v>
          </cell>
          <cell r="E98">
            <v>60</v>
          </cell>
          <cell r="G98">
            <v>10</v>
          </cell>
          <cell r="H98">
            <v>12</v>
          </cell>
          <cell r="I98">
            <v>20</v>
          </cell>
          <cell r="J98">
            <v>53</v>
          </cell>
          <cell r="K98">
            <v>2.65</v>
          </cell>
          <cell r="L98">
            <v>1</v>
          </cell>
          <cell r="M98">
            <v>1</v>
          </cell>
          <cell r="N98">
            <v>200.24737826855707</v>
          </cell>
          <cell r="O98">
            <v>108.59976863770953</v>
          </cell>
          <cell r="P98">
            <v>200</v>
          </cell>
          <cell r="Q98">
            <v>108</v>
          </cell>
          <cell r="S98">
            <v>2000</v>
          </cell>
          <cell r="T98" t="str">
            <v/>
          </cell>
          <cell r="V98" t="str">
            <v/>
          </cell>
        </row>
        <row r="99">
          <cell r="A99">
            <v>524</v>
          </cell>
          <cell r="B99" t="str">
            <v>晶化大地</v>
          </cell>
          <cell r="C99" t="str">
            <v>晶化未被晶化的单位，对被晶化的造成大量伤害</v>
          </cell>
          <cell r="D99">
            <v>1</v>
          </cell>
          <cell r="E99">
            <v>80</v>
          </cell>
          <cell r="G99">
            <v>1</v>
          </cell>
          <cell r="H99">
            <v>12</v>
          </cell>
          <cell r="I99">
            <v>26</v>
          </cell>
          <cell r="J99">
            <v>54</v>
          </cell>
          <cell r="K99">
            <v>2.0769230769230771</v>
          </cell>
          <cell r="L99">
            <v>1</v>
          </cell>
          <cell r="M99">
            <v>1</v>
          </cell>
          <cell r="N99">
            <v>2227.7441888254557</v>
          </cell>
          <cell r="O99">
            <v>1208.1681447333824</v>
          </cell>
          <cell r="P99">
            <v>2228</v>
          </cell>
          <cell r="Q99">
            <v>1208</v>
          </cell>
          <cell r="S99">
            <v>2228</v>
          </cell>
          <cell r="T99" t="str">
            <v/>
          </cell>
          <cell r="V99" t="str">
            <v/>
          </cell>
        </row>
        <row r="100">
          <cell r="A100">
            <v>525</v>
          </cell>
          <cell r="B100" t="str">
            <v>黑暗时刻</v>
          </cell>
          <cell r="C100" t="str">
            <v>对全场造成士气低落效果，同时造成一次法术伤害，对我方墓园兵团造成等量治疗效果</v>
          </cell>
          <cell r="D100">
            <v>1</v>
          </cell>
          <cell r="E100">
            <v>2000</v>
          </cell>
          <cell r="G100">
            <v>1</v>
          </cell>
          <cell r="H100">
            <v>10</v>
          </cell>
          <cell r="I100">
            <v>27</v>
          </cell>
          <cell r="J100">
            <v>54</v>
          </cell>
          <cell r="K100">
            <v>2</v>
          </cell>
          <cell r="L100">
            <v>1</v>
          </cell>
          <cell r="M100">
            <v>1</v>
          </cell>
          <cell r="N100">
            <v>1322.7601416716693</v>
          </cell>
          <cell r="O100">
            <v>717.36991810236043</v>
          </cell>
          <cell r="P100">
            <v>1323</v>
          </cell>
          <cell r="Q100">
            <v>718</v>
          </cell>
          <cell r="S100">
            <v>1323</v>
          </cell>
          <cell r="T100" t="str">
            <v/>
          </cell>
          <cell r="V100" t="str">
            <v/>
          </cell>
        </row>
        <row r="101">
          <cell r="A101">
            <v>526</v>
          </cell>
          <cell r="B101" t="str">
            <v>阴影笼罩</v>
          </cell>
          <cell r="C101" t="str">
            <v>对极大范围的敌方单位造成持续性伤害，同时在阴影笼罩下的兵团受到的法术伤害逐渐增加</v>
          </cell>
          <cell r="D101">
            <v>1</v>
          </cell>
          <cell r="E101">
            <v>120</v>
          </cell>
          <cell r="G101">
            <v>10</v>
          </cell>
          <cell r="H101">
            <v>8</v>
          </cell>
          <cell r="I101">
            <v>31</v>
          </cell>
          <cell r="J101">
            <v>49</v>
          </cell>
          <cell r="K101">
            <v>1.5806451612903225</v>
          </cell>
          <cell r="L101">
            <v>1</v>
          </cell>
          <cell r="M101">
            <v>1</v>
          </cell>
          <cell r="N101">
            <v>164.82305721284229</v>
          </cell>
          <cell r="O101">
            <v>89.388165948763685</v>
          </cell>
          <cell r="P101">
            <v>165</v>
          </cell>
          <cell r="Q101">
            <v>89</v>
          </cell>
          <cell r="S101">
            <v>1650</v>
          </cell>
          <cell r="T101" t="str">
            <v/>
          </cell>
          <cell r="V101" t="str">
            <v/>
          </cell>
        </row>
        <row r="102">
          <cell r="A102">
            <v>49005</v>
          </cell>
          <cell r="B102" t="str">
            <v>诅咒铠甲</v>
          </cell>
          <cell r="E102">
            <v>0</v>
          </cell>
          <cell r="K102" t="e">
            <v>#DIV/0!</v>
          </cell>
          <cell r="N102" t="str">
            <v/>
          </cell>
          <cell r="O102" t="str">
            <v/>
          </cell>
          <cell r="P102" t="str">
            <v/>
          </cell>
          <cell r="Q102" t="str">
            <v/>
          </cell>
          <cell r="S102" t="str">
            <v/>
          </cell>
          <cell r="T102" t="str">
            <v/>
          </cell>
          <cell r="V102" t="str">
            <v/>
          </cell>
        </row>
        <row r="103">
          <cell r="A103">
            <v>49006</v>
          </cell>
          <cell r="B103" t="str">
            <v>泰坦神箭</v>
          </cell>
          <cell r="D103">
            <v>1</v>
          </cell>
          <cell r="E103">
            <v>45</v>
          </cell>
          <cell r="G103">
            <v>1</v>
          </cell>
          <cell r="H103">
            <v>12</v>
          </cell>
          <cell r="I103">
            <v>25</v>
          </cell>
          <cell r="J103">
            <v>50</v>
          </cell>
          <cell r="K103">
            <v>2</v>
          </cell>
          <cell r="L103">
            <v>1</v>
          </cell>
          <cell r="M103">
            <v>1</v>
          </cell>
          <cell r="N103">
            <v>2021.4711873334477</v>
          </cell>
          <cell r="O103">
            <v>1096.3005116490922</v>
          </cell>
          <cell r="P103">
            <v>2021</v>
          </cell>
          <cell r="Q103">
            <v>1096</v>
          </cell>
          <cell r="R103">
            <v>0</v>
          </cell>
          <cell r="S103">
            <v>2021</v>
          </cell>
          <cell r="T103" t="str">
            <v/>
          </cell>
          <cell r="V103" t="str">
            <v/>
          </cell>
        </row>
        <row r="104">
          <cell r="A104">
            <v>49007</v>
          </cell>
          <cell r="B104" t="str">
            <v>鬼王斗篷</v>
          </cell>
          <cell r="E104">
            <v>0</v>
          </cell>
          <cell r="K104" t="e">
            <v>#DIV/0!</v>
          </cell>
          <cell r="N104" t="str">
            <v/>
          </cell>
          <cell r="O104" t="str">
            <v/>
          </cell>
          <cell r="P104" t="str">
            <v/>
          </cell>
          <cell r="Q104" t="str">
            <v/>
          </cell>
          <cell r="S104" t="str">
            <v/>
          </cell>
          <cell r="T104" t="str">
            <v/>
          </cell>
          <cell r="V104" t="str">
            <v/>
          </cell>
        </row>
        <row r="105">
          <cell r="A105">
            <v>49008</v>
          </cell>
          <cell r="B105" t="str">
            <v>龙王神力</v>
          </cell>
          <cell r="C105" t="str">
            <v>【自动】开场随机召唤一条中立龙（毒龙、仙女龙、水晶龙）</v>
          </cell>
          <cell r="N105" t="str">
            <v/>
          </cell>
          <cell r="T105" t="str">
            <v/>
          </cell>
          <cell r="V105" t="str">
            <v/>
          </cell>
        </row>
        <row r="106">
          <cell r="A106">
            <v>49009</v>
          </cell>
          <cell r="B106" t="str">
            <v>天使联盟</v>
          </cell>
          <cell r="E106">
            <v>0</v>
          </cell>
          <cell r="K106" t="e">
            <v>#DIV/0!</v>
          </cell>
          <cell r="N106" t="str">
            <v/>
          </cell>
          <cell r="O106" t="str">
            <v/>
          </cell>
          <cell r="P106" t="str">
            <v/>
          </cell>
          <cell r="S106" t="str">
            <v/>
          </cell>
          <cell r="T106" t="str">
            <v/>
          </cell>
          <cell r="V106" t="str">
            <v/>
          </cell>
        </row>
        <row r="107">
          <cell r="A107">
            <v>49014</v>
          </cell>
          <cell r="B107" t="str">
            <v>冰天雪地</v>
          </cell>
          <cell r="E107">
            <v>0</v>
          </cell>
          <cell r="H107">
            <v>20</v>
          </cell>
          <cell r="I107">
            <v>40</v>
          </cell>
          <cell r="J107">
            <v>30</v>
          </cell>
          <cell r="K107">
            <v>0.75</v>
          </cell>
          <cell r="N107" t="str">
            <v/>
          </cell>
          <cell r="O107" t="str">
            <v/>
          </cell>
          <cell r="P107" t="str">
            <v/>
          </cell>
          <cell r="S107" t="str">
            <v/>
          </cell>
          <cell r="T107" t="str">
            <v/>
          </cell>
          <cell r="V107" t="str">
            <v/>
          </cell>
        </row>
        <row r="109">
          <cell r="A109">
            <v>8011</v>
          </cell>
          <cell r="B109" t="str">
            <v>冲车</v>
          </cell>
          <cell r="D109">
            <v>1</v>
          </cell>
          <cell r="E109">
            <v>60</v>
          </cell>
          <cell r="G109">
            <v>1</v>
          </cell>
          <cell r="H109">
            <v>0</v>
          </cell>
          <cell r="I109">
            <v>100000</v>
          </cell>
          <cell r="J109">
            <v>0</v>
          </cell>
          <cell r="K109">
            <v>0</v>
          </cell>
          <cell r="N109" t="str">
            <v/>
          </cell>
          <cell r="O109" t="str">
            <v/>
          </cell>
          <cell r="P109" t="str">
            <v/>
          </cell>
          <cell r="S109" t="str">
            <v/>
          </cell>
          <cell r="T109" t="str">
            <v/>
          </cell>
          <cell r="V109" t="str">
            <v/>
          </cell>
        </row>
        <row r="110">
          <cell r="A110">
            <v>80111</v>
          </cell>
          <cell r="E110">
            <v>60</v>
          </cell>
          <cell r="G110">
            <v>1</v>
          </cell>
          <cell r="H110">
            <v>0</v>
          </cell>
          <cell r="I110">
            <v>100000</v>
          </cell>
          <cell r="J110">
            <v>0</v>
          </cell>
          <cell r="K110">
            <v>0</v>
          </cell>
          <cell r="N110" t="str">
            <v/>
          </cell>
          <cell r="O110" t="str">
            <v/>
          </cell>
          <cell r="P110" t="str">
            <v/>
          </cell>
          <cell r="S110" t="str">
            <v/>
          </cell>
          <cell r="T110" t="str">
            <v/>
          </cell>
          <cell r="V110" t="str">
            <v/>
          </cell>
        </row>
        <row r="111">
          <cell r="A111">
            <v>80112</v>
          </cell>
          <cell r="E111">
            <v>60</v>
          </cell>
          <cell r="G111">
            <v>1</v>
          </cell>
          <cell r="H111">
            <v>0</v>
          </cell>
          <cell r="I111">
            <v>100000</v>
          </cell>
          <cell r="J111">
            <v>0</v>
          </cell>
          <cell r="K111">
            <v>0</v>
          </cell>
          <cell r="N111" t="str">
            <v/>
          </cell>
          <cell r="O111" t="str">
            <v/>
          </cell>
          <cell r="P111" t="str">
            <v/>
          </cell>
          <cell r="S111" t="str">
            <v/>
          </cell>
          <cell r="T111" t="str">
            <v/>
          </cell>
          <cell r="V111" t="str">
            <v/>
          </cell>
        </row>
        <row r="112">
          <cell r="A112">
            <v>8012</v>
          </cell>
          <cell r="B112" t="str">
            <v>铁皮车</v>
          </cell>
          <cell r="D112">
            <v>1</v>
          </cell>
          <cell r="E112">
            <v>60</v>
          </cell>
          <cell r="G112">
            <v>1</v>
          </cell>
          <cell r="H112">
            <v>0</v>
          </cell>
          <cell r="I112">
            <v>100000</v>
          </cell>
          <cell r="J112">
            <v>0</v>
          </cell>
          <cell r="K112">
            <v>0</v>
          </cell>
          <cell r="N112" t="str">
            <v/>
          </cell>
          <cell r="O112" t="str">
            <v/>
          </cell>
          <cell r="P112" t="str">
            <v/>
          </cell>
          <cell r="S112" t="str">
            <v/>
          </cell>
          <cell r="T112" t="str">
            <v/>
          </cell>
          <cell r="V112" t="str">
            <v/>
          </cell>
        </row>
        <row r="113">
          <cell r="A113">
            <v>80121</v>
          </cell>
          <cell r="E113">
            <v>60</v>
          </cell>
          <cell r="G113">
            <v>1</v>
          </cell>
          <cell r="H113">
            <v>0</v>
          </cell>
          <cell r="I113">
            <v>100000</v>
          </cell>
          <cell r="J113">
            <v>0</v>
          </cell>
          <cell r="K113">
            <v>0</v>
          </cell>
          <cell r="N113" t="str">
            <v/>
          </cell>
          <cell r="O113" t="str">
            <v/>
          </cell>
          <cell r="P113" t="str">
            <v/>
          </cell>
          <cell r="S113" t="str">
            <v/>
          </cell>
          <cell r="T113" t="str">
            <v/>
          </cell>
          <cell r="V113" t="str">
            <v/>
          </cell>
        </row>
        <row r="114">
          <cell r="A114">
            <v>80122</v>
          </cell>
          <cell r="E114">
            <v>60</v>
          </cell>
          <cell r="G114">
            <v>1</v>
          </cell>
          <cell r="H114">
            <v>0</v>
          </cell>
          <cell r="I114">
            <v>100000</v>
          </cell>
          <cell r="J114">
            <v>0</v>
          </cell>
          <cell r="K114">
            <v>0</v>
          </cell>
          <cell r="N114" t="str">
            <v/>
          </cell>
          <cell r="O114" t="str">
            <v/>
          </cell>
          <cell r="P114" t="str">
            <v/>
          </cell>
          <cell r="S114" t="str">
            <v/>
          </cell>
          <cell r="T114" t="str">
            <v/>
          </cell>
          <cell r="V114" t="str">
            <v/>
          </cell>
        </row>
        <row r="115">
          <cell r="A115">
            <v>8021</v>
          </cell>
          <cell r="B115" t="str">
            <v>弩车</v>
          </cell>
          <cell r="D115">
            <v>1</v>
          </cell>
          <cell r="E115">
            <v>45</v>
          </cell>
          <cell r="G115">
            <v>1</v>
          </cell>
          <cell r="H115">
            <v>5</v>
          </cell>
          <cell r="I115">
            <v>3</v>
          </cell>
          <cell r="J115">
            <v>0</v>
          </cell>
          <cell r="K115">
            <v>0</v>
          </cell>
          <cell r="N115">
            <v>15760</v>
          </cell>
          <cell r="O115">
            <v>63</v>
          </cell>
          <cell r="P115">
            <v>15760</v>
          </cell>
          <cell r="Q115">
            <v>60</v>
          </cell>
          <cell r="S115">
            <v>10</v>
          </cell>
          <cell r="T115" t="str">
            <v/>
          </cell>
          <cell r="V115" t="str">
            <v/>
          </cell>
        </row>
        <row r="116">
          <cell r="A116">
            <v>80211</v>
          </cell>
          <cell r="B116" t="str">
            <v>弩车</v>
          </cell>
          <cell r="D116">
            <v>1</v>
          </cell>
          <cell r="E116">
            <v>45</v>
          </cell>
          <cell r="G116">
            <v>1</v>
          </cell>
          <cell r="H116">
            <v>5</v>
          </cell>
          <cell r="I116">
            <v>3</v>
          </cell>
          <cell r="J116">
            <v>0</v>
          </cell>
          <cell r="K116">
            <v>0</v>
          </cell>
          <cell r="N116">
            <v>20488</v>
          </cell>
          <cell r="O116">
            <v>81.900000000000006</v>
          </cell>
          <cell r="P116">
            <v>20488</v>
          </cell>
          <cell r="Q116">
            <v>80</v>
          </cell>
          <cell r="S116">
            <v>10</v>
          </cell>
          <cell r="T116" t="str">
            <v/>
          </cell>
          <cell r="V116" t="str">
            <v/>
          </cell>
        </row>
        <row r="117">
          <cell r="A117">
            <v>80212</v>
          </cell>
          <cell r="B117" t="str">
            <v>弩车</v>
          </cell>
          <cell r="D117">
            <v>1</v>
          </cell>
          <cell r="E117">
            <v>45</v>
          </cell>
          <cell r="G117">
            <v>1</v>
          </cell>
          <cell r="H117">
            <v>5</v>
          </cell>
          <cell r="I117">
            <v>3</v>
          </cell>
          <cell r="J117">
            <v>0</v>
          </cell>
          <cell r="K117">
            <v>0</v>
          </cell>
          <cell r="N117">
            <v>20488</v>
          </cell>
          <cell r="O117">
            <v>81.900000000000006</v>
          </cell>
          <cell r="P117">
            <v>20488</v>
          </cell>
          <cell r="Q117">
            <v>80</v>
          </cell>
          <cell r="S117">
            <v>10</v>
          </cell>
          <cell r="T117" t="str">
            <v/>
          </cell>
          <cell r="V117" t="str">
            <v/>
          </cell>
        </row>
        <row r="118">
          <cell r="A118">
            <v>8022</v>
          </cell>
          <cell r="B118" t="str">
            <v>投石车</v>
          </cell>
          <cell r="D118">
            <v>1</v>
          </cell>
          <cell r="E118">
            <v>60</v>
          </cell>
          <cell r="G118">
            <v>1</v>
          </cell>
          <cell r="H118">
            <v>6</v>
          </cell>
          <cell r="I118">
            <v>8</v>
          </cell>
          <cell r="J118">
            <v>0</v>
          </cell>
          <cell r="K118">
            <v>0</v>
          </cell>
          <cell r="N118">
            <v>34520</v>
          </cell>
          <cell r="O118">
            <v>138</v>
          </cell>
          <cell r="P118">
            <v>34520</v>
          </cell>
          <cell r="Q118">
            <v>140</v>
          </cell>
          <cell r="S118">
            <v>10</v>
          </cell>
          <cell r="T118" t="str">
            <v/>
          </cell>
          <cell r="V118" t="str">
            <v/>
          </cell>
        </row>
        <row r="119">
          <cell r="A119">
            <v>80221</v>
          </cell>
          <cell r="B119" t="str">
            <v>投石车</v>
          </cell>
          <cell r="D119">
            <v>1</v>
          </cell>
          <cell r="E119">
            <v>60</v>
          </cell>
          <cell r="G119">
            <v>1</v>
          </cell>
          <cell r="H119">
            <v>6</v>
          </cell>
          <cell r="I119">
            <v>8</v>
          </cell>
          <cell r="J119">
            <v>0</v>
          </cell>
          <cell r="K119">
            <v>0</v>
          </cell>
          <cell r="N119">
            <v>34520</v>
          </cell>
          <cell r="O119">
            <v>138</v>
          </cell>
          <cell r="P119">
            <v>34520</v>
          </cell>
          <cell r="Q119">
            <v>140</v>
          </cell>
          <cell r="S119">
            <v>10</v>
          </cell>
          <cell r="T119" t="str">
            <v/>
          </cell>
          <cell r="V119" t="str">
            <v/>
          </cell>
        </row>
        <row r="120">
          <cell r="A120">
            <v>80222</v>
          </cell>
          <cell r="B120" t="str">
            <v>投石车</v>
          </cell>
          <cell r="D120">
            <v>1</v>
          </cell>
          <cell r="E120">
            <v>60</v>
          </cell>
          <cell r="G120">
            <v>1</v>
          </cell>
          <cell r="H120">
            <v>6</v>
          </cell>
          <cell r="I120">
            <v>8</v>
          </cell>
          <cell r="J120">
            <v>0</v>
          </cell>
          <cell r="K120">
            <v>0</v>
          </cell>
          <cell r="N120">
            <v>34520</v>
          </cell>
          <cell r="O120">
            <v>138</v>
          </cell>
          <cell r="P120">
            <v>34520</v>
          </cell>
          <cell r="Q120">
            <v>140</v>
          </cell>
          <cell r="S120">
            <v>10</v>
          </cell>
          <cell r="T120" t="str">
            <v/>
          </cell>
          <cell r="V120" t="str">
            <v/>
          </cell>
        </row>
        <row r="121">
          <cell r="A121">
            <v>8023</v>
          </cell>
          <cell r="B121" t="str">
            <v>火焰大炮</v>
          </cell>
          <cell r="D121">
            <v>1</v>
          </cell>
          <cell r="E121">
            <v>80</v>
          </cell>
          <cell r="G121">
            <v>1</v>
          </cell>
          <cell r="H121">
            <v>6</v>
          </cell>
          <cell r="I121">
            <v>12</v>
          </cell>
          <cell r="J121">
            <v>0</v>
          </cell>
          <cell r="K121">
            <v>0</v>
          </cell>
          <cell r="N121">
            <v>56280</v>
          </cell>
          <cell r="O121">
            <v>225</v>
          </cell>
          <cell r="P121">
            <v>56280</v>
          </cell>
          <cell r="Q121">
            <v>230</v>
          </cell>
          <cell r="S121">
            <v>10</v>
          </cell>
          <cell r="T121" t="str">
            <v/>
          </cell>
          <cell r="V121" t="str">
            <v/>
          </cell>
        </row>
        <row r="122">
          <cell r="A122">
            <v>80231</v>
          </cell>
          <cell r="B122" t="str">
            <v>火焰大炮</v>
          </cell>
          <cell r="D122">
            <v>1</v>
          </cell>
          <cell r="E122">
            <v>80</v>
          </cell>
          <cell r="G122">
            <v>1</v>
          </cell>
          <cell r="H122">
            <v>6</v>
          </cell>
          <cell r="I122">
            <v>12</v>
          </cell>
          <cell r="J122">
            <v>0</v>
          </cell>
          <cell r="K122">
            <v>0</v>
          </cell>
          <cell r="N122">
            <v>56280</v>
          </cell>
          <cell r="O122">
            <v>225</v>
          </cell>
          <cell r="P122">
            <v>56280</v>
          </cell>
          <cell r="Q122">
            <v>230</v>
          </cell>
          <cell r="S122">
            <v>10</v>
          </cell>
          <cell r="T122" t="str">
            <v/>
          </cell>
          <cell r="V122" t="str">
            <v/>
          </cell>
        </row>
        <row r="123">
          <cell r="A123">
            <v>80232</v>
          </cell>
          <cell r="B123" t="str">
            <v>火焰大炮</v>
          </cell>
          <cell r="D123">
            <v>1</v>
          </cell>
          <cell r="E123">
            <v>80</v>
          </cell>
          <cell r="G123">
            <v>1</v>
          </cell>
          <cell r="H123">
            <v>6</v>
          </cell>
          <cell r="I123">
            <v>12</v>
          </cell>
          <cell r="J123">
            <v>0</v>
          </cell>
          <cell r="K123">
            <v>0</v>
          </cell>
          <cell r="N123">
            <v>56280</v>
          </cell>
          <cell r="O123">
            <v>225</v>
          </cell>
          <cell r="P123">
            <v>56280</v>
          </cell>
          <cell r="Q123">
            <v>230</v>
          </cell>
          <cell r="S123">
            <v>10</v>
          </cell>
          <cell r="T123" t="str">
            <v/>
          </cell>
          <cell r="V123" t="str">
            <v/>
          </cell>
        </row>
        <row r="124">
          <cell r="A124">
            <v>8031</v>
          </cell>
          <cell r="B124" t="str">
            <v>医疗帐篷</v>
          </cell>
          <cell r="D124">
            <v>1</v>
          </cell>
          <cell r="E124">
            <v>50</v>
          </cell>
          <cell r="G124">
            <v>1</v>
          </cell>
          <cell r="H124">
            <v>6</v>
          </cell>
          <cell r="I124">
            <v>4</v>
          </cell>
          <cell r="J124">
            <v>0</v>
          </cell>
          <cell r="K124">
            <v>0</v>
          </cell>
          <cell r="N124">
            <v>13476</v>
          </cell>
          <cell r="O124">
            <v>54</v>
          </cell>
          <cell r="P124">
            <v>13480</v>
          </cell>
          <cell r="Q124">
            <v>50</v>
          </cell>
          <cell r="S124">
            <v>10</v>
          </cell>
          <cell r="T124" t="str">
            <v/>
          </cell>
          <cell r="V124" t="str">
            <v/>
          </cell>
        </row>
        <row r="125">
          <cell r="A125">
            <v>80311</v>
          </cell>
          <cell r="B125" t="str">
            <v>医疗帐篷</v>
          </cell>
          <cell r="D125">
            <v>1</v>
          </cell>
          <cell r="E125">
            <v>50</v>
          </cell>
          <cell r="G125">
            <v>1</v>
          </cell>
          <cell r="H125">
            <v>6</v>
          </cell>
          <cell r="I125">
            <v>4</v>
          </cell>
          <cell r="J125">
            <v>0</v>
          </cell>
          <cell r="K125">
            <v>0</v>
          </cell>
          <cell r="N125">
            <v>17519</v>
          </cell>
          <cell r="O125">
            <v>70</v>
          </cell>
          <cell r="P125">
            <v>17520</v>
          </cell>
          <cell r="Q125">
            <v>70</v>
          </cell>
          <cell r="S125">
            <v>10</v>
          </cell>
          <cell r="T125" t="str">
            <v/>
          </cell>
          <cell r="V125" t="str">
            <v/>
          </cell>
        </row>
        <row r="126">
          <cell r="A126">
            <v>80312</v>
          </cell>
          <cell r="B126" t="str">
            <v>医疗帐篷</v>
          </cell>
          <cell r="D126">
            <v>1</v>
          </cell>
          <cell r="E126">
            <v>50</v>
          </cell>
          <cell r="G126">
            <v>1</v>
          </cell>
          <cell r="H126">
            <v>6</v>
          </cell>
          <cell r="I126">
            <v>4</v>
          </cell>
          <cell r="J126">
            <v>0</v>
          </cell>
          <cell r="K126">
            <v>0</v>
          </cell>
          <cell r="N126">
            <v>17519</v>
          </cell>
          <cell r="O126">
            <v>70</v>
          </cell>
          <cell r="P126">
            <v>17520</v>
          </cell>
          <cell r="Q126">
            <v>70</v>
          </cell>
          <cell r="S126">
            <v>10</v>
          </cell>
          <cell r="T126" t="str">
            <v/>
          </cell>
          <cell r="V126" t="str">
            <v/>
          </cell>
        </row>
        <row r="127">
          <cell r="A127">
            <v>8032</v>
          </cell>
          <cell r="B127" t="str">
            <v>符文石</v>
          </cell>
          <cell r="D127">
            <v>1</v>
          </cell>
          <cell r="E127">
            <v>60</v>
          </cell>
          <cell r="G127">
            <v>1</v>
          </cell>
          <cell r="H127">
            <v>10.5</v>
          </cell>
          <cell r="I127">
            <v>8</v>
          </cell>
          <cell r="J127">
            <v>0</v>
          </cell>
          <cell r="K127">
            <v>0</v>
          </cell>
          <cell r="N127">
            <v>24854</v>
          </cell>
          <cell r="O127">
            <v>99.666666666666671</v>
          </cell>
          <cell r="P127">
            <v>24840</v>
          </cell>
          <cell r="Q127">
            <v>100</v>
          </cell>
          <cell r="S127">
            <v>10</v>
          </cell>
          <cell r="T127" t="str">
            <v/>
          </cell>
          <cell r="V127" t="str">
            <v/>
          </cell>
        </row>
        <row r="128">
          <cell r="A128">
            <v>80321</v>
          </cell>
          <cell r="B128" t="str">
            <v>符文石</v>
          </cell>
          <cell r="D128">
            <v>1</v>
          </cell>
          <cell r="E128">
            <v>80</v>
          </cell>
          <cell r="G128">
            <v>1</v>
          </cell>
          <cell r="H128">
            <v>10.5</v>
          </cell>
          <cell r="I128">
            <v>8</v>
          </cell>
          <cell r="J128">
            <v>0</v>
          </cell>
          <cell r="K128">
            <v>0</v>
          </cell>
          <cell r="N128">
            <v>24854</v>
          </cell>
          <cell r="O128">
            <v>99.666666666666671</v>
          </cell>
          <cell r="P128">
            <v>24840</v>
          </cell>
          <cell r="Q128">
            <v>100</v>
          </cell>
          <cell r="S128">
            <v>10</v>
          </cell>
          <cell r="T128" t="str">
            <v/>
          </cell>
          <cell r="V128" t="str">
            <v/>
          </cell>
        </row>
        <row r="129">
          <cell r="A129">
            <v>80322</v>
          </cell>
          <cell r="B129" t="str">
            <v>符文石</v>
          </cell>
          <cell r="D129">
            <v>1</v>
          </cell>
          <cell r="E129">
            <v>80</v>
          </cell>
          <cell r="G129">
            <v>1</v>
          </cell>
          <cell r="H129">
            <v>10.5</v>
          </cell>
          <cell r="I129">
            <v>8</v>
          </cell>
          <cell r="J129">
            <v>0</v>
          </cell>
          <cell r="K129">
            <v>0</v>
          </cell>
          <cell r="N129">
            <v>24854</v>
          </cell>
          <cell r="O129">
            <v>99.666666666666671</v>
          </cell>
          <cell r="P129">
            <v>24840</v>
          </cell>
          <cell r="Q129">
            <v>100</v>
          </cell>
          <cell r="S129">
            <v>10</v>
          </cell>
          <cell r="T129" t="str">
            <v/>
          </cell>
          <cell r="V129" t="str">
            <v/>
          </cell>
        </row>
        <row r="132">
          <cell r="C132" t="str">
            <v>开场自动对敌方全体单位释放迟缓大法、恶咒附身</v>
          </cell>
          <cell r="Q132">
            <v>20</v>
          </cell>
          <cell r="R132">
            <v>10.769230769230768</v>
          </cell>
        </row>
        <row r="133">
          <cell r="C133" t="str">
            <v>对一定范围内的敌方单位造成X气系伤害</v>
          </cell>
        </row>
        <row r="134">
          <cell r="C134" t="str">
            <v>开场自动召唤两队骷髅弓箭手</v>
          </cell>
        </row>
        <row r="135">
          <cell r="C135" t="str">
            <v>开场召唤一条毒龙</v>
          </cell>
        </row>
        <row r="136">
          <cell r="C136" t="str">
            <v>开场自动对己方全体单位释放祈祷</v>
          </cell>
        </row>
        <row r="138">
          <cell r="C138" t="str">
            <v>一定范围是45，较大范围是60；45码现在一定覆盖不到一个9人或16人兵团，60码有可能覆盖到16人范围，但是AI施法必定漏掉两个兵；80码范围可以完美覆盖16人单位</v>
          </cell>
        </row>
      </sheetData>
      <sheetData sheetId="5">
        <row r="6">
          <cell r="A6">
            <v>201</v>
          </cell>
        </row>
        <row r="7">
          <cell r="A7">
            <v>202</v>
          </cell>
        </row>
        <row r="8">
          <cell r="A8">
            <v>203</v>
          </cell>
        </row>
        <row r="9">
          <cell r="A9">
            <v>204</v>
          </cell>
        </row>
        <row r="10">
          <cell r="A10">
            <v>205</v>
          </cell>
        </row>
        <row r="11">
          <cell r="A11">
            <v>206</v>
          </cell>
        </row>
        <row r="12">
          <cell r="A12">
            <v>207</v>
          </cell>
        </row>
        <row r="13">
          <cell r="A13">
            <v>208</v>
          </cell>
        </row>
        <row r="14">
          <cell r="A14">
            <v>2081</v>
          </cell>
        </row>
        <row r="15">
          <cell r="A15">
            <v>2082</v>
          </cell>
        </row>
        <row r="16">
          <cell r="A16">
            <v>209</v>
          </cell>
        </row>
        <row r="17">
          <cell r="A17">
            <v>210</v>
          </cell>
        </row>
        <row r="18">
          <cell r="A18">
            <v>211</v>
          </cell>
        </row>
        <row r="19">
          <cell r="A19">
            <v>212</v>
          </cell>
        </row>
        <row r="20">
          <cell r="A20">
            <v>2121</v>
          </cell>
        </row>
        <row r="21">
          <cell r="A21">
            <v>213</v>
          </cell>
        </row>
        <row r="22">
          <cell r="A22">
            <v>2131</v>
          </cell>
        </row>
        <row r="23">
          <cell r="A23">
            <v>214</v>
          </cell>
        </row>
        <row r="24">
          <cell r="A24">
            <v>215</v>
          </cell>
        </row>
        <row r="25">
          <cell r="A25">
            <v>216</v>
          </cell>
        </row>
        <row r="26">
          <cell r="A26">
            <v>217</v>
          </cell>
        </row>
        <row r="27">
          <cell r="A27">
            <v>2171</v>
          </cell>
        </row>
        <row r="28">
          <cell r="A28">
            <v>218</v>
          </cell>
        </row>
        <row r="29">
          <cell r="A29">
            <v>301</v>
          </cell>
        </row>
        <row r="30">
          <cell r="A30">
            <v>302</v>
          </cell>
        </row>
        <row r="31">
          <cell r="A31">
            <v>303</v>
          </cell>
        </row>
        <row r="32">
          <cell r="A32">
            <v>304</v>
          </cell>
        </row>
        <row r="33">
          <cell r="A33">
            <v>305</v>
          </cell>
        </row>
        <row r="34">
          <cell r="A34">
            <v>3051</v>
          </cell>
        </row>
        <row r="35">
          <cell r="A35">
            <v>3052</v>
          </cell>
        </row>
        <row r="36">
          <cell r="A36">
            <v>306</v>
          </cell>
        </row>
        <row r="37">
          <cell r="A37">
            <v>307</v>
          </cell>
        </row>
        <row r="38">
          <cell r="A38">
            <v>308</v>
          </cell>
        </row>
        <row r="39">
          <cell r="A39">
            <v>3081</v>
          </cell>
        </row>
        <row r="40">
          <cell r="A40">
            <v>3082</v>
          </cell>
        </row>
        <row r="41">
          <cell r="A41">
            <v>309</v>
          </cell>
        </row>
        <row r="42">
          <cell r="A42">
            <v>310</v>
          </cell>
        </row>
        <row r="43">
          <cell r="A43">
            <v>311</v>
          </cell>
        </row>
        <row r="44">
          <cell r="A44">
            <v>312</v>
          </cell>
        </row>
        <row r="45">
          <cell r="A45">
            <v>313</v>
          </cell>
        </row>
        <row r="46">
          <cell r="A46">
            <v>314</v>
          </cell>
        </row>
        <row r="47">
          <cell r="A47">
            <v>315</v>
          </cell>
        </row>
        <row r="48">
          <cell r="A48">
            <v>316</v>
          </cell>
        </row>
        <row r="49">
          <cell r="A49">
            <v>317</v>
          </cell>
        </row>
        <row r="50">
          <cell r="A50">
            <v>318</v>
          </cell>
        </row>
        <row r="51">
          <cell r="A51">
            <v>401</v>
          </cell>
        </row>
        <row r="52">
          <cell r="A52">
            <v>402</v>
          </cell>
        </row>
        <row r="53">
          <cell r="A53">
            <v>403</v>
          </cell>
        </row>
        <row r="54">
          <cell r="A54">
            <v>404</v>
          </cell>
        </row>
        <row r="56">
          <cell r="A56">
            <v>406</v>
          </cell>
        </row>
        <row r="57">
          <cell r="A57">
            <v>407</v>
          </cell>
        </row>
        <row r="58">
          <cell r="A58">
            <v>408</v>
          </cell>
        </row>
        <row r="59">
          <cell r="A59">
            <v>4081</v>
          </cell>
        </row>
        <row r="60">
          <cell r="A60">
            <v>4082</v>
          </cell>
        </row>
        <row r="61">
          <cell r="A61">
            <v>409</v>
          </cell>
        </row>
        <row r="62">
          <cell r="A62">
            <v>410</v>
          </cell>
        </row>
        <row r="63">
          <cell r="A63">
            <v>411</v>
          </cell>
        </row>
        <row r="64">
          <cell r="A64">
            <v>412</v>
          </cell>
        </row>
        <row r="65">
          <cell r="A65">
            <v>413</v>
          </cell>
        </row>
        <row r="66">
          <cell r="A66">
            <v>414</v>
          </cell>
        </row>
        <row r="67">
          <cell r="A67">
            <v>415</v>
          </cell>
        </row>
        <row r="68">
          <cell r="A68">
            <v>4151</v>
          </cell>
        </row>
        <row r="69">
          <cell r="A69">
            <v>416</v>
          </cell>
        </row>
        <row r="70">
          <cell r="A70">
            <v>501</v>
          </cell>
        </row>
        <row r="71">
          <cell r="A71">
            <v>502</v>
          </cell>
        </row>
        <row r="72">
          <cell r="A72">
            <v>5022</v>
          </cell>
        </row>
        <row r="73">
          <cell r="A73">
            <v>503</v>
          </cell>
        </row>
        <row r="74">
          <cell r="A74">
            <v>504</v>
          </cell>
        </row>
        <row r="75">
          <cell r="A75">
            <v>505</v>
          </cell>
        </row>
        <row r="76">
          <cell r="A76">
            <v>506</v>
          </cell>
        </row>
        <row r="77">
          <cell r="A77">
            <v>507</v>
          </cell>
        </row>
        <row r="78">
          <cell r="A78">
            <v>5071</v>
          </cell>
        </row>
        <row r="79">
          <cell r="A79">
            <v>508</v>
          </cell>
        </row>
        <row r="80">
          <cell r="A80">
            <v>5081</v>
          </cell>
        </row>
        <row r="81">
          <cell r="A81">
            <v>509</v>
          </cell>
        </row>
        <row r="82">
          <cell r="A82">
            <v>510</v>
          </cell>
        </row>
        <row r="83">
          <cell r="A83">
            <v>5101</v>
          </cell>
        </row>
        <row r="84">
          <cell r="A84">
            <v>5102</v>
          </cell>
        </row>
        <row r="85">
          <cell r="A85">
            <v>5104</v>
          </cell>
        </row>
        <row r="87">
          <cell r="A87">
            <v>511</v>
          </cell>
        </row>
        <row r="88">
          <cell r="A88">
            <v>512</v>
          </cell>
        </row>
        <row r="89">
          <cell r="A89">
            <v>513</v>
          </cell>
        </row>
        <row r="90">
          <cell r="A90">
            <v>514</v>
          </cell>
        </row>
        <row r="91">
          <cell r="A91">
            <v>515</v>
          </cell>
        </row>
        <row r="92">
          <cell r="A92">
            <v>516</v>
          </cell>
        </row>
        <row r="93">
          <cell r="A93">
            <v>517</v>
          </cell>
        </row>
        <row r="94">
          <cell r="A94">
            <v>518</v>
          </cell>
        </row>
        <row r="95">
          <cell r="A95">
            <v>5184</v>
          </cell>
        </row>
        <row r="96">
          <cell r="A96">
            <v>519</v>
          </cell>
        </row>
        <row r="97">
          <cell r="A97">
            <v>5191</v>
          </cell>
        </row>
        <row r="98">
          <cell r="A98">
            <v>520</v>
          </cell>
        </row>
        <row r="99">
          <cell r="A99">
            <v>521</v>
          </cell>
        </row>
        <row r="100">
          <cell r="A100">
            <v>522</v>
          </cell>
        </row>
        <row r="101">
          <cell r="A101">
            <v>523</v>
          </cell>
        </row>
        <row r="102">
          <cell r="A102">
            <v>5231</v>
          </cell>
        </row>
        <row r="103">
          <cell r="A103">
            <v>5232</v>
          </cell>
        </row>
        <row r="104">
          <cell r="A104">
            <v>524</v>
          </cell>
        </row>
        <row r="105">
          <cell r="A105">
            <v>525</v>
          </cell>
        </row>
        <row r="106">
          <cell r="A106">
            <v>526</v>
          </cell>
        </row>
        <row r="249">
          <cell r="A249">
            <v>8011</v>
          </cell>
        </row>
        <row r="250">
          <cell r="A250">
            <v>80111</v>
          </cell>
        </row>
        <row r="251">
          <cell r="A251">
            <v>80112</v>
          </cell>
        </row>
        <row r="252">
          <cell r="A252">
            <v>8012</v>
          </cell>
        </row>
        <row r="253">
          <cell r="A253">
            <v>80121</v>
          </cell>
        </row>
        <row r="254">
          <cell r="A254">
            <v>80122</v>
          </cell>
        </row>
        <row r="255">
          <cell r="A255">
            <v>8021</v>
          </cell>
        </row>
        <row r="256">
          <cell r="A256">
            <v>80211</v>
          </cell>
        </row>
        <row r="257">
          <cell r="A257">
            <v>80212</v>
          </cell>
        </row>
        <row r="258">
          <cell r="A258">
            <v>8022</v>
          </cell>
        </row>
        <row r="259">
          <cell r="A259">
            <v>80221</v>
          </cell>
        </row>
        <row r="260">
          <cell r="A260">
            <v>80222</v>
          </cell>
        </row>
        <row r="261">
          <cell r="A261">
            <v>8023</v>
          </cell>
        </row>
        <row r="262">
          <cell r="A262">
            <v>80231</v>
          </cell>
        </row>
        <row r="263">
          <cell r="A263">
            <v>80232</v>
          </cell>
        </row>
        <row r="264">
          <cell r="A264">
            <v>8031</v>
          </cell>
        </row>
        <row r="265">
          <cell r="A265">
            <v>80311</v>
          </cell>
        </row>
        <row r="266">
          <cell r="A266">
            <v>80312</v>
          </cell>
        </row>
        <row r="267">
          <cell r="A267">
            <v>8032</v>
          </cell>
        </row>
        <row r="268">
          <cell r="A268">
            <v>80321</v>
          </cell>
        </row>
        <row r="269">
          <cell r="A269">
            <v>80322</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90" zoomScaleNormal="90" workbookViewId="0">
      <selection activeCell="C3" sqref="C3"/>
    </sheetView>
  </sheetViews>
  <sheetFormatPr defaultRowHeight="14.25"/>
  <cols>
    <col min="1" max="1" width="9" style="1"/>
    <col min="2" max="2" width="35.875" style="1" bestFit="1" customWidth="1"/>
    <col min="3" max="3" width="20.75" style="1" bestFit="1" customWidth="1"/>
    <col min="4" max="4" width="110.75" style="1" customWidth="1"/>
    <col min="5" max="16384" width="9" style="1"/>
  </cols>
  <sheetData>
    <row r="1" spans="1:4">
      <c r="A1" s="40" t="s">
        <v>1462</v>
      </c>
      <c r="B1" s="40" t="s">
        <v>1463</v>
      </c>
      <c r="C1" s="40" t="s">
        <v>1465</v>
      </c>
      <c r="D1" s="40" t="s">
        <v>1466</v>
      </c>
    </row>
    <row r="2" spans="1:4">
      <c r="A2" s="45">
        <v>0</v>
      </c>
      <c r="B2" s="41" t="str">
        <f>IFERROR(INDEX(物品列表!$C:$C,MATCH(查询页!A2,物品列表!$B:$B,0),0),"空")</f>
        <v>空</v>
      </c>
      <c r="C2" s="41" t="str">
        <f>IFERROR(IF(INDEX(物品列表!$A:$A,MATCH(A2,物品列表!$B:$B,0),0)=0,"[[]]",INDEX(物品列表!$A:$A,MATCH(A2,物品列表!$B:$B,0),0)),"[[]]")</f>
        <v>[[]]</v>
      </c>
      <c r="D2" s="404" t="str">
        <f>MID(C2,1,LEN(C2)-1)&amp;","&amp;MID(C3,2,LEN(C3)-2)&amp;","&amp;MID(C4,2,LEN(C4)-2)&amp;","&amp;MID(C5,2,LEN(C5)-2)&amp;","&amp;MID(C6,2,LEN(C6)-1)</f>
        <v>[[],["tool",39989,99999],[],[],[]]</v>
      </c>
    </row>
    <row r="3" spans="1:4">
      <c r="A3" s="45">
        <v>39989</v>
      </c>
      <c r="B3" s="41" t="str">
        <f>IFERROR(INDEX(物品列表!$C:$C,MATCH(查询页!A3,物品列表!$B:$B,0),0),"空")</f>
        <v>魔法水晶</v>
      </c>
      <c r="C3" s="41" t="str">
        <f>IFERROR(IF(INDEX(物品列表!$A:$A,MATCH(A3,物品列表!$B:$B,0),0)=0,"[[]]",INDEX(物品列表!$A:$A,MATCH(A3,物品列表!$B:$B,0),0)),"[[]]")</f>
        <v>[["tool",39989,99999]]</v>
      </c>
      <c r="D3" s="404"/>
    </row>
    <row r="4" spans="1:4">
      <c r="A4" s="45">
        <v>0</v>
      </c>
      <c r="B4" s="41" t="str">
        <f>IFERROR(INDEX(物品列表!$C:$C,MATCH(查询页!A4,物品列表!$B:$B,0),0),"空")</f>
        <v>空</v>
      </c>
      <c r="C4" s="41" t="str">
        <f>IFERROR(IF(INDEX(物品列表!$A:$A,MATCH(A4,物品列表!$B:$B,0),0)=0,"[[]]",INDEX(物品列表!$A:$A,MATCH(A4,物品列表!$B:$B,0),0)),"[[]]")</f>
        <v>[[]]</v>
      </c>
      <c r="D4" s="404"/>
    </row>
    <row r="5" spans="1:4">
      <c r="A5" s="45">
        <v>0</v>
      </c>
      <c r="B5" s="41" t="str">
        <f>IFERROR(INDEX(物品列表!$C:$C,MATCH(查询页!A5,物品列表!$B:$B,0),0),"空")</f>
        <v>空</v>
      </c>
      <c r="C5" s="41" t="str">
        <f>IFERROR(IF(INDEX(物品列表!$A:$A,MATCH(A5,物品列表!$B:$B,0),0)=0,"[[]]",INDEX(物品列表!$A:$A,MATCH(A5,物品列表!$B:$B,0),0)),"[[]]")</f>
        <v>[[]]</v>
      </c>
      <c r="D5" s="404"/>
    </row>
    <row r="6" spans="1:4">
      <c r="A6" s="45">
        <v>0</v>
      </c>
      <c r="B6" s="41" t="str">
        <f>IFERROR(INDEX(物品列表!$C:$C,MATCH(查询页!A6,物品列表!$B:$B,0),0),"空")</f>
        <v>空</v>
      </c>
      <c r="C6" s="41" t="str">
        <f>IFERROR(IF(INDEX(物品列表!$A:$A,MATCH(A6,物品列表!$B:$B,0),0)=0,"[[]]",INDEX(物品列表!$A:$A,MATCH(A6,物品列表!$B:$B,0),0)),"[[]]")</f>
        <v>[[]]</v>
      </c>
      <c r="D6" s="404"/>
    </row>
    <row r="7" spans="1:4">
      <c r="A7" s="40" t="s">
        <v>1464</v>
      </c>
      <c r="B7" s="40" t="s">
        <v>1462</v>
      </c>
      <c r="C7" s="40" t="s">
        <v>1465</v>
      </c>
      <c r="D7" s="40" t="s">
        <v>1466</v>
      </c>
    </row>
    <row r="8" spans="1:4">
      <c r="A8" s="45" t="s">
        <v>11439</v>
      </c>
      <c r="B8" s="41" t="str">
        <f>IFERROR(INDEX(物品列表!$B:$B,MATCH(查询页!A8,物品列表!$C:$C,0),0),"空")</f>
        <v>starfrag</v>
      </c>
      <c r="C8" s="41" t="str">
        <f>IFERROR(IF(INDEX(物品列表!$A:$A,MATCH(查询页!A8,物品列表!$C:$C,0),0)=0,"[[]]",INDEX(物品列表!$A:$A,MATCH(查询页!A8,物品列表!$C:$C,0),0)),"[[]]")</f>
        <v>[["starfrag",0,99999]]</v>
      </c>
      <c r="D8" s="404" t="str">
        <f>MID(C8,1,LEN(C8)-1)&amp;","&amp;MID(C9,2,LEN(C9)-2)&amp;","&amp;MID(C10,2,LEN(C10)-2)&amp;","&amp;MID(C11,2,LEN(C11)-2)&amp;","&amp;MID(C12,2,LEN(C12)-1)</f>
        <v>[["starfrag",0,99999],["gold",0,99999],["physcal",0,99999],["gem",0,99999],["tool",310001,99999]]</v>
      </c>
    </row>
    <row r="9" spans="1:4">
      <c r="A9" s="45" t="s">
        <v>1395</v>
      </c>
      <c r="B9" s="41" t="str">
        <f>IFERROR(INDEX(物品列表!$B:$B,MATCH(查询页!A9,物品列表!$C:$C,0),0),"空")</f>
        <v>gold</v>
      </c>
      <c r="C9" s="41" t="str">
        <f>IFERROR(IF(INDEX(物品列表!$A:$A,MATCH(查询页!A9,物品列表!$C:$C,0),0)=0,"[[]]",INDEX(物品列表!$A:$A,MATCH(查询页!A9,物品列表!$C:$C,0),0)),"[[]]")</f>
        <v>[["gold",0,99999]]</v>
      </c>
      <c r="D9" s="404"/>
    </row>
    <row r="10" spans="1:4">
      <c r="A10" s="45" t="s">
        <v>1397</v>
      </c>
      <c r="B10" s="41" t="str">
        <f>IFERROR(INDEX(物品列表!$B:$B,MATCH(查询页!A10,物品列表!$C:$C,0),0),"空")</f>
        <v>physcal</v>
      </c>
      <c r="C10" s="41" t="str">
        <f>IFERROR(IF(INDEX(物品列表!$A:$A,MATCH(查询页!A10,物品列表!$C:$C,0),0)=0,"[[]]",INDEX(物品列表!$A:$A,MATCH(查询页!A10,物品列表!$C:$C,0),0)),"[[]]")</f>
        <v>[["physcal",0,99999]]</v>
      </c>
      <c r="D10" s="404"/>
    </row>
    <row r="11" spans="1:4">
      <c r="A11" s="45" t="s">
        <v>1393</v>
      </c>
      <c r="B11" s="41" t="str">
        <f>IFERROR(INDEX(物品列表!$B:$B,MATCH(查询页!A11,物品列表!$C:$C,0),0),"空")</f>
        <v>gem</v>
      </c>
      <c r="C11" s="41" t="str">
        <f>IFERROR(IF(INDEX(物品列表!$A:$A,MATCH(查询页!A11,物品列表!$C:$C,0),0)=0,"[[]]",INDEX(物品列表!$A:$A,MATCH(查询页!A11,物品列表!$C:$C,0),0)),"[[]]")</f>
        <v>[["gem",0,99999]]</v>
      </c>
      <c r="D11" s="404"/>
    </row>
    <row r="12" spans="1:4">
      <c r="A12" s="45" t="s">
        <v>19</v>
      </c>
      <c r="B12" s="41">
        <f>IFERROR(INDEX(物品列表!$B:$B,MATCH(查询页!A12,物品列表!$C:$C,0),0),"空")</f>
        <v>310001</v>
      </c>
      <c r="C12" s="41" t="str">
        <f>IFERROR(IF(INDEX(物品列表!$A:$A,MATCH(查询页!A12,物品列表!$C:$C,0),0)=0,"[[]]",INDEX(物品列表!$A:$A,MATCH(查询页!A12,物品列表!$C:$C,0),0)),"[[]]")</f>
        <v>[["tool",310001,99999]]</v>
      </c>
      <c r="D12" s="404"/>
    </row>
    <row r="14" spans="1:4">
      <c r="A14" s="40" t="s">
        <v>1780</v>
      </c>
      <c r="B14" s="40" t="s">
        <v>1781</v>
      </c>
    </row>
    <row r="15" spans="1:4">
      <c r="A15" s="45" t="s">
        <v>1782</v>
      </c>
      <c r="B15" s="41" t="str">
        <f>IFERROR(INDEX(数据结构!B:B,MATCH(查询页!A15,数据结构!A:A,0),0),"注意拼写和'_'下划线")</f>
        <v>角色ID</v>
      </c>
    </row>
    <row r="16" spans="1:4">
      <c r="A16" s="45" t="s">
        <v>1783</v>
      </c>
      <c r="B16" s="41" t="str">
        <f>VLOOKUP(A16,IF({1,0},数据结构!B:B,数据结构!A:A),2,0)</f>
        <v>_id</v>
      </c>
    </row>
    <row r="18" spans="1:4" ht="42.75">
      <c r="A18" s="405" t="s">
        <v>2290</v>
      </c>
      <c r="B18" s="405"/>
      <c r="C18" s="53" t="s">
        <v>2283</v>
      </c>
      <c r="D18" s="95" t="str">
        <f>IF(IFERROR(INDEX(兵团!N:N,MATCH(查询页!B19,兵团!B:B,0),0),"无")="无",IFERROR(INDEX(兵团!N:N,MATCH(B20,兵团!A:A,0),0),"无"),IFERROR(INDEX(兵团!N:N,MATCH(查询页!B19,兵团!B:B,0),0),"无"))</f>
        <v>天赋名称：狙击
天赋说明：
[color=562600]与目标距离影响伤害，每100攻击距离提高[-][color=1ca216,fontsize=20]{($level+$ulevel)*1+4}%[-][color=562600]攻击[-]</v>
      </c>
    </row>
    <row r="19" spans="1:4" ht="57">
      <c r="A19" s="45"/>
      <c r="B19" s="41" t="str">
        <f>IFERROR(INDEX(兵团!B:B,MATCH(查询页!A19,兵团!A:A,0),0),"无")</f>
        <v>无</v>
      </c>
      <c r="C19" s="53" t="s">
        <v>2300</v>
      </c>
      <c r="D19" s="95" t="str">
        <f>IF(IFERROR(INDEX(兵团!P:P,MATCH(查询页!B19,兵团!B:B,0),0),"无")="无",IFERROR(INDEX(兵团!P:P,MATCH(B20,兵团!A:A,0),0),"无"),IFERROR(INDEX(兵团!P:P,MATCH(查询页!B19,兵团!B:B,0),0),"无"))</f>
        <v>技能名称：矛阵
技能说明：
[color=645252,fontsize=20]木精灵攻速提高至500%，持续[-][color=48b946,fontsize=20]{($level+$ulevel)*0.1+1.4}[-][color=645252,fontsize=20]秒。[-]</v>
      </c>
    </row>
    <row r="20" spans="1:4" ht="71.25">
      <c r="A20" s="45" t="s">
        <v>125</v>
      </c>
      <c r="B20" s="41">
        <f>IFERROR(INDEX(兵团!A:A,MATCH(查询页!A20,兵团!B:B,0),0),"无")</f>
        <v>203</v>
      </c>
      <c r="C20" s="53" t="s">
        <v>11352</v>
      </c>
      <c r="D20" s="95" t="str">
        <f>IF(IFERROR(INDEX(兵团!Q:Q,MATCH(查询页!B19,兵团!B:B,0),0),"无")="无",IFERROR(INDEX(兵团!Q:Q,MATCH(B20,兵团!A:A,0),0),"无"),IFERROR(INDEX(兵团!Q:Q,MATCH(查询页!B19,兵团!B:B,0),0),"无"))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row>
    <row r="21" spans="1:4" ht="55.5" customHeight="1">
      <c r="A21" s="53" t="s">
        <v>2293</v>
      </c>
      <c r="B21" s="41" t="str">
        <f>IF(IFERROR(INDEX(兵团!E:E,MATCH(查询页!B19,兵团!B:B,0),0),"无")="无",IFERROR(INDEX(兵团!E:E,MATCH(B20,兵团!A:A,0),0),"无"),IFERROR(INDEX(兵团!E:E,MATCH(查询页!B19,兵团!B:B,0),0),"无"))</f>
        <v>森林壁垒</v>
      </c>
      <c r="C21" s="53" t="s">
        <v>11353</v>
      </c>
      <c r="D21" s="95" t="str">
        <f>IF(IFERROR(INDEX(兵团!R:R,MATCH(查询页!B19,兵团!B:B,0),0),"无")="无",IFERROR(INDEX(兵团!R:R,MATCH(B20,兵团!A:A,0),0),"无"),IFERROR(INDEX(兵团!R:R,MATCH(查询页!B19,兵团!B:B,0),0),"无"))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row>
    <row r="22" spans="1:4" ht="57">
      <c r="A22" s="53" t="s">
        <v>2294</v>
      </c>
      <c r="B22" s="41" t="str">
        <f>IF(IFERROR(INDEX(兵团!F:F,MATCH(查询页!B19,兵团!B:B,0),0),"无")="无",IFERROR(INDEX(兵团!F:F,MATCH(B20,兵团!A:A,0),0),"无"),IFERROR(INDEX(兵团!F:F,MATCH(查询页!B19,兵团!B:B,0),0),"无"))</f>
        <v>森林居民</v>
      </c>
      <c r="C22" s="53" t="s">
        <v>11354</v>
      </c>
      <c r="D22" s="95" t="str">
        <f>IF(IFERROR(INDEX(兵团!S:S,MATCH(查询页!B19,兵团!B:B,0),0),"无")="无",IFERROR(INDEX(兵团!S:S,MATCH(B20,兵团!A:A,0),0),"无"),IFERROR(INDEX(兵团!S:S,MATCH(查询页!B19,兵团!B:B,0),0),"无"))</f>
        <v>技能名称：振奋
技能说明：
[color=645252,fontsize=20]木精灵暴击值提高[-][color=48b946,fontsize=20]{($level+$ulevel)*20+80}[-][color=645252,fontsize=20]，战场中每有1个己方射手兵团上场，木精灵暴击值额外提高40。[-]</v>
      </c>
    </row>
    <row r="23" spans="1:4" ht="57">
      <c r="A23" s="53" t="s">
        <v>2297</v>
      </c>
      <c r="B23" s="41" t="str">
        <f>IF(IFERROR(INDEX(兵团!G:G,MATCH(查询页!B19,兵团!B:B,0),0),"无")="无",IFERROR(INDEX(兵团!G:G,MATCH(B20,兵团!A:A,0),0),"无"),IFERROR(INDEX(兵团!G:G,MATCH(查询页!B19,兵团!B:B,0),0),"无"))</f>
        <v>射</v>
      </c>
      <c r="C23" s="406" t="s">
        <v>11193</v>
      </c>
      <c r="D23" s="95" t="str">
        <f>IF(B28="可觉醒",IF(IFERROR(INDEX(兵团!V:V,MATCH(查询页!B19,兵团!B:B,0),0),"无")="无",IFERROR(INDEX(兵团!V:V,MATCH(B20,兵团!A:A,0),0),"无"),IFERROR(INDEX(兵团!V:V,MATCH(查询页!B19,兵团!B:B,0),0),"无")),"无")</f>
        <v>任务提示：通关冷酷级龙之国
任务说明：
[color=3c2a1e,fontsize=18]木精灵上阵且壁垒兵团至少上阵[-][color=1ca216,fontsize=18]5[-][color=3c2a1e,fontsize=18]个，通关[-][color=1ca216,fontsize=18]1[-][color=3c2a1e,fontsize=18]次冷酷级龙之国。(扫荡不计入任务）[-]</v>
      </c>
    </row>
    <row r="24" spans="1:4" ht="42.75">
      <c r="A24" s="53" t="s">
        <v>2295</v>
      </c>
      <c r="B24" s="41">
        <f>IF(IFERROR(INDEX(兵团!H:H,MATCH(查询页!B19,兵团!B:B,0),0),"无")="无",IFERROR(INDEX(兵团!H:H,MATCH(B20,兵团!A:A,0),0),"无"),IFERROR(INDEX(兵团!H:H,MATCH(查询页!B19,兵团!B:B,0),0),"无"))</f>
        <v>16</v>
      </c>
      <c r="C24" s="407"/>
      <c r="D24" s="95" t="str">
        <f>IF(B28="可觉醒",IF(IFERROR(INDEX(兵团!W:W,MATCH(查询页!B19,兵团!B:B,0),0),"无")="无",IFERROR(INDEX(兵团!W:W,MATCH(B20,兵团!A:A,0),0),"无"),IFERROR(INDEX(兵团!W:W,MATCH(查询页!B19,兵团!B:B,0),0),"无")),"无")</f>
        <v>任务提示：收集2个装备
任务说明：
[color=3c2a1e,fontsize=18]在联盟探索中，收集[-][color=1ca216,fontsize=18]2[-][color=3c2a1e,fontsize=18]个装备。[-]</v>
      </c>
    </row>
    <row r="25" spans="1:4" ht="57">
      <c r="A25" s="53" t="s">
        <v>2296</v>
      </c>
      <c r="B25" s="41" t="str">
        <f>IF(IFERROR(INDEX(兵团!I:I,MATCH(查询页!B19,兵团!B:B,0),0),"无")="无",IFERROR(INDEX(兵团!I:I,MATCH(B20,兵团!A:A,0),0),"无"),IFERROR(INDEX(兵团!I:I,MATCH(查询页!B19,兵团!B:B,0),0),"无"))</f>
        <v>地面</v>
      </c>
      <c r="C25" s="407"/>
      <c r="D25" s="95" t="str">
        <f>IF(B28="可觉醒",IF(IFERROR(INDEX(兵团!X:X,MATCH(查询页!B19,兵团!B:B,0),0),"无")="无",IFERROR(INDEX(兵团!X:X,MATCH(B20,兵团!A:A,0),0),"无"),IFERROR(INDEX(兵团!X:X,MATCH(查询页!B19,兵团!B:B,0),0),"无")),"无")</f>
        <v>任务提示：收集100个英魂
任务说明：
[color=3c2a1e,fontsize=18]在地下城15-2，15-4中收集[-][color=1ca216,fontsize=18]100[-][color=3c2a1e,fontsize=18]个森林游侠英魂。[-]</v>
      </c>
    </row>
    <row r="26" spans="1:4" ht="57">
      <c r="A26" s="53" t="s">
        <v>2298</v>
      </c>
      <c r="B26" s="41">
        <f>IF(IFERROR(INDEX(兵团!J:J,MATCH(查询页!B19,兵团!B:B,0),0),"无")="无",IFERROR(INDEX(兵团!J:J,MATCH(B20,兵团!A:A,0),0),"无"),IFERROR(INDEX(兵团!J:J,MATCH(查询页!B19,兵团!B:B,0),0),"无"))</f>
        <v>2</v>
      </c>
      <c r="C26" s="408"/>
      <c r="D26" s="95" t="str">
        <f>IF(B28="可觉醒",IF(IFERROR(INDEX(兵团!Y:Y,MATCH(查询页!B19,兵团!B:B,0),0),"无")="无",IFERROR(INDEX(兵团!Y:Y,MATCH(B20,兵团!A:A,0),0),"无"),IFERROR(INDEX(兵团!Y:Y,MATCH(查询页!B19,兵团!B:B,0),0),"无")),"无")</f>
        <v>任务提示：冠军对决获胜1次
任务说明：
[color=3c2a1e,fontsize=18]木精灵上阵且壁垒兵团至少上阵[-][color=1ca216,fontsize=18]3[-][color=3c2a1e,fontsize=18]个，在冠军对决中取得[-][color=1ca216,fontsize=18]1[-][color=3c2a1e,fontsize=18]次胜利。[-]</v>
      </c>
    </row>
    <row r="27" spans="1:4">
      <c r="A27" s="53" t="s">
        <v>2299</v>
      </c>
      <c r="B27" s="41">
        <f>IF(IFERROR(INDEX(兵团!K:K,MATCH(查询页!B19,兵团!B:B,0),0),"无")="无",IFERROR(INDEX(兵团!K:K,MATCH(B20,兵团!A:A,0),0),"无"),IFERROR(INDEX(兵团!K:K,MATCH(查询页!B19,兵团!B:B,0),0),"无"))</f>
        <v>14</v>
      </c>
      <c r="C27" s="53" t="s">
        <v>2292</v>
      </c>
      <c r="D27" s="41" t="str">
        <f>IF(IFERROR(INDEX(兵团!D:D,MATCH(查询页!B19,兵团!B:B,0),0),"无")="无",IFERROR(INDEX(兵团!D:D,MATCH(B20,兵团!A:A,0),0),"无"),IFERROR(INDEX(兵团!D:D,MATCH(查询页!B19,兵团!B:B,0),0),"无"))</f>
        <v>短时间极限攻速，对减速连击，高暴击</v>
      </c>
    </row>
    <row r="28" spans="1:4" s="55" customFormat="1">
      <c r="A28" s="103" t="s">
        <v>11192</v>
      </c>
      <c r="B28" s="41" t="str">
        <f>IF((IF(IFERROR(INDEX(兵团!$T:$T,MATCH(查询页!B19,兵团!B:B,0),0),"无")="无",IFERROR(INDEX(兵团!$T:$T,MATCH(B20,兵团!A:A,0),0),"无"),IFERROR(INDEX(兵团!$T:$T,MATCH(查询页!B19,兵团!B:B,0),0),"无")))=1,"可觉醒","不可觉醒")</f>
        <v>可觉醒</v>
      </c>
      <c r="C28" s="53" t="s">
        <v>2291</v>
      </c>
      <c r="D28" s="101" t="str">
        <f>IF(IFERROR(INDEX(兵团!C:C,MATCH(查询页!B19,兵团!B:B,0),0),"无")="无",IFERROR(INDEX(兵团!C:C,MATCH(B20,兵团!A:A,0),0),"无"),IFERROR(INDEX(兵团!C:C,MATCH(查询页!B19,兵团!B:B,0),0),"无"))</f>
        <v>来自埃里的精灵箭术卓越，他们守护着森林，侵略者们都将遭到他们狂风骤雨般的打击。</v>
      </c>
    </row>
    <row r="29" spans="1:4" ht="42.75" customHeight="1"/>
  </sheetData>
  <mergeCells count="4">
    <mergeCell ref="D8:D12"/>
    <mergeCell ref="D2:D6"/>
    <mergeCell ref="A18:B18"/>
    <mergeCell ref="C23:C26"/>
  </mergeCells>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物品列表!$C$6:$C$1006</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1"/>
  <sheetViews>
    <sheetView workbookViewId="0">
      <selection activeCell="D41" sqref="D41"/>
    </sheetView>
  </sheetViews>
  <sheetFormatPr defaultRowHeight="14.25"/>
  <cols>
    <col min="1" max="1" width="17.125" style="108" bestFit="1" customWidth="1"/>
    <col min="2" max="2" width="22.25" style="108" bestFit="1" customWidth="1"/>
    <col min="3" max="3" width="21.375" style="108" bestFit="1" customWidth="1"/>
    <col min="4" max="4" width="8.875" style="108" bestFit="1" customWidth="1"/>
    <col min="5" max="5" width="13" style="108" customWidth="1"/>
    <col min="6" max="6" width="20.375" style="108" bestFit="1" customWidth="1"/>
    <col min="7" max="7" width="5.25" style="108" bestFit="1" customWidth="1"/>
    <col min="8" max="9" width="9.125" style="108" customWidth="1"/>
    <col min="10" max="10" width="30.875" style="108" bestFit="1" customWidth="1"/>
    <col min="11" max="11" width="17.125" style="108" bestFit="1" customWidth="1"/>
    <col min="12" max="12" width="3.5" style="108" bestFit="1" customWidth="1"/>
    <col min="13" max="13" width="7.125" style="108" bestFit="1" customWidth="1"/>
    <col min="14" max="14" width="5.25" style="108" bestFit="1" customWidth="1"/>
    <col min="15" max="15" width="3.5" style="108" bestFit="1" customWidth="1"/>
    <col min="16" max="16" width="7.125" style="108" bestFit="1" customWidth="1"/>
    <col min="17" max="17" width="5.25" style="108" bestFit="1" customWidth="1"/>
    <col min="18" max="22" width="9.125" style="108" customWidth="1"/>
    <col min="23" max="16384" width="9" style="108"/>
  </cols>
  <sheetData>
    <row r="1" spans="1:40" ht="28.5">
      <c r="J1" s="51" t="s">
        <v>12700</v>
      </c>
      <c r="Y1" s="420">
        <v>0</v>
      </c>
      <c r="Z1" s="420"/>
      <c r="AA1" s="420">
        <v>1</v>
      </c>
      <c r="AB1" s="420"/>
      <c r="AC1" s="420">
        <v>2</v>
      </c>
      <c r="AD1" s="420"/>
      <c r="AE1" s="420">
        <v>3</v>
      </c>
      <c r="AF1" s="420"/>
      <c r="AG1" s="420">
        <v>4</v>
      </c>
      <c r="AH1" s="420"/>
      <c r="AI1" s="420">
        <v>5</v>
      </c>
      <c r="AJ1" s="420"/>
      <c r="AK1" s="420">
        <v>6</v>
      </c>
      <c r="AL1" s="420"/>
      <c r="AM1" s="420">
        <v>7</v>
      </c>
      <c r="AN1" s="420"/>
    </row>
    <row r="2" spans="1:40">
      <c r="A2" s="405" t="s">
        <v>13710</v>
      </c>
      <c r="B2" s="405"/>
      <c r="J2" s="106"/>
      <c r="K2" s="106" t="s">
        <v>12699</v>
      </c>
      <c r="L2" s="214" t="s">
        <v>1462</v>
      </c>
      <c r="M2" s="106" t="s">
        <v>12697</v>
      </c>
      <c r="N2" s="106" t="s">
        <v>12698</v>
      </c>
      <c r="O2" s="214" t="s">
        <v>1462</v>
      </c>
      <c r="P2" s="106" t="s">
        <v>12697</v>
      </c>
      <c r="Q2" s="106" t="s">
        <v>12698</v>
      </c>
      <c r="S2" s="108">
        <v>1</v>
      </c>
      <c r="X2" s="108" t="str">
        <f>INDEX(comTreasure核心宝物!S:S,MATCH(宝物!B3,comTreasure核心宝物!B:B,0),0)</f>
        <v>[[1,49014],[1,490141],[1,490142],[1,490143],[1,490144],[1,490145],[1,490146],[1,490147]]</v>
      </c>
      <c r="Y2" s="106">
        <f>--IF($B$3="天使联盟",MID($X$2,3,1),MID($X$2,3,1))</f>
        <v>1</v>
      </c>
      <c r="Z2" s="106">
        <f>--IF($B$3="天使联盟",MID($X$2,5,5),MID($X$2,5,5))</f>
        <v>49014</v>
      </c>
      <c r="AA2" s="106">
        <f>--IF($B$3="天使联盟",MID($X$2,15,1),MID($X$2,13,1))</f>
        <v>1</v>
      </c>
      <c r="AB2" s="106">
        <f>--IF($B$3="天使联盟",MID($X$2,17,6),MID($X$2,15,6))</f>
        <v>490141</v>
      </c>
      <c r="AC2" s="106">
        <f>--IF($B$3="天使联盟",MID($X$2,28,1),MID($X$2,13,1))</f>
        <v>1</v>
      </c>
      <c r="AD2" s="106">
        <f>--IF($B$3="天使联盟",MID($X$2,30,6),MID($X$2,26,6))</f>
        <v>490142</v>
      </c>
      <c r="AE2" s="106">
        <f>--IF($B$3="天使联盟",MID($X$2,42,1),MID($X$2,13,1))</f>
        <v>1</v>
      </c>
      <c r="AF2" s="106">
        <f>--IF($B$3="天使联盟",MID($X$2,44,6),MID($X$2,37,6))</f>
        <v>490143</v>
      </c>
      <c r="AG2" s="106">
        <f>--IF($B$3="天使联盟",MID($X$2,56,1),MID($X$2,13,1))</f>
        <v>1</v>
      </c>
      <c r="AH2" s="106">
        <f>--IF($B$3="天使联盟",MID($X$2,58,6),MID($X$2,48,6))</f>
        <v>490144</v>
      </c>
      <c r="AI2" s="106">
        <f>--IF($B$3="天使联盟",MID($X$2,71,1),MID($X$2,13,1))</f>
        <v>1</v>
      </c>
      <c r="AJ2" s="106">
        <f>--IF($B$3="天使联盟",MID($X$2,73,6),MID($X$2,59,6))</f>
        <v>490145</v>
      </c>
      <c r="AK2" s="106">
        <f>--IF($B$3="天使联盟",MID($X$2,86,1),MID($X$2,13,1))</f>
        <v>1</v>
      </c>
      <c r="AL2" s="106">
        <f>--IF($B$3="天使联盟",MID($X$2,88,6),MID($X$2,70,6))</f>
        <v>490146</v>
      </c>
      <c r="AM2" s="106">
        <f>--IF($B$3="天使联盟",MID($X$2,101,1),MID($X$2,13,1))</f>
        <v>1</v>
      </c>
      <c r="AN2" s="106">
        <f>--IF($B$3="天使联盟",MID($X$2,103,6),MID($X$2,81,6))</f>
        <v>490147</v>
      </c>
    </row>
    <row r="3" spans="1:40">
      <c r="A3" s="237" t="s">
        <v>11623</v>
      </c>
      <c r="B3" s="45" t="str">
        <f>宝物查询!A3</f>
        <v>寒冰之剑</v>
      </c>
      <c r="J3" s="106" t="s">
        <v>12652</v>
      </c>
      <c r="K3" s="106"/>
      <c r="L3" s="214"/>
      <c r="M3" s="106"/>
      <c r="N3" s="106"/>
      <c r="O3" s="106"/>
      <c r="P3" s="106"/>
      <c r="Q3" s="106"/>
      <c r="S3" s="108">
        <v>2</v>
      </c>
      <c r="Y3" s="106" t="str">
        <f>IF(Y2=1,"主动技能",IF(Y2=2,"兵团被动",IF(Y2=3,"自动技能",IF(Y2=4,"开场技能",IF(Y2=5,"自动技能",IF(Y2=6,"英雄被动","空"))))))</f>
        <v>主动技能</v>
      </c>
      <c r="Z3" s="106" t="e">
        <f>INDEX('heroMastery-03_英雄专精配置表'!$C:$C,MATCH(宝物!Z2,'heroMastery-03_英雄专精配置表'!$A:$A,0),0)</f>
        <v>#N/A</v>
      </c>
      <c r="AA3" s="106" t="str">
        <f>IF(AA2=1,"主动技能",IF(AA2=2,"兵团被动",IF(AA2=3,"自动技能",IF(AA2=4,"开场技能",IF(AA2=5,"自动技能",IF(AA2=6,"英雄被动","空"))))))</f>
        <v>主动技能</v>
      </c>
      <c r="AB3" s="106" t="e">
        <f>INDEX('heroMastery-03_英雄专精配置表'!$C:$C,MATCH(宝物!AB2,'heroMastery-03_英雄专精配置表'!$A:$A,0),0)</f>
        <v>#N/A</v>
      </c>
      <c r="AC3" s="106" t="str">
        <f>IF(AC2=1,"主动技能",IF(AC2=2,"兵团被动",IF(AC2=3,"自动技能",IF(AC2=4,"开场技能",IF(AC2=5,"自动技能",IF(AC2=6,"英雄被动","空"))))))</f>
        <v>主动技能</v>
      </c>
      <c r="AD3" s="106" t="e">
        <f>INDEX('heroMastery-03_英雄专精配置表'!$C:$C,MATCH(宝物!AD2,'heroMastery-03_英雄专精配置表'!$A:$A,0),0)</f>
        <v>#N/A</v>
      </c>
      <c r="AE3" s="106" t="str">
        <f>IF(AE2=1,"主动技能",IF(AE2=2,"兵团被动",IF(AE2=3,"自动技能",IF(AE2=4,"开场技能",IF(AE2=5,"自动技能",IF(AE2=6,"英雄被动","空"))))))</f>
        <v>主动技能</v>
      </c>
      <c r="AF3" s="106" t="e">
        <f>INDEX('heroMastery-03_英雄专精配置表'!$C:$C,MATCH(宝物!AF2,'heroMastery-03_英雄专精配置表'!$A:$A,0),0)</f>
        <v>#N/A</v>
      </c>
      <c r="AG3" s="106" t="str">
        <f>IF(AG2=1,"主动技能",IF(AG2=2,"兵团被动",IF(AG2=3,"自动技能",IF(AG2=4,"开场技能",IF(AG2=5,"自动技能",IF(AG2=6,"英雄被动","空"))))))</f>
        <v>主动技能</v>
      </c>
      <c r="AH3" s="106" t="e">
        <f>INDEX('heroMastery-03_英雄专精配置表'!$C:$C,MATCH(宝物!AH2,'heroMastery-03_英雄专精配置表'!$A:$A,0),0)</f>
        <v>#N/A</v>
      </c>
      <c r="AI3" s="106" t="str">
        <f>IF(AI2=1,"主动技能",IF(AI2=2,"兵团被动",IF(AI2=3,"自动技能",IF(AI2=4,"开场技能",IF(AI2=5,"自动技能",IF(AI2=6,"英雄被动","空"))))))</f>
        <v>主动技能</v>
      </c>
      <c r="AJ3" s="106" t="e">
        <f>INDEX('heroMastery-03_英雄专精配置表'!$C:$C,MATCH(宝物!AJ2,'heroMastery-03_英雄专精配置表'!$A:$A,0),0)</f>
        <v>#N/A</v>
      </c>
      <c r="AK3" s="106" t="str">
        <f>IF(AK2=1,"主动技能",IF(AK2=2,"兵团被动",IF(AK2=3,"自动技能",IF(AK2=4,"开场技能",IF(AK2=5,"自动技能",IF(AK2=6,"英雄被动","空"))))))</f>
        <v>主动技能</v>
      </c>
      <c r="AL3" s="106" t="e">
        <f>INDEX('heroMastery-03_英雄专精配置表'!$C:$C,MATCH(宝物!AL2,'heroMastery-03_英雄专精配置表'!$A:$A,0),0)</f>
        <v>#N/A</v>
      </c>
      <c r="AM3" s="106" t="str">
        <f>IF(AM2=1,"主动技能",IF(AM2=2,"兵团被动",IF(AM2=3,"自动技能",IF(AM2=4,"开场技能",IF(AM2=5,"自动技能",IF(AM2=6,"英雄被动","空"))))))</f>
        <v>主动技能</v>
      </c>
      <c r="AN3" s="106" t="e">
        <f>INDEX('heroMastery-03_英雄专精配置表'!$C:$C,MATCH(宝物!AN2,'heroMastery-03_英雄专精配置表'!$A:$A,0),0)</f>
        <v>#N/A</v>
      </c>
    </row>
    <row r="4" spans="1:40">
      <c r="A4" s="237" t="s">
        <v>12277</v>
      </c>
      <c r="B4" s="45">
        <f>宝物查询!A5</f>
        <v>20</v>
      </c>
      <c r="J4" s="106">
        <v>500011</v>
      </c>
      <c r="K4" s="106"/>
      <c r="L4" s="214"/>
      <c r="M4" s="106"/>
      <c r="N4" s="106"/>
      <c r="O4" s="106"/>
      <c r="P4" s="106"/>
      <c r="Q4" s="106"/>
      <c r="S4" s="108">
        <v>3</v>
      </c>
      <c r="Y4" s="108" t="s">
        <v>12650</v>
      </c>
      <c r="Z4" s="108" t="str">
        <f>"HEROMASTERY_"&amp;Z2</f>
        <v>HEROMASTERY_49014</v>
      </c>
      <c r="AB4" s="108" t="str">
        <f>"HEROMASTERY_"&amp;AB2</f>
        <v>HEROMASTERY_490141</v>
      </c>
      <c r="AD4" s="108" t="str">
        <f>"HEROMASTERY_"&amp;AD2</f>
        <v>HEROMASTERY_490142</v>
      </c>
      <c r="AF4" s="108" t="str">
        <f>"HEROMASTERY_"&amp;AF2</f>
        <v>HEROMASTERY_490143</v>
      </c>
      <c r="AH4" s="108" t="str">
        <f>"HEROMASTERY_"&amp;AH2</f>
        <v>HEROMASTERY_490144</v>
      </c>
      <c r="AJ4" s="108" t="str">
        <f>"HEROMASTERY_"&amp;AJ2</f>
        <v>HEROMASTERY_490145</v>
      </c>
      <c r="AL4" s="108" t="str">
        <f>"HEROMASTERY_"&amp;AL2</f>
        <v>HEROMASTERY_490146</v>
      </c>
      <c r="AN4" s="108" t="str">
        <f>"HEROMASTERY_"&amp;AN2</f>
        <v>HEROMASTERY_490147</v>
      </c>
    </row>
    <row r="5" spans="1:40">
      <c r="A5" s="105" t="s">
        <v>12278</v>
      </c>
      <c r="B5" s="106" t="str">
        <f>INDEX(comTreasure核心宝物!Q:Q,MATCH(宝物!B3,comTreasure核心宝物!B:B,0),0)</f>
        <v>[1,2,5,8,11,14,17,20]</v>
      </c>
      <c r="J5" s="106">
        <v>500012</v>
      </c>
      <c r="K5" s="106"/>
      <c r="L5" s="214"/>
      <c r="M5" s="106"/>
      <c r="N5" s="106"/>
      <c r="O5" s="106"/>
      <c r="P5" s="106"/>
      <c r="Q5" s="106"/>
      <c r="S5" s="108">
        <v>4</v>
      </c>
      <c r="Y5" s="108" t="s">
        <v>12651</v>
      </c>
      <c r="Z5" s="108" t="str">
        <f>"HEROMASTERYDES_"&amp;Z2</f>
        <v>HEROMASTERYDES_49014</v>
      </c>
      <c r="AB5" s="108" t="str">
        <f>"HEROMASTERYDES_"&amp;AB2</f>
        <v>HEROMASTERYDES_490141</v>
      </c>
      <c r="AD5" s="108" t="str">
        <f>"HEROMASTERYDES_"&amp;AD2</f>
        <v>HEROMASTERYDES_490142</v>
      </c>
      <c r="AF5" s="108" t="str">
        <f>"HEROMASTERYDES_"&amp;AF2</f>
        <v>HEROMASTERYDES_490143</v>
      </c>
      <c r="AH5" s="108" t="str">
        <f>"HEROMASTERYDES_"&amp;AH2</f>
        <v>HEROMASTERYDES_490144</v>
      </c>
      <c r="AJ5" s="108" t="str">
        <f>"HEROMASTERYDES_"&amp;AJ2</f>
        <v>HEROMASTERYDES_490145</v>
      </c>
      <c r="AL5" s="108" t="str">
        <f>"HEROMASTERYDES_"&amp;AL2</f>
        <v>HEROMASTERYDES_490146</v>
      </c>
      <c r="AN5" s="108" t="str">
        <f>"HEROMASTERYDES_"&amp;AN2</f>
        <v>HEROMASTERYDES_490147</v>
      </c>
    </row>
    <row r="6" spans="1:40">
      <c r="A6" s="105" t="s">
        <v>12701</v>
      </c>
      <c r="B6" s="106" t="e">
        <f>Z6</f>
        <v>#N/A</v>
      </c>
      <c r="J6" s="106">
        <v>500013</v>
      </c>
      <c r="K6" s="106"/>
      <c r="L6" s="214"/>
      <c r="M6" s="106"/>
      <c r="N6" s="106"/>
      <c r="O6" s="106"/>
      <c r="P6" s="106"/>
      <c r="Q6" s="106"/>
      <c r="S6" s="108">
        <v>5</v>
      </c>
      <c r="Z6" s="108" t="e">
        <f>INDEX(语言辅助表!$T:$T,MATCH(宝物!Z4,语言辅助表!$S:$S,0),0)</f>
        <v>#N/A</v>
      </c>
      <c r="AB6" s="108" t="str">
        <f>IFERROR(INDEX(语言辅助表!$T:$T,MATCH(宝物!AB4,语言辅助表!$S:$S,0),0),"附加技能1")</f>
        <v>附加技能1</v>
      </c>
      <c r="AD6" s="108" t="str">
        <f>IFERROR(INDEX(语言辅助表!$T:$T,MATCH(宝物!AD4,语言辅助表!$S:$S,0),0),"附加技能2")</f>
        <v>附加技能2</v>
      </c>
      <c r="AF6" s="108" t="str">
        <f>IFERROR(INDEX(语言辅助表!$T:$T,MATCH(宝物!AF4,语言辅助表!$S:$S,0),0),"附加技能3")</f>
        <v>附加技能3</v>
      </c>
      <c r="AH6" s="108" t="str">
        <f>IFERROR(INDEX(语言辅助表!$T:$T,MATCH(宝物!AH4,语言辅助表!$S:$S,0),0),"附加技能4")</f>
        <v>附加技能4</v>
      </c>
      <c r="AJ6" s="108" t="str">
        <f>IFERROR(INDEX(语言辅助表!$T:$T,MATCH(宝物!AJ4,语言辅助表!$S:$S,0),0),"附加技能5")</f>
        <v>附加技能5</v>
      </c>
      <c r="AL6" s="108" t="str">
        <f>IFERROR(INDEX(语言辅助表!$T:$T,MATCH(宝物!AL4,语言辅助表!$S:$S,0),0),"附加技能6")</f>
        <v>附加技能6</v>
      </c>
      <c r="AN6" s="108" t="str">
        <f>IFERROR(INDEX(语言辅助表!$T:$T,MATCH(宝物!AN4,语言辅助表!$S:$S,0),0),"附加技能7")</f>
        <v>附加技能7</v>
      </c>
    </row>
    <row r="7" spans="1:40">
      <c r="A7" s="105" t="s">
        <v>12702</v>
      </c>
      <c r="B7" s="106" t="str">
        <f>Y3</f>
        <v>主动技能</v>
      </c>
      <c r="E7" s="46" t="s">
        <v>1462</v>
      </c>
      <c r="F7" s="105" t="s">
        <v>12697</v>
      </c>
      <c r="G7" s="105" t="s">
        <v>12698</v>
      </c>
      <c r="H7" s="105" t="s">
        <v>12704</v>
      </c>
      <c r="J7" s="106">
        <v>500014</v>
      </c>
      <c r="K7" s="106"/>
      <c r="L7" s="214"/>
      <c r="M7" s="106"/>
      <c r="N7" s="106"/>
      <c r="O7" s="106"/>
      <c r="P7" s="106"/>
      <c r="Q7" s="106"/>
      <c r="S7" s="108">
        <v>6</v>
      </c>
    </row>
    <row r="8" spans="1:40">
      <c r="A8" s="105" t="s">
        <v>12703</v>
      </c>
      <c r="B8" s="106">
        <f>Z2</f>
        <v>49014</v>
      </c>
      <c r="C8" s="97" t="e">
        <f>Z8</f>
        <v>#N/A</v>
      </c>
      <c r="D8" s="106" t="e">
        <f>INDEX('heroMastery-03_英雄专精配置表'!$V:$V,MATCH(宝物!B8,'heroMastery-03_英雄专精配置表'!$A:$A,0),0)</f>
        <v>#N/A</v>
      </c>
      <c r="E8" s="106" t="e">
        <f>INDEX(L:L,MATCH($B$8,$J:$J,0),0)</f>
        <v>#N/A</v>
      </c>
      <c r="F8" s="106" t="e">
        <f>INDEX(M:M,MATCH($B$8,$J:$J,0),0)</f>
        <v>#N/A</v>
      </c>
      <c r="G8" s="106" t="e">
        <f>INDEX(N:N,MATCH($B$8,$J:$J,0),0)</f>
        <v>#N/A</v>
      </c>
      <c r="H8" s="106" t="e">
        <f>F8+(G8*($B$4-1))</f>
        <v>#N/A</v>
      </c>
      <c r="J8" s="106">
        <v>501011</v>
      </c>
      <c r="K8" s="106"/>
      <c r="L8" s="214"/>
      <c r="M8" s="106"/>
      <c r="N8" s="106"/>
      <c r="O8" s="106"/>
      <c r="P8" s="106"/>
      <c r="Q8" s="106"/>
      <c r="S8" s="108">
        <v>7</v>
      </c>
      <c r="Z8" s="96" t="e">
        <f>INDEX(语言辅助表!$U:$U,MATCH(Z5,语言辅助表!$S:$S,0),0)</f>
        <v>#N/A</v>
      </c>
      <c r="AA8" s="96"/>
      <c r="AB8" s="96" t="e">
        <f>INDEX(语言辅助表!$U:$U,MATCH(AB5,语言辅助表!$S:$S,0),0)</f>
        <v>#N/A</v>
      </c>
      <c r="AC8" s="97"/>
      <c r="AD8" s="96" t="e">
        <f>INDEX(语言辅助表!$U:$U,MATCH(AD5,语言辅助表!$S:$S,0),0)</f>
        <v>#N/A</v>
      </c>
      <c r="AE8" s="96"/>
      <c r="AF8" s="96" t="e">
        <f>INDEX(语言辅助表!$U:$U,MATCH(AF5,语言辅助表!$S:$S,0),0)</f>
        <v>#N/A</v>
      </c>
      <c r="AG8" s="96"/>
      <c r="AH8" s="96" t="e">
        <f>INDEX(语言辅助表!$U:$U,MATCH(AH5,语言辅助表!$S:$S,0),0)</f>
        <v>#N/A</v>
      </c>
      <c r="AI8" s="96"/>
      <c r="AJ8" s="96" t="e">
        <f>INDEX(语言辅助表!$U:$U,MATCH(AJ5,语言辅助表!$S:$S,0),0)</f>
        <v>#N/A</v>
      </c>
      <c r="AK8" s="96"/>
      <c r="AL8" s="96" t="e">
        <f>INDEX(语言辅助表!$U:$U,MATCH(AL5,语言辅助表!$S:$S,0),0)</f>
        <v>#N/A</v>
      </c>
      <c r="AM8" s="96"/>
      <c r="AN8" s="96" t="e">
        <f>INDEX(语言辅助表!$U:$U,MATCH(AN5,语言辅助表!$S:$S,0),0)</f>
        <v>#N/A</v>
      </c>
    </row>
    <row r="9" spans="1:40">
      <c r="A9" s="105" t="s">
        <v>12279</v>
      </c>
      <c r="B9" s="106">
        <f>AB2</f>
        <v>490141</v>
      </c>
      <c r="C9" s="106" t="e">
        <f>AB8</f>
        <v>#N/A</v>
      </c>
      <c r="D9" s="106" t="e">
        <f>INDEX('heroMastery-03_英雄专精配置表'!$V:$V,MATCH(宝物!B9,'heroMastery-03_英雄专精配置表'!$A:$A,0),0)</f>
        <v>#N/A</v>
      </c>
      <c r="E9" s="106" t="e">
        <f>INDEX(L:L,MATCH($B$9,$J:$J,0),0)</f>
        <v>#N/A</v>
      </c>
      <c r="F9" s="106" t="e">
        <f>INDEX(M:M,MATCH($B$9,$J:$J,0),0)</f>
        <v>#N/A</v>
      </c>
      <c r="G9" s="106" t="e">
        <f>INDEX(N:N,MATCH($B$9,$J:$J,0),0)</f>
        <v>#N/A</v>
      </c>
      <c r="H9" s="106" t="e">
        <f t="shared" ref="H9:H15" si="0">F9+(G9*($B$4-1))</f>
        <v>#N/A</v>
      </c>
      <c r="J9" s="106">
        <v>501012</v>
      </c>
      <c r="K9" s="106"/>
      <c r="L9" s="214"/>
      <c r="M9" s="106"/>
      <c r="N9" s="106"/>
      <c r="O9" s="106"/>
      <c r="P9" s="106"/>
      <c r="Q9" s="106"/>
      <c r="S9" s="108">
        <v>8</v>
      </c>
    </row>
    <row r="10" spans="1:40">
      <c r="A10" s="105" t="s">
        <v>12280</v>
      </c>
      <c r="B10" s="106">
        <f>AD2</f>
        <v>490142</v>
      </c>
      <c r="C10" s="106" t="e">
        <f>AD8</f>
        <v>#N/A</v>
      </c>
      <c r="D10" s="106" t="e">
        <f>INDEX('heroMastery-03_英雄专精配置表'!$V:$V,MATCH(宝物!B10,'heroMastery-03_英雄专精配置表'!$A:$A,0),0)</f>
        <v>#N/A</v>
      </c>
      <c r="E10" s="106" t="e">
        <f>INDEX(L:L,MATCH($B$10,$J:$J,0),0)</f>
        <v>#N/A</v>
      </c>
      <c r="F10" s="106" t="e">
        <f>INDEX(M:M,MATCH($B$10,$J:$J,0),0)</f>
        <v>#N/A</v>
      </c>
      <c r="G10" s="106" t="e">
        <f>INDEX(N:N,MATCH($B$10,$J:$J,0),0)</f>
        <v>#N/A</v>
      </c>
      <c r="H10" s="106" t="e">
        <f t="shared" si="0"/>
        <v>#N/A</v>
      </c>
      <c r="J10" s="106">
        <v>501013</v>
      </c>
      <c r="K10" s="106"/>
      <c r="L10" s="214"/>
      <c r="M10" s="106"/>
      <c r="N10" s="106"/>
      <c r="O10" s="106"/>
      <c r="P10" s="106"/>
      <c r="Q10" s="106"/>
      <c r="S10" s="108">
        <v>9</v>
      </c>
    </row>
    <row r="11" spans="1:40">
      <c r="A11" s="105" t="s">
        <v>12281</v>
      </c>
      <c r="B11" s="106">
        <f>AF2</f>
        <v>490143</v>
      </c>
      <c r="C11" s="106" t="e">
        <f>AF8</f>
        <v>#N/A</v>
      </c>
      <c r="D11" s="106" t="e">
        <f>INDEX('heroMastery-03_英雄专精配置表'!$V:$V,MATCH(宝物!B11,'heroMastery-03_英雄专精配置表'!$A:$A,0),0)</f>
        <v>#N/A</v>
      </c>
      <c r="E11" s="106" t="e">
        <f>INDEX(L:L,MATCH($B$11,$J:$J,0),0)</f>
        <v>#N/A</v>
      </c>
      <c r="F11" s="106" t="e">
        <f>INDEX(M:M,MATCH($B$11,$J:$J,0),0)</f>
        <v>#N/A</v>
      </c>
      <c r="G11" s="106" t="e">
        <f>INDEX(N:N,MATCH($B$11,$J:$J,0),0)</f>
        <v>#N/A</v>
      </c>
      <c r="H11" s="106" t="e">
        <f t="shared" si="0"/>
        <v>#N/A</v>
      </c>
      <c r="J11" s="106">
        <v>501014</v>
      </c>
      <c r="K11" s="106"/>
      <c r="L11" s="214"/>
      <c r="M11" s="106"/>
      <c r="N11" s="106"/>
      <c r="O11" s="106"/>
      <c r="P11" s="106"/>
      <c r="Q11" s="106"/>
      <c r="S11" s="108">
        <v>10</v>
      </c>
    </row>
    <row r="12" spans="1:40">
      <c r="A12" s="105" t="s">
        <v>12282</v>
      </c>
      <c r="B12" s="106">
        <f>AH2</f>
        <v>490144</v>
      </c>
      <c r="C12" s="106" t="e">
        <f>AH8</f>
        <v>#N/A</v>
      </c>
      <c r="D12" s="106" t="e">
        <f>INDEX('heroMastery-03_英雄专精配置表'!$V:$V,MATCH(宝物!B12,'heroMastery-03_英雄专精配置表'!$A:$A,0),0)</f>
        <v>#N/A</v>
      </c>
      <c r="E12" s="106" t="e">
        <f>INDEX(L:L,MATCH($B$12,$J:$J,0),0)</f>
        <v>#N/A</v>
      </c>
      <c r="F12" s="106" t="e">
        <f>INDEX(M:M,MATCH($B$12,$J:$J,0),0)</f>
        <v>#N/A</v>
      </c>
      <c r="G12" s="106" t="e">
        <f>INDEX(N:N,MATCH($B$12,$J:$J,0),0)</f>
        <v>#N/A</v>
      </c>
      <c r="H12" s="106" t="e">
        <f t="shared" si="0"/>
        <v>#N/A</v>
      </c>
      <c r="J12" s="106">
        <v>501021</v>
      </c>
      <c r="K12" s="106"/>
      <c r="L12" s="214"/>
      <c r="M12" s="106"/>
      <c r="N12" s="106"/>
      <c r="O12" s="106"/>
      <c r="P12" s="106"/>
      <c r="Q12" s="106"/>
      <c r="S12" s="108">
        <v>11</v>
      </c>
    </row>
    <row r="13" spans="1:40">
      <c r="A13" s="105" t="s">
        <v>12283</v>
      </c>
      <c r="B13" s="106">
        <f>AJ2</f>
        <v>490145</v>
      </c>
      <c r="C13" s="106" t="e">
        <f>AJ8</f>
        <v>#N/A</v>
      </c>
      <c r="D13" s="106" t="e">
        <f>INDEX('heroMastery-03_英雄专精配置表'!$V:$V,MATCH(宝物!B13,'heroMastery-03_英雄专精配置表'!$A:$A,0),0)</f>
        <v>#N/A</v>
      </c>
      <c r="E13" s="106" t="e">
        <f>INDEX(L:L,MATCH($B$13,$J:$J,0),0)</f>
        <v>#N/A</v>
      </c>
      <c r="F13" s="106" t="e">
        <f>INDEX(M:M,MATCH($B$13,$J:$J,0),0)</f>
        <v>#N/A</v>
      </c>
      <c r="G13" s="106" t="e">
        <f>INDEX(N:N,MATCH($B$13,$J:$J,0),0)</f>
        <v>#N/A</v>
      </c>
      <c r="H13" s="106" t="e">
        <f t="shared" si="0"/>
        <v>#N/A</v>
      </c>
      <c r="J13" s="106">
        <v>501022</v>
      </c>
      <c r="K13" s="106"/>
      <c r="L13" s="214"/>
      <c r="M13" s="106"/>
      <c r="N13" s="106"/>
      <c r="O13" s="106"/>
      <c r="P13" s="106"/>
      <c r="Q13" s="106"/>
      <c r="S13" s="108">
        <v>12</v>
      </c>
    </row>
    <row r="14" spans="1:40">
      <c r="A14" s="105" t="s">
        <v>12284</v>
      </c>
      <c r="B14" s="106">
        <f>AL2</f>
        <v>490146</v>
      </c>
      <c r="C14" s="106" t="e">
        <f>AL8</f>
        <v>#N/A</v>
      </c>
      <c r="D14" s="106" t="e">
        <f>INDEX('heroMastery-03_英雄专精配置表'!$V:$V,MATCH(宝物!B14,'heroMastery-03_英雄专精配置表'!$A:$A,0),0)</f>
        <v>#N/A</v>
      </c>
      <c r="E14" s="106" t="e">
        <f>INDEX(L:L,MATCH($B$14,$J:$J,0),0)</f>
        <v>#N/A</v>
      </c>
      <c r="F14" s="106" t="e">
        <f>INDEX(M:M,MATCH($B$14,$J:$J,0),0)</f>
        <v>#N/A</v>
      </c>
      <c r="G14" s="106" t="e">
        <f>INDEX(N:N,MATCH($B$14,$J:$J,0),0)</f>
        <v>#N/A</v>
      </c>
      <c r="H14" s="106" t="e">
        <f t="shared" si="0"/>
        <v>#N/A</v>
      </c>
      <c r="J14" s="106">
        <v>501023</v>
      </c>
      <c r="K14" s="106"/>
      <c r="L14" s="214"/>
      <c r="M14" s="106"/>
      <c r="N14" s="106"/>
      <c r="O14" s="106"/>
      <c r="P14" s="106"/>
      <c r="Q14" s="106"/>
      <c r="S14" s="108">
        <v>13</v>
      </c>
    </row>
    <row r="15" spans="1:40">
      <c r="A15" s="105" t="s">
        <v>12285</v>
      </c>
      <c r="B15" s="106">
        <f>AN2</f>
        <v>490147</v>
      </c>
      <c r="C15" s="106" t="e">
        <f>AN8</f>
        <v>#N/A</v>
      </c>
      <c r="D15" s="106" t="e">
        <f>INDEX('heroMastery-03_英雄专精配置表'!$V:$V,MATCH(宝物!B15,'heroMastery-03_英雄专精配置表'!$A:$A,0),0)</f>
        <v>#N/A</v>
      </c>
      <c r="E15" s="106" t="e">
        <f>INDEX(L:L,MATCH($B$15,$J:$J,0),0)</f>
        <v>#N/A</v>
      </c>
      <c r="F15" s="106" t="e">
        <f>INDEX(M:M,MATCH($B$15,$J:$J,0),0)</f>
        <v>#N/A</v>
      </c>
      <c r="G15" s="106" t="e">
        <f>INDEX(N:N,MATCH($B$15,$J:$J,0),0)</f>
        <v>#N/A</v>
      </c>
      <c r="H15" s="106" t="e">
        <f t="shared" si="0"/>
        <v>#N/A</v>
      </c>
      <c r="J15" s="106">
        <v>501024</v>
      </c>
      <c r="K15" s="106"/>
      <c r="L15" s="214"/>
      <c r="M15" s="106"/>
      <c r="N15" s="106"/>
      <c r="O15" s="106"/>
      <c r="P15" s="106"/>
      <c r="Q15" s="106"/>
      <c r="S15" s="108">
        <v>14</v>
      </c>
    </row>
    <row r="16" spans="1:40">
      <c r="J16" s="106">
        <v>501031</v>
      </c>
      <c r="K16" s="106"/>
      <c r="L16" s="214"/>
      <c r="M16" s="106"/>
      <c r="N16" s="106"/>
      <c r="O16" s="106"/>
      <c r="P16" s="106"/>
      <c r="Q16" s="106"/>
      <c r="S16" s="108">
        <v>15</v>
      </c>
    </row>
    <row r="17" spans="1:19" ht="57">
      <c r="A17" s="405" t="s">
        <v>13711</v>
      </c>
      <c r="B17" s="405"/>
      <c r="D17" s="108" t="s">
        <v>13731</v>
      </c>
      <c r="E17" s="3" t="s">
        <v>13732</v>
      </c>
      <c r="F17" s="3" t="s">
        <v>13733</v>
      </c>
      <c r="J17" s="106">
        <v>501032</v>
      </c>
      <c r="K17" s="106" t="s">
        <v>12655</v>
      </c>
      <c r="L17" s="214">
        <v>14</v>
      </c>
      <c r="M17" s="106">
        <v>10</v>
      </c>
      <c r="N17" s="106">
        <v>0</v>
      </c>
      <c r="O17" s="106"/>
      <c r="P17" s="106"/>
      <c r="Q17" s="106"/>
      <c r="S17" s="108">
        <v>16</v>
      </c>
    </row>
    <row r="18" spans="1:19">
      <c r="A18" s="237" t="s">
        <v>12703</v>
      </c>
      <c r="B18" s="238">
        <f>B8</f>
        <v>49014</v>
      </c>
      <c r="C18" s="108" t="str">
        <f>INDEX(lang_3_04语言配置表3!$C:$C,MATCH("PLAYERSKILLDES2_"&amp;B18,lang_3_04语言配置表3!$A:$A,0),0)</f>
        <v>#使极大范围内的敌方单位受到法术造成的伤害提高50%，持续整场（最多可叠加2层），同时附加减速效果及沉默效果，持续[color=48b946,fontsize=20]{($bufflast11+$bufflast12*($sklevel-1))/1000}[-]秒</v>
      </c>
      <c r="D18" s="108" t="str">
        <f>INDEX(playerSkillEffect_11英雄法术!CE:CE,MATCH(宝物!$B$18,playerSkillEffect_11英雄法术!$A:$A,0),0)</f>
        <v/>
      </c>
      <c r="E18" s="239" t="str">
        <f>INDEX(playerSkillEffect_11英雄法术!CF:CF,MATCH(宝物!$B$18,playerSkillEffect_11英雄法术!$A:$A,0),0)</f>
        <v/>
      </c>
      <c r="F18" s="239" t="str">
        <f>INDEX(playerSkillEffect_11英雄法术!CG:CG,MATCH(宝物!$B$18,playerSkillEffect_11英雄法术!$A:$A,0),0)</f>
        <v/>
      </c>
      <c r="J18" s="106">
        <v>501033</v>
      </c>
      <c r="K18" s="106"/>
      <c r="L18" s="214"/>
      <c r="M18" s="106"/>
      <c r="N18" s="106"/>
      <c r="O18" s="106"/>
      <c r="P18" s="106"/>
      <c r="Q18" s="106"/>
      <c r="S18" s="108">
        <v>17</v>
      </c>
    </row>
    <row r="19" spans="1:19">
      <c r="A19" s="237" t="s">
        <v>12279</v>
      </c>
      <c r="B19" s="238">
        <f t="shared" ref="B19:B25" si="1">B9</f>
        <v>490141</v>
      </c>
      <c r="C19" s="239" t="str">
        <f>INDEX(lang_3_04语言配置表3!$B:$B,MATCH("PLAYERSKILLDES2_"&amp;B19,lang_3_04语言配置表3!$A:$A,0),0)</f>
        <v>【冰天雪地】的魔法消耗为0</v>
      </c>
      <c r="D19" s="239" t="str">
        <f>INDEX(playerSkillEffect_11英雄法术!CE:CE,MATCH(宝物!$B$19,playerSkillEffect_11英雄法术!$A:$A,0),0)</f>
        <v/>
      </c>
      <c r="E19" s="239" t="str">
        <f>INDEX(playerSkillEffect_11英雄法术!CF:CF,MATCH(宝物!$B$19,playerSkillEffect_11英雄法术!$A:$A,0),0)</f>
        <v/>
      </c>
      <c r="F19" s="239" t="str">
        <f>INDEX(playerSkillEffect_11英雄法术!CG:CG,MATCH(宝物!$B$19,playerSkillEffect_11英雄法术!$A:$A,0),0)</f>
        <v/>
      </c>
      <c r="J19" s="106">
        <v>501034</v>
      </c>
      <c r="K19" s="106"/>
      <c r="L19" s="214"/>
      <c r="M19" s="106"/>
      <c r="N19" s="106"/>
      <c r="O19" s="106"/>
      <c r="P19" s="106"/>
      <c r="Q19" s="106"/>
      <c r="S19" s="108">
        <v>18</v>
      </c>
    </row>
    <row r="20" spans="1:19">
      <c r="A20" s="237" t="s">
        <v>12280</v>
      </c>
      <c r="B20" s="238">
        <f t="shared" si="1"/>
        <v>490142</v>
      </c>
      <c r="C20" s="239" t="str">
        <f>INDEX(lang_3_04语言配置表3!$B:$B,MATCH("PLAYERSKILLDES2_"&amp;B20,lang_3_04语言配置表3!$A:$A,0),0)</f>
        <v>【冰天雪地】对兵团受到法术的伤害可叠加层数由2层提高至3层</v>
      </c>
      <c r="D20" s="239" t="str">
        <f>INDEX(playerSkillEffect_11英雄法术!CE:CE,MATCH(宝物!$B$20,playerSkillEffect_11英雄法术!$A:$A,0),0)</f>
        <v/>
      </c>
      <c r="E20" s="239" t="str">
        <f>INDEX(playerSkillEffect_11英雄法术!CF:CF,MATCH(宝物!$B$20,playerSkillEffect_11英雄法术!$A:$A,0),0)</f>
        <v/>
      </c>
      <c r="F20" s="239" t="str">
        <f>INDEX(playerSkillEffect_11英雄法术!CG:CG,MATCH(宝物!$B$20,playerSkillEffect_11英雄法术!$A:$A,0),0)</f>
        <v/>
      </c>
      <c r="J20" s="106">
        <v>501041</v>
      </c>
      <c r="K20" s="106"/>
      <c r="L20" s="214"/>
      <c r="M20" s="106"/>
      <c r="N20" s="106"/>
      <c r="O20" s="106"/>
      <c r="P20" s="106"/>
      <c r="Q20" s="106"/>
      <c r="S20" s="108">
        <v>19</v>
      </c>
    </row>
    <row r="21" spans="1:19">
      <c r="A21" s="237" t="s">
        <v>12281</v>
      </c>
      <c r="B21" s="238">
        <f t="shared" si="1"/>
        <v>490143</v>
      </c>
      <c r="C21" s="239" t="str">
        <f>INDEX(lang_3_04语言配置表3!$B:$B,MATCH("PLAYERSKILLDES2_"&amp;B21,lang_3_04语言配置表3!$A:$A,0),0)</f>
        <v>【冰天雪地】额外降低2秒冷却时间</v>
      </c>
      <c r="D21" s="239" t="str">
        <f>INDEX(playerSkillEffect_11英雄法术!CE:CE,MATCH(宝物!$B$21,playerSkillEffect_11英雄法术!$A:$A,0),0)</f>
        <v/>
      </c>
      <c r="E21" s="239" t="str">
        <f>INDEX(playerSkillEffect_11英雄法术!CF:CF,MATCH(宝物!$B$21,playerSkillEffect_11英雄法术!$A:$A,0),0)</f>
        <v/>
      </c>
      <c r="F21" s="239" t="str">
        <f>INDEX(playerSkillEffect_11英雄法术!CG:CG,MATCH(宝物!$B$21,playerSkillEffect_11英雄法术!$A:$A,0),0)</f>
        <v/>
      </c>
      <c r="J21" s="106">
        <v>501042</v>
      </c>
      <c r="K21" s="106"/>
      <c r="L21" s="214"/>
      <c r="M21" s="106"/>
      <c r="N21" s="106"/>
      <c r="O21" s="106"/>
      <c r="P21" s="106"/>
      <c r="Q21" s="106"/>
      <c r="S21" s="108">
        <v>20</v>
      </c>
    </row>
    <row r="22" spans="1:19">
      <c r="A22" s="237" t="s">
        <v>12282</v>
      </c>
      <c r="B22" s="238">
        <f t="shared" si="1"/>
        <v>490144</v>
      </c>
      <c r="C22" s="239" t="str">
        <f>INDEX(lang_3_04语言配置表3!$B:$B,MATCH("PLAYERSKILLDES2_"&amp;B22,lang_3_04语言配置表3!$A:$A,0),0)</f>
        <v>【冰天雪地】额外附加「冰封」效果</v>
      </c>
      <c r="D22" s="239" t="str">
        <f>INDEX(playerSkillEffect_11英雄法术!CE:CE,MATCH(宝物!$B$22,playerSkillEffect_11英雄法术!$A:$A,0),0)</f>
        <v/>
      </c>
      <c r="E22" s="239" t="str">
        <f>INDEX(playerSkillEffect_11英雄法术!CF:CF,MATCH(宝物!$B$22,playerSkillEffect_11英雄法术!$A:$A,0),0)</f>
        <v/>
      </c>
      <c r="F22" s="239" t="str">
        <f>INDEX(playerSkillEffect_11英雄法术!CG:CG,MATCH(宝物!$B$22,playerSkillEffect_11英雄法术!$A:$A,0),0)</f>
        <v/>
      </c>
      <c r="J22" s="106">
        <v>501043</v>
      </c>
      <c r="K22" s="106" t="s">
        <v>12656</v>
      </c>
      <c r="L22" s="214">
        <v>20</v>
      </c>
      <c r="M22" s="106">
        <v>10</v>
      </c>
      <c r="N22" s="106">
        <v>0</v>
      </c>
      <c r="O22" s="106"/>
      <c r="P22" s="106"/>
      <c r="Q22" s="106"/>
    </row>
    <row r="23" spans="1:19">
      <c r="A23" s="237" t="s">
        <v>12283</v>
      </c>
      <c r="B23" s="238">
        <f t="shared" si="1"/>
        <v>490145</v>
      </c>
      <c r="C23" s="239" t="str">
        <f>INDEX(lang_3_04语言配置表3!$B:$B,MATCH("PLAYERSKILLDES2_"&amp;B23,lang_3_04语言配置表3!$A:$A,0),0)</f>
        <v>【冰天雪地】额外降低3秒冷却时间</v>
      </c>
      <c r="D23" s="239" t="str">
        <f>INDEX(playerSkillEffect_11英雄法术!CE:CE,MATCH(宝物!$B$23,playerSkillEffect_11英雄法术!$A:$A,0),0)</f>
        <v/>
      </c>
      <c r="E23" s="239" t="str">
        <f>INDEX(playerSkillEffect_11英雄法术!CF:CF,MATCH(宝物!$B$23,playerSkillEffect_11英雄法术!$A:$A,0),0)</f>
        <v/>
      </c>
      <c r="F23" s="239" t="str">
        <f>INDEX(playerSkillEffect_11英雄法术!CG:CG,MATCH(宝物!$B$23,playerSkillEffect_11英雄法术!$A:$A,0),0)</f>
        <v/>
      </c>
      <c r="J23" s="106">
        <v>501044</v>
      </c>
      <c r="K23" s="106"/>
      <c r="L23" s="214"/>
      <c r="M23" s="106"/>
      <c r="N23" s="106"/>
      <c r="O23" s="106"/>
      <c r="P23" s="106"/>
      <c r="Q23" s="106"/>
    </row>
    <row r="24" spans="1:19">
      <c r="A24" s="237" t="s">
        <v>12284</v>
      </c>
      <c r="B24" s="238">
        <f t="shared" si="1"/>
        <v>490146</v>
      </c>
      <c r="C24" s="239" t="str">
        <f>INDEX(lang_3_04语言配置表3!$B:$B,MATCH("PLAYERSKILLDES2_"&amp;B24,lang_3_04语言配置表3!$A:$A,0),0)</f>
        <v>【冰天雪地】对兵团受到法术的伤害可叠加层数由3层提高至4层</v>
      </c>
      <c r="D24" s="239" t="str">
        <f>INDEX(playerSkillEffect_11英雄法术!CE:CE,MATCH(宝物!$B$24,playerSkillEffect_11英雄法术!$A:$A,0),0)</f>
        <v/>
      </c>
      <c r="E24" s="239" t="str">
        <f>INDEX(playerSkillEffect_11英雄法术!CF:CF,MATCH(宝物!$B$24,playerSkillEffect_11英雄法术!$A:$A,0),0)</f>
        <v/>
      </c>
      <c r="F24" s="239" t="str">
        <f>INDEX(playerSkillEffect_11英雄法术!CG:CG,MATCH(宝物!$B$24,playerSkillEffect_11英雄法术!$A:$A,0),0)</f>
        <v/>
      </c>
      <c r="J24" s="106">
        <v>502011</v>
      </c>
      <c r="K24" s="106"/>
      <c r="L24" s="214"/>
      <c r="M24" s="106"/>
      <c r="N24" s="106"/>
      <c r="O24" s="106"/>
      <c r="P24" s="106"/>
      <c r="Q24" s="106"/>
    </row>
    <row r="25" spans="1:19">
      <c r="A25" s="237" t="s">
        <v>12285</v>
      </c>
      <c r="B25" s="238">
        <f t="shared" si="1"/>
        <v>490147</v>
      </c>
      <c r="C25" s="239" t="str">
        <f>INDEX(lang_3_04语言配置表3!$B:$B,MATCH("PLAYERSKILLDES2_"&amp;B25,lang_3_04语言配置表3!$A:$A,0),0)</f>
        <v>【冰天雪地】范围提高至全屏</v>
      </c>
      <c r="D25" s="239" t="str">
        <f>INDEX(playerSkillEffect_11英雄法术!CE:CE,MATCH(宝物!$B$25,playerSkillEffect_11英雄法术!$A:$A,0),0)</f>
        <v/>
      </c>
      <c r="E25" s="239" t="str">
        <f>INDEX(playerSkillEffect_11英雄法术!CF:CF,MATCH(宝物!$B$25,playerSkillEffect_11英雄法术!$A:$A,0),0)</f>
        <v/>
      </c>
      <c r="F25" s="239" t="str">
        <f>INDEX(playerSkillEffect_11英雄法术!CG:CG,MATCH(宝物!$B$25,playerSkillEffect_11英雄法术!$A:$A,0),0)</f>
        <v/>
      </c>
      <c r="J25" s="106">
        <v>502012</v>
      </c>
      <c r="K25" s="106"/>
      <c r="L25" s="214"/>
      <c r="M25" s="106"/>
      <c r="N25" s="106"/>
      <c r="O25" s="106"/>
      <c r="P25" s="106"/>
      <c r="Q25" s="106"/>
    </row>
    <row r="26" spans="1:19">
      <c r="A26" s="319" t="s">
        <v>13719</v>
      </c>
      <c r="B26" s="320" t="str">
        <f>IF(INDEX(playerSkillEffect_11英雄法术!AR:AR,MATCH(宝物!B18,playerSkillEffect_11英雄法术!A:A,0),0)=0,"无限制","检查公式追加判断注释")</f>
        <v>无限制</v>
      </c>
      <c r="J26" s="106">
        <v>502013</v>
      </c>
      <c r="K26" s="106"/>
      <c r="L26" s="214"/>
      <c r="M26" s="106"/>
      <c r="N26" s="106"/>
      <c r="O26" s="106"/>
      <c r="P26" s="106"/>
      <c r="Q26" s="106"/>
    </row>
    <row r="27" spans="1:19">
      <c r="A27" s="319" t="s">
        <v>13737</v>
      </c>
      <c r="B27" s="320" t="str">
        <f>INDEX(playerSkillEffect_11英雄法术!AV:AV,MATCH(宝物!B18,playerSkillEffect_11英雄法术!A:A,0),0)</f>
        <v>[30,0]</v>
      </c>
      <c r="J27" s="106">
        <v>502014</v>
      </c>
      <c r="K27" s="106"/>
      <c r="L27" s="214"/>
      <c r="M27" s="106"/>
      <c r="N27" s="106"/>
      <c r="O27" s="106"/>
      <c r="P27" s="106"/>
      <c r="Q27" s="106"/>
    </row>
    <row r="28" spans="1:19">
      <c r="A28" s="319" t="s">
        <v>13712</v>
      </c>
      <c r="B28" s="320" t="str">
        <f>IF(INDEX(playerSkillEffect_11英雄法术!G:G,MATCH(宝物!B18,playerSkillEffect_11英雄法术!A:A,0)*0)=1,"伤害",IF(INDEX(playerSkillEffect_11英雄法术!G:G,MATCH(宝物!B18,playerSkillEffect_11英雄法术!A:A,0)*0)=2,"辅助",IF(INDEX(playerSkillEffect_11英雄法术!G:G,MATCH(宝物!B18,playerSkillEffect_11英雄法术!A:A,0)*0)=3,"召唤",IF(INDEX(playerSkillEffect_11英雄法术!G:G,MATCH(宝物!B18,playerSkillEffect_11英雄法术!A:A,0)*0)=4,"其他","无"))))</f>
        <v>辅助</v>
      </c>
      <c r="J28" s="106">
        <v>503011</v>
      </c>
      <c r="K28" s="106"/>
      <c r="L28" s="214"/>
      <c r="M28" s="106"/>
      <c r="N28" s="106"/>
      <c r="O28" s="106"/>
      <c r="P28" s="106"/>
      <c r="Q28" s="106"/>
    </row>
    <row r="29" spans="1:19">
      <c r="A29" s="319" t="s">
        <v>13727</v>
      </c>
      <c r="B29" s="320" t="str">
        <f>IF(INDEX(playerSkillEffect_11英雄法术!BX:BX,MATCH(宝物!B18,playerSkillEffect_11英雄法术!A:A,0),0)=1,"物理",IF(INDEX(playerSkillEffect_11英雄法术!BX:BX,MATCH(宝物!B18,playerSkillEffect_11英雄法术!A:A,0),0)=2,"火",IF(INDEX(playerSkillEffect_11英雄法术!BX:BX,MATCH(宝物!B18,playerSkillEffect_11英雄法术!A:A,0),0)=3,"水",IF(INDEX(playerSkillEffect_11英雄法术!BX:BX,MATCH(宝物!B18,playerSkillEffect_11英雄法术!A:A,0),0)=4,"风",IF(INDEX(playerSkillEffect_11英雄法术!BX:BX,MATCH(宝物!B18,playerSkillEffect_11英雄法术!A:A,0),0)=5,"土",IF(INDEX(playerSkillEffect_11英雄法术!BX:BX,MATCH(宝物!B18,playerSkillEffect_11英雄法术!A:A,0),0)=8,"器械","新类型"))))))</f>
        <v>水</v>
      </c>
      <c r="J29" s="106">
        <v>503012</v>
      </c>
      <c r="K29" s="106"/>
      <c r="L29" s="214"/>
      <c r="M29" s="106"/>
      <c r="N29" s="106"/>
      <c r="O29" s="106"/>
      <c r="P29" s="106"/>
      <c r="Q29" s="106"/>
    </row>
    <row r="30" spans="1:19">
      <c r="A30" s="319" t="s">
        <v>13712</v>
      </c>
      <c r="B30" s="320" t="str">
        <f>IF(INDEX(playerSkillEffect_11英雄法术!BQ:BQ,MATCH(宝物!B18,playerSkillEffect_11英雄法术!A:A,0),0)=1,"治疗",IF(INDEX(playerSkillEffect_11英雄法术!BQ:BQ,MATCH(宝物!B18,playerSkillEffect_11英雄法术!A:A,0),0)=2,"伤害",IF(INDEX(playerSkillEffect_11英雄法术!BQ:BQ,MATCH(宝物!B18,playerSkillEffect_11英雄法术!A:A,0),0)=3,"召唤",IF(INDEX(playerSkillEffect_11英雄法术!BQ:BQ,MATCH(宝物!B18,playerSkillEffect_11英雄法术!A:A,0),0)=4,"驱散",IF(INDEX(playerSkillEffect_11英雄法术!BQ:BQ,MATCH(宝物!B18,playerSkillEffect_11英雄法术!A:A,0),0)=5,"复活",IF(INDEX(playerSkillEffect_11英雄法术!BQ:BQ,MATCH(宝物!B18,playerSkillEffect_11英雄法术!A:A,0),0)=6,"献祭",IF(INDEX(playerSkillEffect_11英雄法术!BQ:BQ,MATCH(宝物!B18,playerSkillEffect_11英雄法术!A:A,0),0)="","无","新类型")))))))</f>
        <v>无</v>
      </c>
      <c r="J30" s="106">
        <v>503013</v>
      </c>
      <c r="K30" s="106" t="s">
        <v>12657</v>
      </c>
      <c r="L30" s="214">
        <v>9</v>
      </c>
      <c r="M30" s="106">
        <v>200</v>
      </c>
      <c r="N30" s="106">
        <v>0</v>
      </c>
      <c r="O30" s="106">
        <v>20</v>
      </c>
      <c r="P30" s="106">
        <v>6</v>
      </c>
      <c r="Q30" s="106">
        <v>0</v>
      </c>
    </row>
    <row r="31" spans="1:19">
      <c r="A31" s="319" t="s">
        <v>13720</v>
      </c>
      <c r="B31" s="320" t="str">
        <f>IF(INDEX(playerSkillEffect_11英雄法术!T:T,MATCH(宝物!B18,playerSkillEffect_11英雄法术!A:A,0),0)=100,"友军",IF(INDEX(playerSkillEffect_11英雄法术!T:T,MATCH(宝物!B18,playerSkillEffect_11英雄法术!A:A,0),0)=101,"敌军","无"))</f>
        <v>友军</v>
      </c>
      <c r="J31" s="106">
        <v>503014</v>
      </c>
      <c r="K31" s="106" t="s">
        <v>12658</v>
      </c>
      <c r="L31" s="214">
        <v>10</v>
      </c>
      <c r="M31" s="106">
        <v>100</v>
      </c>
      <c r="N31" s="106">
        <v>0</v>
      </c>
      <c r="O31" s="106"/>
      <c r="P31" s="106"/>
      <c r="Q31" s="106"/>
    </row>
    <row r="32" spans="1:19">
      <c r="A32" s="319" t="s">
        <v>13725</v>
      </c>
      <c r="B32" s="320" t="str">
        <f>IF(INDEX(playerSkillEffect_11英雄法术!BM:BM,MATCH(宝物!B18,playerSkillEffect_11英雄法术!A:A,0),0)=1,"己方方阵",IF(INDEX(playerSkillEffect_11英雄法术!BM:BM,MATCH(宝物!B18,playerSkillEffect_11英雄法术!A:A,0),0)=2,"敌方方阵",IF(INDEX(playerSkillEffect_11英雄法术!BM:BM,MATCH(宝物!B18,playerSkillEffect_11英雄法术!A:A,0),0)=3,"敌召唤物",IF(INDEX(playerSkillEffect_11英雄法术!BM:BM,MATCH(宝物!B18,playerSkillEffect_11英雄法术!A:A,0),0)=4,"所有单位",IF(INDEX(playerSkillEffect_11英雄法术!BM:BM,MATCH(宝物!B18,playerSkillEffect_11英雄法术!A:A,0),0)=5,"死亡小兵",IF(INDEX(playerSkillEffect_11英雄法术!BM:BM,MATCH(宝物!B18,playerSkillEffect_11英雄法术!A:A,0),0)=6,"可献祭尸体","无"))))))</f>
        <v>敌方方阵</v>
      </c>
      <c r="J32" s="106">
        <v>503021</v>
      </c>
      <c r="K32" s="106"/>
      <c r="L32" s="214"/>
      <c r="M32" s="106"/>
      <c r="N32" s="106"/>
      <c r="O32" s="106"/>
      <c r="P32" s="106"/>
      <c r="Q32" s="106"/>
    </row>
    <row r="33" spans="1:17">
      <c r="A33" s="319" t="s">
        <v>13721</v>
      </c>
      <c r="B33" s="320" t="str">
        <f>IFERROR(IF(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lt;&gt;"",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空"),"格式问题")</f>
        <v>6000</v>
      </c>
      <c r="C33" s="424"/>
      <c r="D33" s="403"/>
      <c r="J33" s="106">
        <v>503022</v>
      </c>
      <c r="K33" s="106"/>
      <c r="L33" s="214"/>
      <c r="M33" s="106"/>
      <c r="N33" s="106"/>
      <c r="O33" s="106"/>
      <c r="P33" s="106"/>
      <c r="Q33" s="106"/>
    </row>
    <row r="34" spans="1:17">
      <c r="A34" s="319" t="s">
        <v>13730</v>
      </c>
      <c r="B34" s="320" t="str">
        <f>IFERROR(IF(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lt;&gt;"",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空"),"格式问题")</f>
        <v>0</v>
      </c>
      <c r="C34" s="424"/>
      <c r="J34" s="106">
        <v>503023</v>
      </c>
      <c r="K34" s="106" t="s">
        <v>12659</v>
      </c>
      <c r="L34" s="214">
        <v>5</v>
      </c>
      <c r="M34" s="106">
        <v>20</v>
      </c>
      <c r="N34" s="106">
        <v>0</v>
      </c>
      <c r="O34" s="106"/>
      <c r="P34" s="106"/>
      <c r="Q34" s="106"/>
    </row>
    <row r="35" spans="1:17">
      <c r="A35" s="319" t="s">
        <v>17077</v>
      </c>
      <c r="B35" s="320" t="str">
        <f>IF(MID(INDEX(playerSkillEffect_11英雄法术!AU:AU,MATCH(宝物!B18,playerSkillEffect_11英雄法术!A:A,0),0),FIND("[",INDEX(playerSkillEffect_11英雄法术!AU:AU,MATCH(宝物!B18,playerSkillEffect_11英雄法术!A:A,0),0))+1,FIND(",",INDEX(playerSkillEffect_11英雄法术!AU:AU,MATCH(宝物!B18,playerSkillEffect_11英雄法术!A:A,0),0))-FIND("[",INDEX(playerSkillEffect_11英雄法术!AU:AU,MATCH(宝物!B18,playerSkillEffect_11英雄法术!A:A,0),0))-1)&lt;&gt;"",MID(INDEX(playerSkillEffect_11英雄法术!AU:AU,MATCH(宝物!B18,playerSkillEffect_11英雄法术!A:A,0),0),FIND("[",INDEX(playerSkillEffect_11英雄法术!AU:AU,MATCH(宝物!B18,playerSkillEffect_11英雄法术!A:A,0),0))+1,FIND(",",INDEX(playerSkillEffect_11英雄法术!AU:AU,MATCH(宝物!B18,playerSkillEffect_11英雄法术!A:A,0),0))-FIND("[",INDEX(playerSkillEffect_11英雄法术!AU:AU,MATCH(宝物!B18,playerSkillEffect_11英雄法术!A:A,0),0))-1))</f>
        <v>26000</v>
      </c>
      <c r="C35" s="401" t="str">
        <f>INDEX(playerSkillEffect_11英雄法术!AT:AT,MATCH(宝物!B18,playerSkillEffect_11英雄法术!A:A,0),0)</f>
        <v>[6000,0]</v>
      </c>
      <c r="D35" s="108" t="str">
        <f>IF(MID(C35,FIND("[",C35)+1,FIND(",",C35)-FIND("[",C35)-1)&lt;&gt;"",MID(C35,FIND("[",C35)+1,FIND(",",C35)-FIND("[",C35)-1))</f>
        <v>6000</v>
      </c>
      <c r="J35" s="106">
        <v>503024</v>
      </c>
      <c r="K35" s="106"/>
      <c r="L35" s="214"/>
      <c r="M35" s="106"/>
      <c r="N35" s="106"/>
      <c r="O35" s="106"/>
      <c r="P35" s="106"/>
      <c r="Q35" s="106"/>
    </row>
    <row r="36" spans="1:17">
      <c r="A36" s="319" t="s">
        <v>13730</v>
      </c>
      <c r="B36" s="320" t="str">
        <f>IF(MID(INDEX(playerSkillEffect_11英雄法术!AU:AU,MATCH(宝物!B18,playerSkillEffect_11英雄法术!A:A,0),0),FIND(",",INDEX(playerSkillEffect_11英雄法术!AU:AU,MATCH(宝物!B18,playerSkillEffect_11英雄法术!A:A,0),0))+1,FIND("]",INDEX(playerSkillEffect_11英雄法术!AU:AU,MATCH(宝物!B18,playerSkillEffect_11英雄法术!A:A,0),0))-FIND(",",INDEX(playerSkillEffect_11英雄法术!AU:AU,MATCH(宝物!B18,playerSkillEffect_11英雄法术!A:A,0),0))-1)&lt;&gt;"",MID(INDEX(playerSkillEffect_11英雄法术!AU:AU,MATCH(宝物!B18,playerSkillEffect_11英雄法术!A:A,0),0),FIND(",",INDEX(playerSkillEffect_11英雄法术!AU:AU,MATCH(宝物!B18,playerSkillEffect_11英雄法术!A:A,0),0))+1,FIND("]",INDEX(playerSkillEffect_11英雄法术!AU:AU,MATCH(宝物!B18,playerSkillEffect_11英雄法术!A:A,0),0))-FIND(",",INDEX(playerSkillEffect_11英雄法术!AU:AU,MATCH(宝物!B18,playerSkillEffect_11英雄法术!A:A,0),0))-1))</f>
        <v>0</v>
      </c>
      <c r="C36" s="424"/>
      <c r="J36" s="106">
        <v>503031</v>
      </c>
      <c r="K36" s="106"/>
      <c r="L36" s="214"/>
      <c r="M36" s="106"/>
      <c r="N36" s="106"/>
      <c r="O36" s="106"/>
      <c r="P36" s="106"/>
      <c r="Q36" s="106"/>
    </row>
    <row r="37" spans="1:17">
      <c r="A37" s="319" t="s">
        <v>13726</v>
      </c>
      <c r="B37" s="320" t="str">
        <f>INDEX(playerSkillEffect_11英雄法术!BU:BU,MATCH(宝物!B18,playerSkillEffect_11英雄法术!A:A,0),0)</f>
        <v/>
      </c>
      <c r="C37" s="424"/>
      <c r="J37" s="106">
        <v>503032</v>
      </c>
      <c r="K37" s="106"/>
      <c r="L37" s="214"/>
      <c r="M37" s="106"/>
      <c r="N37" s="106"/>
      <c r="O37" s="106"/>
      <c r="P37" s="106"/>
      <c r="Q37" s="106"/>
    </row>
    <row r="38" spans="1:17">
      <c r="A38" s="319" t="s">
        <v>13728</v>
      </c>
      <c r="B38" s="320">
        <f>INDEX(playerSkillEffect_11英雄法术!CA:CA,MATCH(宝物!B18,playerSkillEffect_11英雄法术!A:A,0),0)</f>
        <v>449014</v>
      </c>
      <c r="C38" s="424"/>
      <c r="J38" s="106">
        <v>503033</v>
      </c>
      <c r="K38" s="106"/>
      <c r="L38" s="214"/>
      <c r="M38" s="106"/>
      <c r="N38" s="106"/>
      <c r="O38" s="106"/>
      <c r="P38" s="106"/>
      <c r="Q38" s="106"/>
    </row>
    <row r="39" spans="1:17">
      <c r="A39" s="319" t="s">
        <v>13729</v>
      </c>
      <c r="B39" s="320" t="str">
        <f>INDEX(playerSkillEffect_11英雄法术!CB:CB,MATCH(宝物!B18,playerSkillEffect_11英雄法术!A:A,0),0)</f>
        <v>[100,0]</v>
      </c>
      <c r="J39" s="106">
        <v>503034</v>
      </c>
      <c r="K39" s="106" t="s">
        <v>12660</v>
      </c>
      <c r="L39" s="214">
        <v>19</v>
      </c>
      <c r="M39" s="106">
        <v>50</v>
      </c>
      <c r="N39" s="106">
        <v>0</v>
      </c>
      <c r="O39" s="106"/>
      <c r="P39" s="106"/>
      <c r="Q39" s="106"/>
    </row>
    <row r="40" spans="1:17">
      <c r="A40" s="319" t="s">
        <v>13734</v>
      </c>
      <c r="B40" s="320" t="str">
        <f>IF(AND(INDEX(playerSkillEffect_11英雄法术!EW:EW,MATCH(宝物!B18,playerSkillEffect_11英雄法术!A:A,0),0)&gt;0,INDEX(playerSkillEffect_11英雄法术!EW:EW,MATCH(宝物!B18,playerSkillEffect_11英雄法术!A:A,0),0)&lt;=10),"配置正常","配置异常")</f>
        <v>配置正常</v>
      </c>
      <c r="J40" s="106">
        <v>503041</v>
      </c>
      <c r="K40" s="106"/>
      <c r="L40" s="214"/>
      <c r="M40" s="106"/>
      <c r="N40" s="106"/>
      <c r="O40" s="106"/>
      <c r="P40" s="106"/>
      <c r="Q40" s="106"/>
    </row>
    <row r="41" spans="1:17">
      <c r="A41" s="319" t="s">
        <v>13734</v>
      </c>
      <c r="B41" s="320" t="str">
        <f>IF(AND(INDEX(playerSkillEffect_11英雄法术!FJ:FJ,MATCH(宝物!B18,playerSkillEffect_11英雄法术!A:A,0),0)&gt;0,INDEX(playerSkillEffect_11英雄法术!FJ:FJ,MATCH(宝物!B18,playerSkillEffect_11英雄法术!A:A,0),0)&lt;=10),"配置正常","配置异常")</f>
        <v>配置正常</v>
      </c>
      <c r="J41" s="106">
        <v>503042</v>
      </c>
      <c r="K41" s="106"/>
      <c r="L41" s="214"/>
      <c r="M41" s="106"/>
      <c r="N41" s="106"/>
      <c r="O41" s="106"/>
      <c r="P41" s="106"/>
      <c r="Q41" s="106"/>
    </row>
    <row r="42" spans="1:17">
      <c r="A42" s="319" t="s">
        <v>13735</v>
      </c>
      <c r="B42" s="320" t="str">
        <f>IF(INDEX(playerSkillEffect_11英雄法术!FT:FT,MATCH(宝物!B18,playerSkillEffect_11英雄法术!A:A,0),0)=0,"",INDEX(playerSkillEffect_11英雄法术!FT:FT,MATCH(宝物!B18,playerSkillEffect_11英雄法术!A:A,0),0))</f>
        <v>[1,3,2,4,5]</v>
      </c>
      <c r="J42" s="106">
        <v>503043</v>
      </c>
      <c r="K42" s="106"/>
      <c r="L42" s="214"/>
      <c r="M42" s="106"/>
      <c r="N42" s="106"/>
      <c r="O42" s="106"/>
      <c r="P42" s="106"/>
      <c r="Q42" s="106"/>
    </row>
    <row r="43" spans="1:17">
      <c r="A43" s="319" t="s">
        <v>13736</v>
      </c>
      <c r="B43" s="320" t="str">
        <f>IF(INDEX(playerSkillEffect_11英雄法术!FU:FU,MATCH(宝物!B18,playerSkillEffect_11英雄法术!A:A,0),0)=1,"大",IF(INDEX(playerSkillEffect_11英雄法术!FU:FU,MATCH(宝物!B18,playerSkillEffect_11英雄法术!A:A,0),0)=2,"小","异常"))</f>
        <v>异常</v>
      </c>
      <c r="C43" s="239"/>
      <c r="J43" s="106">
        <v>503044</v>
      </c>
      <c r="K43" s="106"/>
      <c r="L43" s="214"/>
      <c r="M43" s="106"/>
      <c r="N43" s="106"/>
      <c r="O43" s="106"/>
      <c r="P43" s="106"/>
      <c r="Q43" s="106"/>
    </row>
    <row r="44" spans="1:17">
      <c r="A44" s="237" t="s">
        <v>13724</v>
      </c>
      <c r="B44" s="238">
        <f>IF(INDEX(playerSkillEffect_11英雄法术!BJ:BJ,MATCH(宝物!B18,playerSkillEffect_11英雄法术!A:A,0),0)="无限制","",INDEX(playerSkillEffect_11英雄法术!BJ:BJ,MATCH(宝物!B18,playerSkillEffect_11英雄法术!A:A,0),0))</f>
        <v>0</v>
      </c>
      <c r="C44" s="239"/>
      <c r="J44" s="106">
        <v>504011</v>
      </c>
      <c r="K44" s="106"/>
      <c r="L44" s="214"/>
      <c r="M44" s="106"/>
      <c r="N44" s="106"/>
      <c r="O44" s="106"/>
      <c r="P44" s="106"/>
      <c r="Q44" s="106"/>
    </row>
    <row r="45" spans="1:17">
      <c r="A45" s="237" t="s">
        <v>13722</v>
      </c>
      <c r="B45" s="41" t="str">
        <f>IF(INDEX(playerSkillEffect_11英雄法术!BC:BC,MATCH(宝物!B18,playerSkillEffect_11英雄法术!A:A,0),0)=0,"无限制","INDEX(playerSkillEffect_11英雄法术!BC:BC,MATCH(宝物!B20,playerSkillEffect_11英雄法术!A:A,0),0)")</f>
        <v>无限制</v>
      </c>
      <c r="C45" s="239"/>
      <c r="J45" s="106">
        <v>504012</v>
      </c>
      <c r="K45" s="106"/>
      <c r="L45" s="214"/>
      <c r="M45" s="106"/>
      <c r="N45" s="106"/>
      <c r="O45" s="106"/>
      <c r="P45" s="106"/>
      <c r="Q45" s="106"/>
    </row>
    <row r="46" spans="1:17">
      <c r="A46" s="237" t="s">
        <v>13713</v>
      </c>
      <c r="B46" s="41" t="str">
        <f>"PLAYERSKILL_"&amp;INDEX(playerSkillEffect_11英雄法术!A:A,MATCH(宝物!B18,playerSkillEffect_11英雄法术!A:A,0),0)</f>
        <v>PLAYERSKILL_49014</v>
      </c>
      <c r="C46" s="239"/>
      <c r="J46" s="106">
        <v>504013</v>
      </c>
      <c r="K46" s="106"/>
      <c r="L46" s="214"/>
      <c r="M46" s="106"/>
      <c r="N46" s="106"/>
      <c r="O46" s="106"/>
      <c r="P46" s="106"/>
      <c r="Q46" s="106"/>
    </row>
    <row r="47" spans="1:17">
      <c r="A47" s="319" t="s">
        <v>13717</v>
      </c>
      <c r="B47" s="320" t="str">
        <f>INDEX(lang_3_04语言配置表3!$C:$C,MATCH(宝物!B46,lang_3_04语言配置表3!$A:$A,0),0)</f>
        <v>#冰天雪地</v>
      </c>
      <c r="C47" s="239"/>
      <c r="J47" s="106">
        <v>504014</v>
      </c>
      <c r="K47" s="106"/>
      <c r="L47" s="214"/>
      <c r="M47" s="106"/>
      <c r="N47" s="106"/>
      <c r="O47" s="106"/>
      <c r="P47" s="106"/>
      <c r="Q47" s="106"/>
    </row>
    <row r="48" spans="1:17">
      <c r="A48" s="237" t="s">
        <v>13714</v>
      </c>
      <c r="B48" s="41" t="str">
        <f>"PLAYERSKILLDES_"&amp;INDEX(playerSkillEffect_11英雄法术!A:A,MATCH(宝物!B18,playerSkillEffect_11英雄法术!A:A,0),0)</f>
        <v>PLAYERSKILLDES_49014</v>
      </c>
      <c r="C48" s="239"/>
      <c r="J48" s="106">
        <v>505011</v>
      </c>
      <c r="K48" s="106"/>
      <c r="L48" s="214"/>
      <c r="M48" s="106"/>
      <c r="N48" s="106"/>
      <c r="O48" s="106"/>
      <c r="P48" s="106"/>
      <c r="Q48" s="106"/>
    </row>
    <row r="49" spans="1:17">
      <c r="A49" s="319" t="s">
        <v>13718</v>
      </c>
      <c r="B49" s="334" t="str">
        <f>INDEX(lang_3_04语言配置表3!$C:$C,MATCH(宝物!B48,lang_3_04语言配置表3!$A:$A,0),0)</f>
        <v>#使极大范围内的敌方单位受到法术造成的伤害提高50%，持续整场（最多可叠加2层），同时附加减速效果及沉默效果，持续[color=48b946,fontsize=20]{($bufflast11+$bufflast12*($sklevel-1))/1000}[-]秒</v>
      </c>
      <c r="C49" s="239"/>
      <c r="J49" s="106">
        <v>505012</v>
      </c>
      <c r="K49" s="106"/>
      <c r="L49" s="214"/>
      <c r="M49" s="106"/>
      <c r="N49" s="106"/>
      <c r="O49" s="106"/>
      <c r="P49" s="106"/>
      <c r="Q49" s="106"/>
    </row>
    <row r="50" spans="1:17">
      <c r="A50" s="237" t="s">
        <v>13715</v>
      </c>
      <c r="B50" s="41" t="str">
        <f>"PLAYERSKILLDES2_"&amp;INDEX(playerSkillEffect_11英雄法术!A:A,MATCH(宝物!B18,playerSkillEffect_11英雄法术!A:A,0),0)</f>
        <v>PLAYERSKILLDES2_49014</v>
      </c>
      <c r="C50" s="239"/>
      <c r="J50" s="106">
        <v>505013</v>
      </c>
      <c r="K50" s="106"/>
      <c r="L50" s="214"/>
      <c r="M50" s="106"/>
      <c r="N50" s="106"/>
      <c r="O50" s="106"/>
      <c r="P50" s="106"/>
      <c r="Q50" s="106"/>
    </row>
    <row r="51" spans="1:17">
      <c r="A51" s="319" t="s">
        <v>13715</v>
      </c>
      <c r="B51" s="334" t="str">
        <f>INDEX(lang_3_04语言配置表3!$C:$C,MATCH(宝物!B50,lang_3_04语言配置表3!$A:$A,0),0)</f>
        <v>#使极大范围内的敌方单位受到法术造成的伤害提高50%，持续整场（最多可叠加2层），同时附加减速效果及沉默效果，持续[color=48b946,fontsize=20]{($bufflast11+$bufflast12*($sklevel-1))/1000}[-]秒</v>
      </c>
      <c r="C51" s="239"/>
      <c r="J51" s="106">
        <v>505014</v>
      </c>
      <c r="K51" s="106"/>
      <c r="L51" s="214"/>
      <c r="M51" s="106"/>
      <c r="N51" s="106"/>
      <c r="O51" s="106"/>
      <c r="P51" s="106"/>
      <c r="Q51" s="106"/>
    </row>
    <row r="52" spans="1:17">
      <c r="A52" s="237" t="s">
        <v>13716</v>
      </c>
      <c r="B52" s="41" t="str">
        <f>"PLAYERSKILLDES3_"&amp;INDEX(playerSkillEffect_11英雄法术!A:A,MATCH(宝物!B18,playerSkillEffect_11英雄法术!A:A,0),0)</f>
        <v>PLAYERSKILLDES3_49014</v>
      </c>
      <c r="C52" s="239"/>
      <c r="J52" s="106">
        <v>505021</v>
      </c>
      <c r="K52" s="106"/>
      <c r="L52" s="214"/>
      <c r="M52" s="106"/>
      <c r="N52" s="106"/>
      <c r="O52" s="106"/>
      <c r="P52" s="106"/>
      <c r="Q52" s="106"/>
    </row>
    <row r="53" spans="1:17">
      <c r="A53" s="319" t="s">
        <v>13716</v>
      </c>
      <c r="B53" s="334" t="str">
        <f>INDEX(lang_3_04语言配置表3!$C:$C,MATCH(宝物!B52,lang_3_04语言配置表3!$A:$A,0),0)</f>
        <v>#敌军 降低抗性</v>
      </c>
      <c r="C53" s="239"/>
      <c r="J53" s="106">
        <v>505022</v>
      </c>
      <c r="K53" s="106"/>
      <c r="L53" s="214"/>
      <c r="M53" s="106"/>
      <c r="N53" s="106"/>
      <c r="O53" s="106"/>
      <c r="P53" s="106"/>
      <c r="Q53" s="106"/>
    </row>
    <row r="54" spans="1:17">
      <c r="C54" s="239"/>
      <c r="J54" s="106">
        <v>505023</v>
      </c>
      <c r="K54" s="106" t="s">
        <v>12661</v>
      </c>
      <c r="L54" s="214">
        <v>2</v>
      </c>
      <c r="M54" s="106">
        <v>20</v>
      </c>
      <c r="N54" s="106">
        <v>0</v>
      </c>
      <c r="O54" s="106">
        <v>5</v>
      </c>
      <c r="P54" s="106">
        <v>20</v>
      </c>
      <c r="Q54" s="106">
        <v>0</v>
      </c>
    </row>
    <row r="55" spans="1:17">
      <c r="J55" s="106">
        <v>505024</v>
      </c>
      <c r="K55" s="106"/>
      <c r="L55" s="214"/>
      <c r="M55" s="106"/>
      <c r="N55" s="106"/>
      <c r="O55" s="106"/>
      <c r="P55" s="106"/>
      <c r="Q55" s="106"/>
    </row>
    <row r="56" spans="1:17">
      <c r="A56" s="239"/>
      <c r="J56" s="106">
        <v>505031</v>
      </c>
      <c r="K56" s="106"/>
      <c r="L56" s="214"/>
      <c r="M56" s="106"/>
      <c r="N56" s="106"/>
      <c r="O56" s="106"/>
      <c r="P56" s="106"/>
      <c r="Q56" s="106"/>
    </row>
    <row r="57" spans="1:17">
      <c r="A57" s="239"/>
      <c r="J57" s="106">
        <v>505032</v>
      </c>
      <c r="K57" s="106"/>
      <c r="L57" s="214"/>
      <c r="M57" s="106"/>
      <c r="N57" s="106"/>
      <c r="O57" s="106"/>
      <c r="P57" s="106"/>
      <c r="Q57" s="106"/>
    </row>
    <row r="58" spans="1:17">
      <c r="J58" s="106">
        <v>505033</v>
      </c>
      <c r="K58" s="106"/>
      <c r="L58" s="214"/>
      <c r="M58" s="106"/>
      <c r="N58" s="106"/>
      <c r="O58" s="106"/>
      <c r="P58" s="106"/>
      <c r="Q58" s="106"/>
    </row>
    <row r="59" spans="1:17">
      <c r="J59" s="106">
        <v>505034</v>
      </c>
      <c r="K59" s="106"/>
      <c r="L59" s="214"/>
      <c r="M59" s="106"/>
      <c r="N59" s="106"/>
      <c r="O59" s="106"/>
      <c r="P59" s="106"/>
      <c r="Q59" s="106"/>
    </row>
    <row r="60" spans="1:17">
      <c r="J60" s="106">
        <v>506011</v>
      </c>
      <c r="K60" s="106"/>
      <c r="L60" s="214"/>
      <c r="M60" s="106"/>
      <c r="N60" s="106"/>
      <c r="O60" s="106"/>
      <c r="P60" s="106"/>
      <c r="Q60" s="106"/>
    </row>
    <row r="61" spans="1:17">
      <c r="J61" s="106">
        <v>506012</v>
      </c>
      <c r="K61" s="106"/>
      <c r="L61" s="214"/>
      <c r="M61" s="106"/>
      <c r="N61" s="106"/>
      <c r="O61" s="106"/>
      <c r="P61" s="106"/>
      <c r="Q61" s="106"/>
    </row>
    <row r="62" spans="1:17">
      <c r="J62" s="106">
        <v>506013</v>
      </c>
      <c r="K62" s="106"/>
      <c r="L62" s="214"/>
      <c r="M62" s="106"/>
      <c r="N62" s="106"/>
      <c r="O62" s="106"/>
      <c r="P62" s="106"/>
      <c r="Q62" s="106"/>
    </row>
    <row r="63" spans="1:17">
      <c r="J63" s="106">
        <v>506014</v>
      </c>
      <c r="K63" s="106"/>
      <c r="L63" s="214"/>
      <c r="M63" s="106"/>
      <c r="N63" s="106"/>
      <c r="O63" s="106"/>
      <c r="P63" s="106"/>
      <c r="Q63" s="106"/>
    </row>
    <row r="64" spans="1:17">
      <c r="J64" s="106">
        <v>506021</v>
      </c>
      <c r="K64" s="106" t="s">
        <v>12662</v>
      </c>
      <c r="L64" s="214">
        <v>9</v>
      </c>
      <c r="M64" s="106">
        <v>300</v>
      </c>
      <c r="N64" s="106">
        <v>0</v>
      </c>
      <c r="O64" s="106"/>
      <c r="P64" s="106"/>
      <c r="Q64" s="106"/>
    </row>
    <row r="65" spans="10:17">
      <c r="J65" s="106">
        <v>506022</v>
      </c>
      <c r="K65" s="106" t="s">
        <v>12663</v>
      </c>
      <c r="L65" s="214">
        <v>2</v>
      </c>
      <c r="M65" s="106">
        <v>20</v>
      </c>
      <c r="N65" s="106">
        <v>0</v>
      </c>
      <c r="O65" s="106"/>
      <c r="P65" s="106"/>
      <c r="Q65" s="106"/>
    </row>
    <row r="66" spans="10:17">
      <c r="J66" s="106">
        <v>506023</v>
      </c>
      <c r="K66" s="106"/>
      <c r="L66" s="214"/>
      <c r="M66" s="106"/>
      <c r="N66" s="106"/>
      <c r="O66" s="106"/>
      <c r="P66" s="106"/>
      <c r="Q66" s="106"/>
    </row>
    <row r="67" spans="10:17">
      <c r="J67" s="106">
        <v>506024</v>
      </c>
      <c r="K67" s="106"/>
      <c r="L67" s="214"/>
      <c r="M67" s="106"/>
      <c r="N67" s="106"/>
      <c r="O67" s="106"/>
      <c r="P67" s="106"/>
      <c r="Q67" s="106"/>
    </row>
    <row r="68" spans="10:17">
      <c r="J68" s="106">
        <v>506031</v>
      </c>
      <c r="K68" s="106"/>
      <c r="L68" s="214"/>
      <c r="M68" s="106"/>
      <c r="N68" s="106"/>
      <c r="O68" s="106"/>
      <c r="P68" s="106"/>
      <c r="Q68" s="106"/>
    </row>
    <row r="69" spans="10:17">
      <c r="J69" s="106">
        <v>506032</v>
      </c>
      <c r="K69" s="106"/>
      <c r="L69" s="214"/>
      <c r="M69" s="106"/>
      <c r="N69" s="106"/>
      <c r="O69" s="106"/>
      <c r="P69" s="106"/>
      <c r="Q69" s="106"/>
    </row>
    <row r="70" spans="10:17">
      <c r="J70" s="106">
        <v>506033</v>
      </c>
      <c r="K70" s="106"/>
      <c r="L70" s="214"/>
      <c r="M70" s="106"/>
      <c r="N70" s="106"/>
      <c r="O70" s="106"/>
      <c r="P70" s="106"/>
      <c r="Q70" s="106"/>
    </row>
    <row r="71" spans="10:17">
      <c r="J71" s="106">
        <v>506034</v>
      </c>
      <c r="K71" s="106"/>
      <c r="L71" s="214"/>
      <c r="M71" s="106"/>
      <c r="N71" s="106"/>
      <c r="O71" s="106"/>
      <c r="P71" s="106"/>
      <c r="Q71" s="106"/>
    </row>
    <row r="72" spans="10:17">
      <c r="J72" s="106">
        <v>506041</v>
      </c>
      <c r="K72" s="106"/>
      <c r="L72" s="214"/>
      <c r="M72" s="106"/>
      <c r="N72" s="106"/>
      <c r="O72" s="106"/>
      <c r="P72" s="106"/>
      <c r="Q72" s="106"/>
    </row>
    <row r="73" spans="10:17">
      <c r="J73" s="106">
        <v>506042</v>
      </c>
      <c r="K73" s="106"/>
      <c r="L73" s="214"/>
      <c r="M73" s="106"/>
      <c r="N73" s="106"/>
      <c r="O73" s="106"/>
      <c r="P73" s="106"/>
      <c r="Q73" s="106"/>
    </row>
    <row r="74" spans="10:17">
      <c r="J74" s="106">
        <v>506043</v>
      </c>
      <c r="K74" s="106"/>
      <c r="L74" s="214"/>
      <c r="M74" s="106"/>
      <c r="N74" s="106"/>
      <c r="O74" s="106"/>
      <c r="P74" s="106"/>
      <c r="Q74" s="106"/>
    </row>
    <row r="75" spans="10:17">
      <c r="J75" s="106">
        <v>506044</v>
      </c>
      <c r="K75" s="106"/>
      <c r="L75" s="214"/>
      <c r="M75" s="106"/>
      <c r="N75" s="106"/>
      <c r="O75" s="106"/>
      <c r="P75" s="106"/>
      <c r="Q75" s="106"/>
    </row>
    <row r="76" spans="10:17">
      <c r="J76" s="106">
        <v>507011</v>
      </c>
      <c r="K76" s="106"/>
      <c r="L76" s="214"/>
      <c r="M76" s="106"/>
      <c r="N76" s="106"/>
      <c r="O76" s="106"/>
      <c r="P76" s="106"/>
      <c r="Q76" s="106"/>
    </row>
    <row r="77" spans="10:17">
      <c r="J77" s="106">
        <v>507012</v>
      </c>
      <c r="K77" s="106"/>
      <c r="L77" s="214"/>
      <c r="M77" s="106"/>
      <c r="N77" s="106"/>
      <c r="O77" s="106"/>
      <c r="P77" s="106"/>
      <c r="Q77" s="106"/>
    </row>
    <row r="78" spans="10:17">
      <c r="J78" s="106">
        <v>507013</v>
      </c>
      <c r="K78" s="106"/>
      <c r="L78" s="214"/>
      <c r="M78" s="106"/>
      <c r="N78" s="106"/>
      <c r="O78" s="106"/>
      <c r="P78" s="106"/>
      <c r="Q78" s="106"/>
    </row>
    <row r="79" spans="10:17">
      <c r="J79" s="106">
        <v>507014</v>
      </c>
      <c r="K79" s="106"/>
      <c r="L79" s="214"/>
      <c r="M79" s="106"/>
      <c r="N79" s="106"/>
      <c r="O79" s="106"/>
      <c r="P79" s="106"/>
      <c r="Q79" s="106"/>
    </row>
    <row r="80" spans="10:17">
      <c r="J80" s="106">
        <v>507021</v>
      </c>
      <c r="K80" s="106"/>
      <c r="L80" s="214"/>
      <c r="M80" s="106"/>
      <c r="N80" s="106"/>
      <c r="O80" s="106"/>
      <c r="P80" s="106"/>
      <c r="Q80" s="106"/>
    </row>
    <row r="81" spans="10:17">
      <c r="J81" s="106">
        <v>507022</v>
      </c>
      <c r="K81" s="106"/>
      <c r="L81" s="214"/>
      <c r="M81" s="106"/>
      <c r="N81" s="106"/>
      <c r="O81" s="106"/>
      <c r="P81" s="106"/>
      <c r="Q81" s="106"/>
    </row>
    <row r="82" spans="10:17">
      <c r="J82" s="106">
        <v>507023</v>
      </c>
      <c r="K82" s="106"/>
      <c r="L82" s="214"/>
      <c r="M82" s="106"/>
      <c r="N82" s="106"/>
      <c r="O82" s="106"/>
      <c r="P82" s="106"/>
      <c r="Q82" s="106"/>
    </row>
    <row r="83" spans="10:17">
      <c r="J83" s="106">
        <v>507024</v>
      </c>
      <c r="K83" s="106"/>
      <c r="L83" s="214"/>
      <c r="M83" s="106"/>
      <c r="N83" s="106"/>
      <c r="O83" s="106"/>
      <c r="P83" s="106"/>
      <c r="Q83" s="106"/>
    </row>
    <row r="84" spans="10:17">
      <c r="J84" s="106">
        <v>508011</v>
      </c>
      <c r="K84" s="106"/>
      <c r="L84" s="214"/>
      <c r="M84" s="106"/>
      <c r="N84" s="106"/>
      <c r="O84" s="106"/>
      <c r="P84" s="106"/>
      <c r="Q84" s="106"/>
    </row>
    <row r="85" spans="10:17">
      <c r="J85" s="106">
        <v>508012</v>
      </c>
      <c r="K85" s="106"/>
      <c r="L85" s="214"/>
      <c r="M85" s="106"/>
      <c r="N85" s="106"/>
      <c r="O85" s="106"/>
      <c r="P85" s="106"/>
      <c r="Q85" s="106"/>
    </row>
    <row r="86" spans="10:17">
      <c r="J86" s="106">
        <v>508013</v>
      </c>
      <c r="K86" s="106"/>
      <c r="L86" s="214"/>
      <c r="M86" s="106"/>
      <c r="N86" s="106"/>
      <c r="O86" s="106"/>
      <c r="P86" s="106"/>
      <c r="Q86" s="106"/>
    </row>
    <row r="87" spans="10:17">
      <c r="J87" s="106">
        <v>508014</v>
      </c>
      <c r="K87" s="106"/>
      <c r="L87" s="214"/>
      <c r="M87" s="106"/>
      <c r="N87" s="106"/>
      <c r="O87" s="106"/>
      <c r="P87" s="106"/>
      <c r="Q87" s="106"/>
    </row>
    <row r="88" spans="10:17">
      <c r="J88" s="106">
        <v>508021</v>
      </c>
      <c r="K88" s="106"/>
      <c r="L88" s="214"/>
      <c r="M88" s="106"/>
      <c r="N88" s="106"/>
      <c r="O88" s="106"/>
      <c r="P88" s="106"/>
      <c r="Q88" s="106"/>
    </row>
    <row r="89" spans="10:17">
      <c r="J89" s="106">
        <v>508022</v>
      </c>
      <c r="K89" s="106"/>
      <c r="L89" s="214"/>
      <c r="M89" s="106"/>
      <c r="N89" s="106"/>
      <c r="O89" s="106"/>
      <c r="P89" s="106"/>
      <c r="Q89" s="106"/>
    </row>
    <row r="90" spans="10:17">
      <c r="J90" s="106">
        <v>508023</v>
      </c>
      <c r="K90" s="106"/>
      <c r="L90" s="214"/>
      <c r="M90" s="106"/>
      <c r="N90" s="106"/>
      <c r="O90" s="106"/>
      <c r="P90" s="106"/>
      <c r="Q90" s="106"/>
    </row>
    <row r="91" spans="10:17">
      <c r="J91" s="106">
        <v>508024</v>
      </c>
      <c r="K91" s="106"/>
      <c r="L91" s="214"/>
      <c r="M91" s="106"/>
      <c r="N91" s="106"/>
      <c r="O91" s="106"/>
      <c r="P91" s="106"/>
      <c r="Q91" s="106"/>
    </row>
    <row r="92" spans="10:17">
      <c r="J92" s="106">
        <v>509011</v>
      </c>
      <c r="K92" s="106"/>
      <c r="L92" s="214"/>
      <c r="M92" s="106"/>
      <c r="N92" s="106"/>
      <c r="O92" s="106"/>
      <c r="P92" s="106"/>
      <c r="Q92" s="106"/>
    </row>
    <row r="93" spans="10:17">
      <c r="J93" s="106">
        <v>509012</v>
      </c>
      <c r="K93" s="106" t="s">
        <v>12664</v>
      </c>
      <c r="L93" s="214">
        <v>2</v>
      </c>
      <c r="M93" s="106">
        <v>30</v>
      </c>
      <c r="N93" s="106">
        <v>0</v>
      </c>
      <c r="O93" s="106"/>
      <c r="P93" s="106"/>
      <c r="Q93" s="106"/>
    </row>
    <row r="94" spans="10:17">
      <c r="J94" s="106">
        <v>509013</v>
      </c>
      <c r="K94" s="106"/>
      <c r="L94" s="214"/>
      <c r="M94" s="106"/>
      <c r="N94" s="106"/>
      <c r="O94" s="106"/>
      <c r="P94" s="106"/>
      <c r="Q94" s="106"/>
    </row>
    <row r="95" spans="10:17">
      <c r="J95" s="106">
        <v>509014</v>
      </c>
      <c r="K95" s="106"/>
      <c r="L95" s="214"/>
      <c r="M95" s="106"/>
      <c r="N95" s="106"/>
      <c r="O95" s="106"/>
      <c r="P95" s="106"/>
      <c r="Q95" s="106"/>
    </row>
    <row r="96" spans="10:17">
      <c r="J96" s="106">
        <v>512011</v>
      </c>
      <c r="K96" s="106"/>
      <c r="L96" s="214"/>
      <c r="M96" s="106"/>
      <c r="N96" s="106"/>
      <c r="O96" s="106"/>
      <c r="P96" s="106"/>
      <c r="Q96" s="106"/>
    </row>
    <row r="97" spans="10:17">
      <c r="J97" s="106">
        <v>512012</v>
      </c>
      <c r="K97" s="106"/>
      <c r="L97" s="214"/>
      <c r="M97" s="106"/>
      <c r="N97" s="106"/>
      <c r="O97" s="106"/>
      <c r="P97" s="106"/>
      <c r="Q97" s="106"/>
    </row>
    <row r="98" spans="10:17">
      <c r="J98" s="106">
        <v>512013</v>
      </c>
      <c r="K98" s="106"/>
      <c r="L98" s="214"/>
      <c r="M98" s="106"/>
      <c r="N98" s="106"/>
      <c r="O98" s="106"/>
      <c r="P98" s="106"/>
      <c r="Q98" s="106"/>
    </row>
    <row r="99" spans="10:17">
      <c r="J99" s="106">
        <v>512014</v>
      </c>
      <c r="K99" s="106"/>
      <c r="L99" s="214"/>
      <c r="M99" s="106"/>
      <c r="N99" s="106"/>
      <c r="O99" s="106"/>
      <c r="P99" s="106"/>
      <c r="Q99" s="106"/>
    </row>
    <row r="100" spans="10:17">
      <c r="J100" s="106">
        <v>512021</v>
      </c>
      <c r="K100" s="106"/>
      <c r="L100" s="214"/>
      <c r="M100" s="106"/>
      <c r="N100" s="106"/>
      <c r="O100" s="106"/>
      <c r="P100" s="106"/>
      <c r="Q100" s="106"/>
    </row>
    <row r="101" spans="10:17">
      <c r="J101" s="106">
        <v>512022</v>
      </c>
      <c r="K101" s="106"/>
      <c r="L101" s="214"/>
      <c r="M101" s="106"/>
      <c r="N101" s="106"/>
      <c r="O101" s="106"/>
      <c r="P101" s="106"/>
      <c r="Q101" s="106"/>
    </row>
    <row r="102" spans="10:17">
      <c r="J102" s="106">
        <v>512023</v>
      </c>
      <c r="K102" s="106" t="s">
        <v>12665</v>
      </c>
      <c r="L102" s="214">
        <v>2</v>
      </c>
      <c r="M102" s="106">
        <v>15</v>
      </c>
      <c r="N102" s="106">
        <v>0</v>
      </c>
      <c r="O102" s="106">
        <v>5</v>
      </c>
      <c r="P102" s="106">
        <v>15</v>
      </c>
      <c r="Q102" s="106">
        <v>0</v>
      </c>
    </row>
    <row r="103" spans="10:17">
      <c r="J103" s="106">
        <v>512024</v>
      </c>
      <c r="K103" s="106"/>
      <c r="L103" s="214"/>
      <c r="M103" s="106"/>
      <c r="N103" s="106"/>
      <c r="O103" s="106"/>
      <c r="P103" s="106"/>
      <c r="Q103" s="106"/>
    </row>
    <row r="104" spans="10:17">
      <c r="J104" s="106">
        <v>513011</v>
      </c>
      <c r="K104" s="106"/>
      <c r="L104" s="214"/>
      <c r="M104" s="106"/>
      <c r="N104" s="106"/>
      <c r="O104" s="106"/>
      <c r="P104" s="106"/>
      <c r="Q104" s="106"/>
    </row>
    <row r="105" spans="10:17">
      <c r="J105" s="106">
        <v>513012</v>
      </c>
      <c r="K105" s="106"/>
      <c r="L105" s="214"/>
      <c r="M105" s="106"/>
      <c r="N105" s="106"/>
      <c r="O105" s="106"/>
      <c r="P105" s="106"/>
      <c r="Q105" s="106"/>
    </row>
    <row r="106" spans="10:17">
      <c r="J106" s="106">
        <v>513013</v>
      </c>
      <c r="K106" s="106" t="s">
        <v>12666</v>
      </c>
      <c r="L106" s="214">
        <v>55</v>
      </c>
      <c r="M106" s="106">
        <v>20</v>
      </c>
      <c r="N106" s="106">
        <v>0</v>
      </c>
      <c r="O106" s="106"/>
      <c r="P106" s="106"/>
      <c r="Q106" s="106"/>
    </row>
    <row r="107" spans="10:17">
      <c r="J107" s="106">
        <v>513014</v>
      </c>
      <c r="K107" s="106"/>
      <c r="L107" s="214"/>
      <c r="M107" s="106"/>
      <c r="N107" s="106"/>
      <c r="O107" s="106"/>
      <c r="P107" s="106"/>
      <c r="Q107" s="106"/>
    </row>
    <row r="108" spans="10:17">
      <c r="J108" s="106">
        <v>514011</v>
      </c>
      <c r="K108" s="106"/>
      <c r="L108" s="214"/>
      <c r="M108" s="106"/>
      <c r="N108" s="106"/>
      <c r="O108" s="106"/>
      <c r="P108" s="106"/>
      <c r="Q108" s="106"/>
    </row>
    <row r="109" spans="10:17">
      <c r="J109" s="106">
        <v>514012</v>
      </c>
      <c r="K109" s="106"/>
      <c r="L109" s="214"/>
      <c r="M109" s="106"/>
      <c r="N109" s="106"/>
      <c r="O109" s="106"/>
      <c r="P109" s="106"/>
      <c r="Q109" s="106"/>
    </row>
    <row r="110" spans="10:17">
      <c r="J110" s="106">
        <v>514013</v>
      </c>
      <c r="K110" s="106"/>
      <c r="L110" s="214"/>
      <c r="M110" s="106"/>
      <c r="N110" s="106"/>
      <c r="O110" s="106"/>
      <c r="P110" s="106"/>
      <c r="Q110" s="106"/>
    </row>
    <row r="111" spans="10:17">
      <c r="J111" s="106">
        <v>514014</v>
      </c>
      <c r="K111" s="106"/>
      <c r="L111" s="214"/>
      <c r="M111" s="106"/>
      <c r="N111" s="106"/>
      <c r="O111" s="106"/>
      <c r="P111" s="106"/>
      <c r="Q111" s="106"/>
    </row>
    <row r="112" spans="10:17">
      <c r="J112" s="106">
        <v>514021</v>
      </c>
      <c r="K112" s="106"/>
      <c r="L112" s="214"/>
      <c r="M112" s="106"/>
      <c r="N112" s="106"/>
      <c r="O112" s="106"/>
      <c r="P112" s="106"/>
      <c r="Q112" s="106"/>
    </row>
    <row r="113" spans="10:17">
      <c r="J113" s="106">
        <v>514022</v>
      </c>
      <c r="K113" s="106"/>
      <c r="L113" s="214"/>
      <c r="M113" s="106"/>
      <c r="N113" s="106"/>
      <c r="O113" s="106"/>
      <c r="P113" s="106"/>
      <c r="Q113" s="106"/>
    </row>
    <row r="114" spans="10:17">
      <c r="J114" s="106">
        <v>514023</v>
      </c>
      <c r="K114" s="106"/>
      <c r="L114" s="214"/>
      <c r="M114" s="106"/>
      <c r="N114" s="106"/>
      <c r="O114" s="106"/>
      <c r="P114" s="106"/>
      <c r="Q114" s="106"/>
    </row>
    <row r="115" spans="10:17">
      <c r="J115" s="106">
        <v>514024</v>
      </c>
      <c r="K115" s="106"/>
      <c r="L115" s="214"/>
      <c r="M115" s="106"/>
      <c r="N115" s="106"/>
      <c r="O115" s="106"/>
      <c r="P115" s="106"/>
      <c r="Q115" s="106"/>
    </row>
    <row r="116" spans="10:17">
      <c r="J116" s="106"/>
      <c r="K116" s="106"/>
      <c r="L116" s="213"/>
      <c r="M116" s="106"/>
      <c r="N116" s="106"/>
      <c r="O116" s="106"/>
      <c r="P116" s="106"/>
      <c r="Q116" s="106"/>
    </row>
    <row r="117" spans="10:17">
      <c r="J117" s="106"/>
      <c r="K117" s="106"/>
      <c r="L117" s="213"/>
      <c r="M117" s="106"/>
      <c r="N117" s="106"/>
      <c r="O117" s="106"/>
      <c r="P117" s="106"/>
      <c r="Q117" s="106"/>
    </row>
    <row r="118" spans="10:17">
      <c r="J118" s="106" t="s">
        <v>11997</v>
      </c>
      <c r="K118" s="106"/>
      <c r="L118" s="213"/>
      <c r="M118" s="106"/>
      <c r="N118" s="106"/>
      <c r="O118" s="106"/>
      <c r="P118" s="106"/>
      <c r="Q118" s="106"/>
    </row>
    <row r="119" spans="10:17">
      <c r="J119" s="106">
        <v>714011</v>
      </c>
      <c r="K119" s="106"/>
      <c r="L119" s="213"/>
      <c r="M119" s="106"/>
      <c r="N119" s="106"/>
      <c r="O119" s="106"/>
      <c r="P119" s="106"/>
      <c r="Q119" s="106"/>
    </row>
    <row r="120" spans="10:17">
      <c r="J120" s="106">
        <v>714012</v>
      </c>
      <c r="K120" s="106"/>
      <c r="L120" s="213"/>
      <c r="M120" s="106"/>
      <c r="N120" s="106"/>
      <c r="O120" s="106"/>
      <c r="P120" s="106"/>
      <c r="Q120" s="106"/>
    </row>
    <row r="121" spans="10:17">
      <c r="J121" s="106">
        <v>714013</v>
      </c>
      <c r="K121" s="106"/>
      <c r="L121" s="213"/>
      <c r="M121" s="106"/>
      <c r="N121" s="106"/>
      <c r="O121" s="106"/>
      <c r="P121" s="106"/>
      <c r="Q121" s="106"/>
    </row>
    <row r="122" spans="10:17">
      <c r="J122" s="106">
        <v>714014</v>
      </c>
      <c r="K122" s="106"/>
      <c r="L122" s="213"/>
      <c r="M122" s="106"/>
      <c r="N122" s="106"/>
      <c r="O122" s="106"/>
      <c r="P122" s="106"/>
      <c r="Q122" s="106"/>
    </row>
    <row r="123" spans="10:17">
      <c r="J123" s="106"/>
      <c r="K123" s="106"/>
      <c r="L123" s="213"/>
      <c r="M123" s="106"/>
      <c r="N123" s="106"/>
      <c r="O123" s="106"/>
      <c r="P123" s="106"/>
      <c r="Q123" s="106"/>
    </row>
    <row r="124" spans="10:17">
      <c r="J124" s="106" t="s">
        <v>12653</v>
      </c>
      <c r="K124" s="106"/>
      <c r="L124" s="213"/>
      <c r="M124" s="106"/>
      <c r="N124" s="106"/>
      <c r="O124" s="106"/>
      <c r="P124" s="106"/>
      <c r="Q124" s="106"/>
    </row>
    <row r="125" spans="10:17">
      <c r="J125" s="106">
        <v>62001</v>
      </c>
      <c r="K125" s="106" t="s">
        <v>12667</v>
      </c>
      <c r="L125" s="213">
        <v>55</v>
      </c>
      <c r="M125" s="106">
        <v>4</v>
      </c>
      <c r="N125" s="106">
        <v>0</v>
      </c>
      <c r="O125" s="106"/>
      <c r="P125" s="106"/>
      <c r="Q125" s="106"/>
    </row>
    <row r="126" spans="10:17">
      <c r="J126" s="106">
        <v>62002</v>
      </c>
      <c r="K126" s="106" t="s">
        <v>12668</v>
      </c>
      <c r="L126" s="213">
        <v>55</v>
      </c>
      <c r="M126" s="106">
        <v>8</v>
      </c>
      <c r="N126" s="106">
        <v>0</v>
      </c>
      <c r="O126" s="106"/>
      <c r="P126" s="106"/>
      <c r="Q126" s="106"/>
    </row>
    <row r="127" spans="10:17">
      <c r="J127" s="106">
        <v>62003</v>
      </c>
      <c r="K127" s="106" t="s">
        <v>12223</v>
      </c>
      <c r="L127" s="213">
        <v>55</v>
      </c>
      <c r="M127" s="106">
        <v>12</v>
      </c>
      <c r="N127" s="106">
        <v>0</v>
      </c>
      <c r="O127" s="106"/>
      <c r="P127" s="106"/>
      <c r="Q127" s="106"/>
    </row>
    <row r="128" spans="10:17">
      <c r="J128" s="106">
        <v>62011</v>
      </c>
      <c r="K128" s="106"/>
      <c r="L128" s="213"/>
      <c r="M128" s="106"/>
      <c r="N128" s="106"/>
      <c r="O128" s="106"/>
      <c r="P128" s="106"/>
      <c r="Q128" s="106"/>
    </row>
    <row r="129" spans="10:17">
      <c r="J129" s="106">
        <v>62012</v>
      </c>
      <c r="K129" s="106"/>
      <c r="L129" s="213"/>
      <c r="M129" s="106"/>
      <c r="N129" s="106"/>
      <c r="O129" s="106"/>
      <c r="P129" s="106"/>
      <c r="Q129" s="106"/>
    </row>
    <row r="130" spans="10:17">
      <c r="J130" s="106">
        <v>62013</v>
      </c>
      <c r="K130" s="106"/>
      <c r="L130" s="213"/>
      <c r="M130" s="106"/>
      <c r="N130" s="106"/>
      <c r="O130" s="106"/>
      <c r="P130" s="106"/>
      <c r="Q130" s="106"/>
    </row>
    <row r="131" spans="10:17">
      <c r="J131" s="106">
        <v>62021</v>
      </c>
      <c r="K131" s="106" t="s">
        <v>12669</v>
      </c>
      <c r="L131" s="213">
        <v>9</v>
      </c>
      <c r="M131" s="106">
        <v>100</v>
      </c>
      <c r="N131" s="106">
        <v>0</v>
      </c>
      <c r="O131" s="106"/>
      <c r="P131" s="106"/>
      <c r="Q131" s="106"/>
    </row>
    <row r="132" spans="10:17">
      <c r="J132" s="106">
        <v>62022</v>
      </c>
      <c r="K132" s="106" t="s">
        <v>12670</v>
      </c>
      <c r="L132" s="213">
        <v>9</v>
      </c>
      <c r="M132" s="106">
        <v>200</v>
      </c>
      <c r="N132" s="106">
        <v>0</v>
      </c>
      <c r="O132" s="106"/>
      <c r="P132" s="106"/>
      <c r="Q132" s="106"/>
    </row>
    <row r="133" spans="10:17">
      <c r="J133" s="106">
        <v>62023</v>
      </c>
      <c r="K133" s="106" t="s">
        <v>12662</v>
      </c>
      <c r="L133" s="213">
        <v>9</v>
      </c>
      <c r="M133" s="106">
        <v>300</v>
      </c>
      <c r="N133" s="106">
        <v>0</v>
      </c>
      <c r="O133" s="106"/>
      <c r="P133" s="106"/>
      <c r="Q133" s="106"/>
    </row>
    <row r="134" spans="10:17">
      <c r="J134" s="106">
        <v>62031</v>
      </c>
      <c r="K134" s="106"/>
      <c r="L134" s="213"/>
      <c r="M134" s="106"/>
      <c r="N134" s="106"/>
      <c r="O134" s="106"/>
      <c r="P134" s="106"/>
      <c r="Q134" s="106"/>
    </row>
    <row r="135" spans="10:17">
      <c r="J135" s="106">
        <v>62032</v>
      </c>
      <c r="K135" s="106"/>
      <c r="L135" s="213"/>
      <c r="M135" s="106"/>
      <c r="N135" s="106"/>
      <c r="O135" s="106"/>
      <c r="P135" s="106"/>
      <c r="Q135" s="106"/>
    </row>
    <row r="136" spans="10:17">
      <c r="J136" s="106">
        <v>62033</v>
      </c>
      <c r="K136" s="106"/>
      <c r="L136" s="213"/>
      <c r="M136" s="106"/>
      <c r="N136" s="106"/>
      <c r="O136" s="106"/>
      <c r="P136" s="106"/>
      <c r="Q136" s="106"/>
    </row>
    <row r="137" spans="10:17">
      <c r="J137" s="106">
        <v>62041</v>
      </c>
      <c r="K137" s="106"/>
      <c r="L137" s="213"/>
      <c r="M137" s="106"/>
      <c r="N137" s="106"/>
      <c r="O137" s="106"/>
      <c r="P137" s="106"/>
      <c r="Q137" s="106"/>
    </row>
    <row r="138" spans="10:17">
      <c r="J138" s="106">
        <v>62042</v>
      </c>
      <c r="K138" s="106"/>
      <c r="L138" s="213"/>
      <c r="M138" s="106"/>
      <c r="N138" s="106"/>
      <c r="O138" s="106"/>
      <c r="P138" s="106"/>
      <c r="Q138" s="106"/>
    </row>
    <row r="139" spans="10:17">
      <c r="J139" s="106">
        <v>62043</v>
      </c>
      <c r="K139" s="106"/>
      <c r="L139" s="213"/>
      <c r="M139" s="106"/>
      <c r="N139" s="106"/>
      <c r="O139" s="106"/>
      <c r="P139" s="106"/>
      <c r="Q139" s="106"/>
    </row>
    <row r="140" spans="10:17">
      <c r="J140" s="106">
        <v>62051</v>
      </c>
      <c r="K140" s="106" t="s">
        <v>12671</v>
      </c>
      <c r="L140" s="213">
        <v>2</v>
      </c>
      <c r="M140" s="106">
        <v>7</v>
      </c>
      <c r="N140" s="106">
        <v>0</v>
      </c>
      <c r="O140" s="106"/>
      <c r="P140" s="106"/>
      <c r="Q140" s="106"/>
    </row>
    <row r="141" spans="10:17">
      <c r="J141" s="106">
        <v>62052</v>
      </c>
      <c r="K141" s="106" t="s">
        <v>12672</v>
      </c>
      <c r="L141" s="213">
        <v>2</v>
      </c>
      <c r="M141" s="106">
        <v>14</v>
      </c>
      <c r="N141" s="106">
        <v>0</v>
      </c>
      <c r="O141" s="106"/>
      <c r="P141" s="106"/>
      <c r="Q141" s="106"/>
    </row>
    <row r="142" spans="10:17">
      <c r="J142" s="106">
        <v>62053</v>
      </c>
      <c r="K142" s="106" t="s">
        <v>12673</v>
      </c>
      <c r="L142" s="213">
        <v>2</v>
      </c>
      <c r="M142" s="106">
        <v>21</v>
      </c>
      <c r="N142" s="106">
        <v>0</v>
      </c>
      <c r="O142" s="106"/>
      <c r="P142" s="106"/>
      <c r="Q142" s="106"/>
    </row>
    <row r="143" spans="10:17">
      <c r="J143" s="106">
        <v>62061</v>
      </c>
      <c r="K143" s="106"/>
      <c r="L143" s="213"/>
      <c r="M143" s="106"/>
      <c r="N143" s="106"/>
      <c r="O143" s="106"/>
      <c r="P143" s="106"/>
      <c r="Q143" s="106"/>
    </row>
    <row r="144" spans="10:17">
      <c r="J144" s="106">
        <v>62062</v>
      </c>
      <c r="K144" s="106"/>
      <c r="L144" s="213"/>
      <c r="M144" s="106"/>
      <c r="N144" s="106"/>
      <c r="O144" s="106"/>
      <c r="P144" s="106"/>
      <c r="Q144" s="106"/>
    </row>
    <row r="145" spans="10:17">
      <c r="J145" s="106">
        <v>62063</v>
      </c>
      <c r="K145" s="106"/>
      <c r="L145" s="213"/>
      <c r="M145" s="106"/>
      <c r="N145" s="106"/>
      <c r="O145" s="106"/>
      <c r="P145" s="106"/>
      <c r="Q145" s="106"/>
    </row>
    <row r="146" spans="10:17">
      <c r="J146" s="106">
        <v>62071</v>
      </c>
      <c r="K146" s="106"/>
      <c r="L146" s="213"/>
      <c r="M146" s="106"/>
      <c r="N146" s="106"/>
      <c r="O146" s="106"/>
      <c r="P146" s="106"/>
      <c r="Q146" s="106"/>
    </row>
    <row r="147" spans="10:17">
      <c r="J147" s="106">
        <v>62072</v>
      </c>
      <c r="K147" s="106"/>
      <c r="L147" s="213"/>
      <c r="M147" s="106"/>
      <c r="N147" s="106"/>
      <c r="O147" s="106"/>
      <c r="P147" s="106"/>
      <c r="Q147" s="106"/>
    </row>
    <row r="148" spans="10:17">
      <c r="J148" s="106">
        <v>62073</v>
      </c>
      <c r="K148" s="106"/>
      <c r="L148" s="213"/>
      <c r="M148" s="106"/>
      <c r="N148" s="106"/>
      <c r="O148" s="106"/>
      <c r="P148" s="106"/>
      <c r="Q148" s="106"/>
    </row>
    <row r="149" spans="10:17">
      <c r="J149" s="106">
        <v>62081</v>
      </c>
      <c r="K149" s="106"/>
      <c r="L149" s="213"/>
      <c r="M149" s="106"/>
      <c r="N149" s="106"/>
      <c r="O149" s="106"/>
      <c r="P149" s="106"/>
      <c r="Q149" s="106"/>
    </row>
    <row r="150" spans="10:17">
      <c r="J150" s="106">
        <v>62082</v>
      </c>
      <c r="K150" s="106"/>
      <c r="L150" s="213"/>
      <c r="M150" s="106"/>
      <c r="N150" s="106"/>
      <c r="O150" s="106"/>
      <c r="P150" s="106"/>
      <c r="Q150" s="106"/>
    </row>
    <row r="151" spans="10:17">
      <c r="J151" s="106">
        <v>62083</v>
      </c>
      <c r="K151" s="106"/>
      <c r="L151" s="213"/>
      <c r="M151" s="106"/>
      <c r="N151" s="106"/>
      <c r="O151" s="106"/>
      <c r="P151" s="106"/>
      <c r="Q151" s="106"/>
    </row>
    <row r="152" spans="10:17">
      <c r="J152" s="106">
        <v>62091</v>
      </c>
      <c r="K152" s="106"/>
      <c r="L152" s="213"/>
      <c r="M152" s="106"/>
      <c r="N152" s="106"/>
      <c r="O152" s="106"/>
      <c r="P152" s="106"/>
      <c r="Q152" s="106"/>
    </row>
    <row r="153" spans="10:17">
      <c r="J153" s="106">
        <v>62092</v>
      </c>
      <c r="K153" s="106"/>
      <c r="L153" s="213"/>
      <c r="M153" s="106"/>
      <c r="N153" s="106"/>
      <c r="O153" s="106"/>
      <c r="P153" s="106"/>
      <c r="Q153" s="106"/>
    </row>
    <row r="154" spans="10:17">
      <c r="J154" s="106">
        <v>62093</v>
      </c>
      <c r="K154" s="106"/>
      <c r="L154" s="213"/>
      <c r="M154" s="106"/>
      <c r="N154" s="106"/>
      <c r="O154" s="106"/>
      <c r="P154" s="106"/>
      <c r="Q154" s="106"/>
    </row>
    <row r="155" spans="10:17">
      <c r="J155" s="106">
        <v>62101</v>
      </c>
      <c r="K155" s="106"/>
      <c r="L155" s="213"/>
      <c r="M155" s="106"/>
      <c r="N155" s="106"/>
      <c r="O155" s="106"/>
      <c r="P155" s="106"/>
      <c r="Q155" s="106"/>
    </row>
    <row r="156" spans="10:17">
      <c r="J156" s="106">
        <v>62102</v>
      </c>
      <c r="K156" s="106"/>
      <c r="L156" s="213"/>
      <c r="M156" s="106"/>
      <c r="N156" s="106"/>
      <c r="O156" s="106"/>
      <c r="P156" s="106"/>
      <c r="Q156" s="106"/>
    </row>
    <row r="157" spans="10:17">
      <c r="J157" s="106">
        <v>62103</v>
      </c>
      <c r="K157" s="106"/>
      <c r="L157" s="213"/>
      <c r="M157" s="106"/>
      <c r="N157" s="106"/>
      <c r="O157" s="106"/>
      <c r="P157" s="106"/>
      <c r="Q157" s="106"/>
    </row>
    <row r="158" spans="10:17">
      <c r="J158" s="106">
        <v>62111</v>
      </c>
      <c r="K158" s="106"/>
      <c r="L158" s="213"/>
      <c r="M158" s="106"/>
      <c r="N158" s="106"/>
      <c r="O158" s="106"/>
      <c r="P158" s="106"/>
      <c r="Q158" s="106"/>
    </row>
    <row r="159" spans="10:17">
      <c r="J159" s="106">
        <v>62112</v>
      </c>
      <c r="K159" s="106"/>
      <c r="L159" s="213"/>
      <c r="M159" s="106"/>
      <c r="N159" s="106"/>
      <c r="O159" s="106"/>
      <c r="P159" s="106"/>
      <c r="Q159" s="106"/>
    </row>
    <row r="160" spans="10:17">
      <c r="J160" s="106">
        <v>62113</v>
      </c>
      <c r="K160" s="106"/>
      <c r="L160" s="213"/>
      <c r="M160" s="106"/>
      <c r="N160" s="106"/>
      <c r="O160" s="106"/>
      <c r="P160" s="106"/>
      <c r="Q160" s="106"/>
    </row>
    <row r="161" spans="10:17">
      <c r="J161" s="106">
        <v>62121</v>
      </c>
      <c r="K161" s="106"/>
      <c r="L161" s="213"/>
      <c r="M161" s="106"/>
      <c r="N161" s="106"/>
      <c r="O161" s="106"/>
      <c r="P161" s="106"/>
      <c r="Q161" s="106"/>
    </row>
    <row r="162" spans="10:17">
      <c r="J162" s="106">
        <v>62122</v>
      </c>
      <c r="K162" s="106"/>
      <c r="L162" s="213"/>
      <c r="M162" s="106"/>
      <c r="N162" s="106"/>
      <c r="O162" s="106"/>
      <c r="P162" s="106"/>
      <c r="Q162" s="106"/>
    </row>
    <row r="163" spans="10:17">
      <c r="J163" s="106">
        <v>62123</v>
      </c>
      <c r="K163" s="106"/>
      <c r="L163" s="213"/>
      <c r="M163" s="106"/>
      <c r="N163" s="106"/>
      <c r="O163" s="106"/>
      <c r="P163" s="106"/>
      <c r="Q163" s="106"/>
    </row>
    <row r="164" spans="10:17">
      <c r="J164" s="106">
        <v>62131</v>
      </c>
      <c r="K164" s="106" t="s">
        <v>12674</v>
      </c>
      <c r="L164" s="213">
        <v>5</v>
      </c>
      <c r="M164" s="106">
        <v>7</v>
      </c>
      <c r="N164" s="106">
        <v>0</v>
      </c>
      <c r="O164" s="106"/>
      <c r="P164" s="106"/>
      <c r="Q164" s="106"/>
    </row>
    <row r="165" spans="10:17">
      <c r="J165" s="106">
        <v>62132</v>
      </c>
      <c r="K165" s="106" t="s">
        <v>12675</v>
      </c>
      <c r="L165" s="213">
        <v>5</v>
      </c>
      <c r="M165" s="106">
        <v>14</v>
      </c>
      <c r="N165" s="106">
        <v>0</v>
      </c>
      <c r="O165" s="106"/>
      <c r="P165" s="106"/>
      <c r="Q165" s="106"/>
    </row>
    <row r="166" spans="10:17">
      <c r="J166" s="106">
        <v>62133</v>
      </c>
      <c r="K166" s="106" t="s">
        <v>12676</v>
      </c>
      <c r="L166" s="213">
        <v>5</v>
      </c>
      <c r="M166" s="106">
        <v>21</v>
      </c>
      <c r="N166" s="106">
        <v>0</v>
      </c>
      <c r="O166" s="106"/>
      <c r="P166" s="106"/>
      <c r="Q166" s="106"/>
    </row>
    <row r="167" spans="10:17">
      <c r="J167" s="106">
        <v>62141</v>
      </c>
      <c r="K167" s="106" t="s">
        <v>12677</v>
      </c>
      <c r="L167" s="213">
        <v>19</v>
      </c>
      <c r="M167" s="106">
        <v>10</v>
      </c>
      <c r="N167" s="106">
        <v>0</v>
      </c>
      <c r="O167" s="106"/>
      <c r="P167" s="106"/>
      <c r="Q167" s="106"/>
    </row>
    <row r="168" spans="10:17">
      <c r="J168" s="106">
        <v>62142</v>
      </c>
      <c r="K168" s="106" t="s">
        <v>12678</v>
      </c>
      <c r="L168" s="213">
        <v>19</v>
      </c>
      <c r="M168" s="106">
        <v>20</v>
      </c>
      <c r="N168" s="106">
        <v>0</v>
      </c>
      <c r="O168" s="106"/>
      <c r="P168" s="106"/>
      <c r="Q168" s="106"/>
    </row>
    <row r="169" spans="10:17">
      <c r="J169" s="106">
        <v>62143</v>
      </c>
      <c r="K169" s="106" t="s">
        <v>12679</v>
      </c>
      <c r="L169" s="213">
        <v>19</v>
      </c>
      <c r="M169" s="106">
        <v>30</v>
      </c>
      <c r="N169" s="106">
        <v>0</v>
      </c>
      <c r="O169" s="106"/>
      <c r="P169" s="106"/>
      <c r="Q169" s="106"/>
    </row>
    <row r="170" spans="10:17">
      <c r="J170" s="106">
        <v>62151</v>
      </c>
      <c r="K170" s="106" t="s">
        <v>12680</v>
      </c>
      <c r="L170" s="213">
        <v>20</v>
      </c>
      <c r="M170" s="106">
        <v>7</v>
      </c>
      <c r="N170" s="106">
        <v>0</v>
      </c>
      <c r="O170" s="106"/>
      <c r="P170" s="106"/>
      <c r="Q170" s="106"/>
    </row>
    <row r="171" spans="10:17">
      <c r="J171" s="106">
        <v>62152</v>
      </c>
      <c r="K171" s="106" t="s">
        <v>12681</v>
      </c>
      <c r="L171" s="213">
        <v>20</v>
      </c>
      <c r="M171" s="106">
        <v>14</v>
      </c>
      <c r="N171" s="106">
        <v>0</v>
      </c>
      <c r="O171" s="106"/>
      <c r="P171" s="106"/>
      <c r="Q171" s="106"/>
    </row>
    <row r="172" spans="10:17">
      <c r="J172" s="106">
        <v>62153</v>
      </c>
      <c r="K172" s="106" t="s">
        <v>12682</v>
      </c>
      <c r="L172" s="213">
        <v>20</v>
      </c>
      <c r="M172" s="106">
        <v>21</v>
      </c>
      <c r="N172" s="106">
        <v>0</v>
      </c>
      <c r="O172" s="106"/>
      <c r="P172" s="106"/>
      <c r="Q172" s="106"/>
    </row>
    <row r="173" spans="10:17">
      <c r="J173" s="106">
        <v>62161</v>
      </c>
      <c r="K173" s="106" t="s">
        <v>12683</v>
      </c>
      <c r="L173" s="213">
        <v>14</v>
      </c>
      <c r="M173" s="106">
        <v>7</v>
      </c>
      <c r="N173" s="106">
        <v>0</v>
      </c>
      <c r="O173" s="106"/>
      <c r="P173" s="106"/>
      <c r="Q173" s="106"/>
    </row>
    <row r="174" spans="10:17">
      <c r="J174" s="106">
        <v>62162</v>
      </c>
      <c r="K174" s="106" t="s">
        <v>12684</v>
      </c>
      <c r="L174" s="213">
        <v>14</v>
      </c>
      <c r="M174" s="106">
        <v>14</v>
      </c>
      <c r="N174" s="106">
        <v>0</v>
      </c>
      <c r="O174" s="106"/>
      <c r="P174" s="106"/>
      <c r="Q174" s="106"/>
    </row>
    <row r="175" spans="10:17">
      <c r="J175" s="106">
        <v>62163</v>
      </c>
      <c r="K175" s="106" t="s">
        <v>12685</v>
      </c>
      <c r="L175" s="213">
        <v>14</v>
      </c>
      <c r="M175" s="106">
        <v>21</v>
      </c>
      <c r="N175" s="106">
        <v>0</v>
      </c>
      <c r="O175" s="106"/>
      <c r="P175" s="106"/>
      <c r="Q175" s="106"/>
    </row>
    <row r="176" spans="10:17">
      <c r="J176" s="106"/>
      <c r="K176" s="106"/>
      <c r="L176" s="213"/>
      <c r="M176" s="106"/>
      <c r="N176" s="106"/>
      <c r="O176" s="106"/>
      <c r="P176" s="106"/>
      <c r="Q176" s="106"/>
    </row>
    <row r="177" spans="10:17">
      <c r="J177" s="106"/>
      <c r="K177" s="106"/>
      <c r="L177" s="213"/>
      <c r="M177" s="106"/>
      <c r="N177" s="106"/>
      <c r="O177" s="106"/>
      <c r="P177" s="106"/>
      <c r="Q177" s="106"/>
    </row>
    <row r="178" spans="10:17">
      <c r="J178" s="106"/>
      <c r="K178" s="106"/>
      <c r="L178" s="213"/>
      <c r="M178" s="106"/>
      <c r="N178" s="106"/>
      <c r="O178" s="106"/>
      <c r="P178" s="106"/>
      <c r="Q178" s="106"/>
    </row>
    <row r="179" spans="10:17">
      <c r="J179" s="106"/>
      <c r="K179" s="106"/>
      <c r="L179" s="213"/>
      <c r="M179" s="106"/>
      <c r="N179" s="106"/>
      <c r="O179" s="106"/>
      <c r="P179" s="106"/>
      <c r="Q179" s="106"/>
    </row>
    <row r="180" spans="10:17">
      <c r="J180" s="106"/>
      <c r="K180" s="106"/>
      <c r="L180" s="213"/>
      <c r="M180" s="106"/>
      <c r="N180" s="106"/>
      <c r="O180" s="106"/>
      <c r="P180" s="106"/>
      <c r="Q180" s="106"/>
    </row>
    <row r="181" spans="10:17">
      <c r="J181" s="106"/>
      <c r="K181" s="106"/>
      <c r="L181" s="213"/>
      <c r="M181" s="106"/>
      <c r="N181" s="106"/>
      <c r="O181" s="106"/>
      <c r="P181" s="106"/>
      <c r="Q181" s="106"/>
    </row>
    <row r="182" spans="10:17">
      <c r="J182" s="106"/>
      <c r="K182" s="106"/>
      <c r="L182" s="213"/>
      <c r="M182" s="106"/>
      <c r="N182" s="106"/>
      <c r="O182" s="106"/>
      <c r="P182" s="106"/>
      <c r="Q182" s="106"/>
    </row>
    <row r="183" spans="10:17">
      <c r="J183" s="106"/>
      <c r="K183" s="106"/>
      <c r="L183" s="213"/>
      <c r="M183" s="106"/>
      <c r="N183" s="106"/>
      <c r="O183" s="106"/>
      <c r="P183" s="106"/>
      <c r="Q183" s="106"/>
    </row>
    <row r="184" spans="10:17">
      <c r="J184" s="106"/>
      <c r="K184" s="106"/>
      <c r="L184" s="213"/>
      <c r="M184" s="106"/>
      <c r="N184" s="106"/>
      <c r="O184" s="106"/>
      <c r="P184" s="106"/>
      <c r="Q184" s="106"/>
    </row>
    <row r="185" spans="10:17">
      <c r="J185" s="106"/>
      <c r="K185" s="106"/>
      <c r="L185" s="213"/>
      <c r="M185" s="106"/>
      <c r="N185" s="106"/>
      <c r="O185" s="106"/>
      <c r="P185" s="106"/>
      <c r="Q185" s="106"/>
    </row>
    <row r="186" spans="10:17">
      <c r="J186" s="106"/>
      <c r="K186" s="106"/>
      <c r="L186" s="213"/>
      <c r="M186" s="106"/>
      <c r="N186" s="106"/>
      <c r="O186" s="106"/>
      <c r="P186" s="106"/>
      <c r="Q186" s="106"/>
    </row>
    <row r="187" spans="10:17">
      <c r="J187" s="106"/>
      <c r="K187" s="106"/>
      <c r="L187" s="213"/>
      <c r="M187" s="106"/>
      <c r="N187" s="106"/>
      <c r="O187" s="106"/>
      <c r="P187" s="106"/>
      <c r="Q187" s="106"/>
    </row>
    <row r="188" spans="10:17">
      <c r="J188" s="106"/>
      <c r="K188" s="106"/>
      <c r="L188" s="213"/>
      <c r="M188" s="106"/>
      <c r="N188" s="106"/>
      <c r="O188" s="106"/>
      <c r="P188" s="106"/>
      <c r="Q188" s="106"/>
    </row>
    <row r="189" spans="10:17">
      <c r="J189" s="106"/>
      <c r="K189" s="106"/>
      <c r="L189" s="213"/>
      <c r="M189" s="106"/>
      <c r="N189" s="106"/>
      <c r="O189" s="106"/>
      <c r="P189" s="106"/>
      <c r="Q189" s="106"/>
    </row>
    <row r="190" spans="10:17">
      <c r="J190" s="106"/>
      <c r="K190" s="106"/>
      <c r="L190" s="213"/>
      <c r="M190" s="106"/>
      <c r="N190" s="106"/>
      <c r="O190" s="106"/>
      <c r="P190" s="106"/>
      <c r="Q190" s="106"/>
    </row>
    <row r="191" spans="10:17">
      <c r="J191" s="106">
        <v>62221</v>
      </c>
      <c r="K191" s="106"/>
      <c r="L191" s="213"/>
      <c r="M191" s="106"/>
      <c r="N191" s="106"/>
      <c r="O191" s="106"/>
      <c r="P191" s="106"/>
      <c r="Q191" s="106"/>
    </row>
    <row r="192" spans="10:17">
      <c r="J192" s="106">
        <v>62222</v>
      </c>
      <c r="K192" s="106"/>
      <c r="L192" s="213"/>
      <c r="M192" s="106"/>
      <c r="N192" s="106"/>
      <c r="O192" s="106"/>
      <c r="P192" s="106"/>
      <c r="Q192" s="106"/>
    </row>
    <row r="193" spans="10:17">
      <c r="J193" s="106">
        <v>62223</v>
      </c>
      <c r="K193" s="106"/>
      <c r="L193" s="213"/>
      <c r="M193" s="106"/>
      <c r="N193" s="106"/>
      <c r="O193" s="106"/>
      <c r="P193" s="106"/>
      <c r="Q193" s="106"/>
    </row>
    <row r="194" spans="10:17">
      <c r="J194" s="106">
        <v>62231</v>
      </c>
      <c r="K194" s="106"/>
      <c r="L194" s="213"/>
      <c r="M194" s="106"/>
      <c r="N194" s="106"/>
      <c r="O194" s="106"/>
      <c r="P194" s="106"/>
      <c r="Q194" s="106"/>
    </row>
    <row r="195" spans="10:17">
      <c r="J195" s="106">
        <v>62232</v>
      </c>
      <c r="K195" s="106"/>
      <c r="L195" s="213"/>
      <c r="M195" s="106"/>
      <c r="N195" s="106"/>
      <c r="O195" s="106"/>
      <c r="P195" s="106"/>
      <c r="Q195" s="106"/>
    </row>
    <row r="196" spans="10:17">
      <c r="J196" s="106">
        <v>62233</v>
      </c>
      <c r="K196" s="106"/>
      <c r="L196" s="213"/>
      <c r="M196" s="106"/>
      <c r="N196" s="106"/>
      <c r="O196" s="106"/>
      <c r="P196" s="106"/>
      <c r="Q196" s="106"/>
    </row>
    <row r="197" spans="10:17">
      <c r="J197" s="106" t="s">
        <v>12654</v>
      </c>
      <c r="K197" s="106"/>
      <c r="L197" s="213"/>
      <c r="M197" s="106"/>
      <c r="N197" s="106"/>
      <c r="O197" s="106"/>
      <c r="P197" s="106"/>
      <c r="Q197" s="106"/>
    </row>
    <row r="198" spans="10:17">
      <c r="J198" s="106">
        <v>49001</v>
      </c>
      <c r="K198" s="106" t="s">
        <v>12218</v>
      </c>
      <c r="L198" s="213">
        <v>2</v>
      </c>
      <c r="M198" s="106">
        <v>6</v>
      </c>
      <c r="N198" s="106">
        <v>3</v>
      </c>
      <c r="O198" s="106"/>
      <c r="P198" s="106"/>
      <c r="Q198" s="106"/>
    </row>
    <row r="199" spans="10:17">
      <c r="J199" s="106">
        <v>490011</v>
      </c>
      <c r="K199" s="106" t="s">
        <v>12220</v>
      </c>
      <c r="L199" s="213">
        <v>34</v>
      </c>
      <c r="M199" s="106">
        <v>50</v>
      </c>
      <c r="N199" s="106">
        <v>0</v>
      </c>
      <c r="O199" s="106"/>
      <c r="P199" s="106"/>
      <c r="Q199" s="106"/>
    </row>
    <row r="200" spans="10:17">
      <c r="J200" s="106">
        <v>490012</v>
      </c>
      <c r="K200" s="106" t="s">
        <v>12221</v>
      </c>
      <c r="L200" s="213">
        <v>2</v>
      </c>
      <c r="M200" s="106">
        <v>5</v>
      </c>
      <c r="N200" s="106">
        <v>0</v>
      </c>
      <c r="O200" s="106"/>
      <c r="P200" s="106"/>
      <c r="Q200" s="106"/>
    </row>
    <row r="201" spans="10:17">
      <c r="J201" s="106">
        <v>490013</v>
      </c>
      <c r="K201" s="106" t="s">
        <v>12222</v>
      </c>
      <c r="L201" s="213">
        <v>2</v>
      </c>
      <c r="M201" s="106">
        <v>8</v>
      </c>
      <c r="N201" s="106">
        <v>0</v>
      </c>
      <c r="O201" s="106"/>
      <c r="P201" s="106"/>
      <c r="Q201" s="106"/>
    </row>
    <row r="202" spans="10:17">
      <c r="J202" s="106">
        <v>490014</v>
      </c>
      <c r="K202" s="106" t="s">
        <v>12222</v>
      </c>
      <c r="L202" s="213">
        <v>2</v>
      </c>
      <c r="M202" s="106">
        <v>8</v>
      </c>
      <c r="N202" s="106">
        <v>0</v>
      </c>
      <c r="O202" s="106"/>
      <c r="P202" s="106"/>
      <c r="Q202" s="106"/>
    </row>
    <row r="203" spans="10:17">
      <c r="J203" s="106">
        <v>490015</v>
      </c>
      <c r="K203" s="106" t="s">
        <v>12221</v>
      </c>
      <c r="L203" s="213">
        <v>2</v>
      </c>
      <c r="M203" s="106">
        <v>5</v>
      </c>
      <c r="N203" s="106">
        <v>0</v>
      </c>
      <c r="O203" s="106"/>
      <c r="P203" s="106"/>
      <c r="Q203" s="106"/>
    </row>
    <row r="204" spans="10:17">
      <c r="J204" s="106">
        <v>490016</v>
      </c>
      <c r="K204" s="106" t="s">
        <v>12223</v>
      </c>
      <c r="L204" s="213">
        <v>55</v>
      </c>
      <c r="M204" s="106">
        <v>12</v>
      </c>
      <c r="N204" s="106">
        <v>0</v>
      </c>
      <c r="O204" s="106"/>
      <c r="P204" s="106"/>
      <c r="Q204" s="106"/>
    </row>
    <row r="205" spans="10:17">
      <c r="J205" s="106">
        <v>490017</v>
      </c>
      <c r="K205" s="106" t="s">
        <v>12686</v>
      </c>
      <c r="L205" s="213">
        <v>20</v>
      </c>
      <c r="M205" s="106">
        <v>4</v>
      </c>
      <c r="N205" s="106">
        <v>0</v>
      </c>
      <c r="O205" s="106"/>
      <c r="P205" s="106"/>
      <c r="Q205" s="106"/>
    </row>
    <row r="206" spans="10:17">
      <c r="J206" s="106">
        <v>49002</v>
      </c>
      <c r="K206" s="106" t="s">
        <v>12227</v>
      </c>
      <c r="L206" s="213">
        <v>5</v>
      </c>
      <c r="M206" s="106">
        <v>6</v>
      </c>
      <c r="N206" s="106">
        <v>3</v>
      </c>
      <c r="O206" s="106"/>
      <c r="P206" s="106"/>
      <c r="Q206" s="106"/>
    </row>
    <row r="207" spans="10:17">
      <c r="J207" s="106">
        <v>490021</v>
      </c>
      <c r="K207" s="106" t="s">
        <v>12229</v>
      </c>
      <c r="L207" s="213">
        <v>5</v>
      </c>
      <c r="M207" s="106">
        <v>10</v>
      </c>
      <c r="N207" s="106">
        <v>0</v>
      </c>
      <c r="O207" s="106"/>
      <c r="P207" s="106"/>
      <c r="Q207" s="106"/>
    </row>
    <row r="208" spans="10:17">
      <c r="J208" s="106">
        <v>490022</v>
      </c>
      <c r="K208" s="106" t="s">
        <v>12231</v>
      </c>
      <c r="L208" s="213">
        <v>5</v>
      </c>
      <c r="M208" s="106">
        <v>12</v>
      </c>
      <c r="N208" s="106">
        <v>0</v>
      </c>
      <c r="O208" s="106"/>
      <c r="P208" s="106"/>
      <c r="Q208" s="106"/>
    </row>
    <row r="209" spans="10:17">
      <c r="J209" s="106">
        <v>490023</v>
      </c>
      <c r="K209" s="106" t="s">
        <v>12233</v>
      </c>
      <c r="L209" s="213">
        <v>5</v>
      </c>
      <c r="M209" s="106">
        <v>6</v>
      </c>
      <c r="N209" s="106">
        <v>0</v>
      </c>
      <c r="O209" s="106"/>
      <c r="P209" s="106"/>
      <c r="Q209" s="106"/>
    </row>
    <row r="210" spans="10:17">
      <c r="J210" s="106">
        <v>490024</v>
      </c>
      <c r="K210" s="106" t="s">
        <v>12233</v>
      </c>
      <c r="L210" s="213">
        <v>5</v>
      </c>
      <c r="M210" s="106">
        <v>6</v>
      </c>
      <c r="N210" s="106">
        <v>0</v>
      </c>
      <c r="O210" s="106"/>
      <c r="P210" s="106"/>
      <c r="Q210" s="106"/>
    </row>
    <row r="211" spans="10:17">
      <c r="J211" s="106">
        <v>490025</v>
      </c>
      <c r="K211" s="106" t="s">
        <v>12235</v>
      </c>
      <c r="L211" s="213">
        <v>5</v>
      </c>
      <c r="M211" s="106">
        <v>4</v>
      </c>
      <c r="N211" s="106">
        <v>0</v>
      </c>
      <c r="O211" s="106"/>
      <c r="P211" s="106"/>
      <c r="Q211" s="106"/>
    </row>
    <row r="212" spans="10:17">
      <c r="J212" s="106">
        <v>490026</v>
      </c>
      <c r="K212" s="106" t="s">
        <v>12235</v>
      </c>
      <c r="L212" s="213">
        <v>5</v>
      </c>
      <c r="M212" s="106">
        <v>4</v>
      </c>
      <c r="N212" s="106">
        <v>0</v>
      </c>
      <c r="O212" s="106"/>
      <c r="P212" s="106"/>
      <c r="Q212" s="106"/>
    </row>
    <row r="213" spans="10:17">
      <c r="J213" s="106">
        <v>490027</v>
      </c>
      <c r="K213" s="106" t="s">
        <v>12235</v>
      </c>
      <c r="L213" s="213">
        <v>5</v>
      </c>
      <c r="M213" s="106">
        <v>4</v>
      </c>
      <c r="N213" s="106">
        <v>0</v>
      </c>
      <c r="O213" s="106"/>
      <c r="P213" s="106"/>
      <c r="Q213" s="106"/>
    </row>
    <row r="214" spans="10:17">
      <c r="J214" s="106">
        <v>49003</v>
      </c>
      <c r="K214" s="106"/>
      <c r="L214" s="213"/>
      <c r="M214" s="106"/>
      <c r="N214" s="106"/>
      <c r="O214" s="106"/>
      <c r="P214" s="106"/>
      <c r="Q214" s="106"/>
    </row>
    <row r="215" spans="10:17">
      <c r="J215" s="106">
        <v>490031</v>
      </c>
      <c r="K215" s="106"/>
      <c r="L215" s="213"/>
      <c r="M215" s="106"/>
      <c r="N215" s="106"/>
      <c r="O215" s="106"/>
      <c r="P215" s="106"/>
      <c r="Q215" s="106"/>
    </row>
    <row r="216" spans="10:17">
      <c r="J216" s="106">
        <v>490032</v>
      </c>
      <c r="K216" s="106"/>
      <c r="L216" s="213"/>
      <c r="M216" s="106"/>
      <c r="N216" s="106"/>
      <c r="O216" s="106"/>
      <c r="P216" s="106"/>
      <c r="Q216" s="106"/>
    </row>
    <row r="217" spans="10:17">
      <c r="J217" s="106">
        <v>490033</v>
      </c>
      <c r="K217" s="106"/>
      <c r="L217" s="213"/>
      <c r="M217" s="106"/>
      <c r="N217" s="106"/>
      <c r="O217" s="106"/>
      <c r="P217" s="106"/>
      <c r="Q217" s="106"/>
    </row>
    <row r="218" spans="10:17">
      <c r="J218" s="106">
        <v>490034</v>
      </c>
      <c r="K218" s="106"/>
      <c r="L218" s="213"/>
      <c r="M218" s="106"/>
      <c r="N218" s="106"/>
      <c r="O218" s="106"/>
      <c r="P218" s="106"/>
      <c r="Q218" s="106"/>
    </row>
    <row r="219" spans="10:17">
      <c r="J219" s="106">
        <v>490035</v>
      </c>
      <c r="K219" s="106"/>
      <c r="L219" s="213"/>
      <c r="M219" s="106"/>
      <c r="N219" s="106"/>
      <c r="O219" s="106"/>
      <c r="P219" s="106"/>
      <c r="Q219" s="106"/>
    </row>
    <row r="220" spans="10:17">
      <c r="J220" s="106">
        <v>490036</v>
      </c>
      <c r="K220" s="106"/>
      <c r="L220" s="213"/>
      <c r="M220" s="106"/>
      <c r="N220" s="106"/>
      <c r="O220" s="106"/>
      <c r="P220" s="106"/>
      <c r="Q220" s="106"/>
    </row>
    <row r="221" spans="10:17">
      <c r="J221" s="106">
        <v>490037</v>
      </c>
      <c r="K221" s="106"/>
      <c r="L221" s="213"/>
      <c r="M221" s="106"/>
      <c r="N221" s="106"/>
      <c r="O221" s="106"/>
      <c r="P221" s="106"/>
      <c r="Q221" s="106"/>
    </row>
    <row r="222" spans="10:17">
      <c r="J222" s="106">
        <v>49004</v>
      </c>
      <c r="K222" s="106"/>
      <c r="L222" s="213"/>
      <c r="M222" s="106"/>
      <c r="N222" s="106"/>
      <c r="O222" s="106"/>
      <c r="P222" s="106"/>
      <c r="Q222" s="106"/>
    </row>
    <row r="223" spans="10:17">
      <c r="J223" s="106">
        <v>490041</v>
      </c>
      <c r="K223" s="106"/>
      <c r="L223" s="213"/>
      <c r="M223" s="106"/>
      <c r="N223" s="106"/>
      <c r="O223" s="106"/>
      <c r="P223" s="106"/>
      <c r="Q223" s="106"/>
    </row>
    <row r="224" spans="10:17">
      <c r="J224" s="106">
        <v>490042</v>
      </c>
      <c r="K224" s="106"/>
      <c r="L224" s="213"/>
      <c r="M224" s="106"/>
      <c r="N224" s="106"/>
      <c r="O224" s="106"/>
      <c r="P224" s="106"/>
      <c r="Q224" s="106"/>
    </row>
    <row r="225" spans="10:17">
      <c r="J225" s="106">
        <v>490043</v>
      </c>
      <c r="K225" s="106"/>
      <c r="L225" s="213"/>
      <c r="M225" s="106"/>
      <c r="N225" s="106"/>
      <c r="O225" s="106"/>
      <c r="P225" s="106"/>
      <c r="Q225" s="106"/>
    </row>
    <row r="226" spans="10:17">
      <c r="J226" s="106">
        <v>490044</v>
      </c>
      <c r="K226" s="106"/>
      <c r="L226" s="213"/>
      <c r="M226" s="106"/>
      <c r="N226" s="106"/>
      <c r="O226" s="106"/>
      <c r="P226" s="106"/>
      <c r="Q226" s="106"/>
    </row>
    <row r="227" spans="10:17">
      <c r="J227" s="106">
        <v>490045</v>
      </c>
      <c r="K227" s="106"/>
      <c r="L227" s="213"/>
      <c r="M227" s="106"/>
      <c r="N227" s="106"/>
      <c r="O227" s="106"/>
      <c r="P227" s="106"/>
      <c r="Q227" s="106"/>
    </row>
    <row r="228" spans="10:17">
      <c r="J228" s="106">
        <v>490046</v>
      </c>
      <c r="K228" s="106"/>
      <c r="L228" s="213"/>
      <c r="M228" s="106"/>
      <c r="N228" s="106"/>
      <c r="O228" s="106"/>
      <c r="P228" s="106"/>
      <c r="Q228" s="106"/>
    </row>
    <row r="229" spans="10:17">
      <c r="J229" s="106">
        <v>490047</v>
      </c>
      <c r="K229" s="106"/>
      <c r="L229" s="213"/>
      <c r="M229" s="106"/>
      <c r="N229" s="106"/>
      <c r="O229" s="106"/>
      <c r="P229" s="106"/>
      <c r="Q229" s="106"/>
    </row>
    <row r="230" spans="10:17">
      <c r="J230" s="106">
        <v>49010</v>
      </c>
      <c r="K230" s="106" t="s">
        <v>12687</v>
      </c>
      <c r="L230" s="213">
        <v>2</v>
      </c>
      <c r="M230" s="106">
        <v>3</v>
      </c>
      <c r="N230" s="106">
        <v>1.5</v>
      </c>
      <c r="O230" s="106">
        <v>5</v>
      </c>
      <c r="P230" s="106">
        <v>3</v>
      </c>
      <c r="Q230" s="106">
        <v>1.5</v>
      </c>
    </row>
    <row r="231" spans="10:17">
      <c r="J231" s="106">
        <v>490101</v>
      </c>
      <c r="K231" s="106" t="s">
        <v>12688</v>
      </c>
      <c r="L231" s="213">
        <v>8</v>
      </c>
      <c r="M231" s="106">
        <v>50</v>
      </c>
      <c r="N231" s="106">
        <v>0</v>
      </c>
      <c r="O231" s="106"/>
      <c r="P231" s="106"/>
      <c r="Q231" s="106"/>
    </row>
    <row r="232" spans="10:17">
      <c r="J232" s="106">
        <v>490102</v>
      </c>
      <c r="K232" s="106" t="s">
        <v>12222</v>
      </c>
      <c r="L232" s="188">
        <v>2</v>
      </c>
      <c r="M232" s="106">
        <v>8</v>
      </c>
      <c r="N232" s="106">
        <v>0</v>
      </c>
      <c r="O232" s="106"/>
      <c r="P232" s="106"/>
      <c r="Q232" s="106"/>
    </row>
    <row r="233" spans="10:17">
      <c r="J233" s="106">
        <v>490103</v>
      </c>
      <c r="K233" s="106" t="s">
        <v>12689</v>
      </c>
      <c r="L233" s="188">
        <v>20</v>
      </c>
      <c r="M233" s="106">
        <v>8</v>
      </c>
      <c r="N233" s="106">
        <v>0</v>
      </c>
      <c r="O233" s="106"/>
      <c r="P233" s="106"/>
      <c r="Q233" s="106"/>
    </row>
    <row r="234" spans="10:17">
      <c r="J234" s="106">
        <v>490104</v>
      </c>
      <c r="K234" s="106" t="s">
        <v>12690</v>
      </c>
      <c r="L234" s="188">
        <v>5</v>
      </c>
      <c r="M234" s="106">
        <v>8</v>
      </c>
      <c r="N234" s="106">
        <v>0</v>
      </c>
      <c r="O234" s="106"/>
      <c r="P234" s="106"/>
      <c r="Q234" s="106"/>
    </row>
    <row r="235" spans="10:17">
      <c r="J235" s="106">
        <v>490105</v>
      </c>
      <c r="K235" s="106" t="s">
        <v>12691</v>
      </c>
      <c r="L235" s="213">
        <v>5</v>
      </c>
      <c r="M235" s="106">
        <v>5</v>
      </c>
      <c r="N235" s="106">
        <v>0</v>
      </c>
      <c r="O235" s="106"/>
      <c r="P235" s="106"/>
      <c r="Q235" s="106"/>
    </row>
    <row r="236" spans="10:17">
      <c r="J236" s="106">
        <v>490106</v>
      </c>
      <c r="K236" s="106" t="s">
        <v>12668</v>
      </c>
      <c r="L236" s="213">
        <v>55</v>
      </c>
      <c r="M236" s="106">
        <v>8</v>
      </c>
      <c r="N236" s="106">
        <v>0</v>
      </c>
      <c r="O236" s="106"/>
      <c r="P236" s="106"/>
      <c r="Q236" s="106"/>
    </row>
    <row r="237" spans="10:17">
      <c r="J237" s="106">
        <v>490107</v>
      </c>
      <c r="K237" s="106" t="s">
        <v>12229</v>
      </c>
      <c r="L237" s="213">
        <v>5</v>
      </c>
      <c r="M237" s="106">
        <v>10</v>
      </c>
      <c r="N237" s="106">
        <v>0</v>
      </c>
      <c r="O237" s="106"/>
      <c r="P237" s="106"/>
      <c r="Q237" s="106"/>
    </row>
    <row r="238" spans="10:17">
      <c r="J238" s="106">
        <v>49011</v>
      </c>
      <c r="K238" s="106" t="s">
        <v>12218</v>
      </c>
      <c r="L238" s="213">
        <v>2</v>
      </c>
      <c r="M238" s="106">
        <v>6</v>
      </c>
      <c r="N238" s="106">
        <v>3</v>
      </c>
      <c r="O238" s="106"/>
      <c r="P238" s="106"/>
      <c r="Q238" s="106"/>
    </row>
    <row r="239" spans="10:17">
      <c r="J239" s="106">
        <v>490111</v>
      </c>
      <c r="K239" s="106" t="s">
        <v>12261</v>
      </c>
      <c r="L239" s="213">
        <v>2</v>
      </c>
      <c r="M239" s="106">
        <v>6</v>
      </c>
      <c r="N239" s="106">
        <v>0</v>
      </c>
      <c r="O239" s="106"/>
      <c r="P239" s="106"/>
      <c r="Q239" s="106"/>
    </row>
    <row r="240" spans="10:17">
      <c r="J240" s="106">
        <v>490112</v>
      </c>
      <c r="K240" s="106" t="s">
        <v>12261</v>
      </c>
      <c r="L240" s="213">
        <v>2</v>
      </c>
      <c r="M240" s="106">
        <v>6</v>
      </c>
      <c r="N240" s="106">
        <v>0</v>
      </c>
      <c r="O240" s="106"/>
      <c r="P240" s="106"/>
      <c r="Q240" s="106"/>
    </row>
    <row r="241" spans="10:17">
      <c r="J241" s="106">
        <v>490113</v>
      </c>
      <c r="K241" s="106" t="s">
        <v>12261</v>
      </c>
      <c r="L241" s="213">
        <v>2</v>
      </c>
      <c r="M241" s="106">
        <v>6</v>
      </c>
      <c r="N241" s="106">
        <v>0</v>
      </c>
      <c r="O241" s="106"/>
      <c r="P241" s="106"/>
      <c r="Q241" s="106"/>
    </row>
    <row r="242" spans="10:17">
      <c r="J242" s="106">
        <v>490114</v>
      </c>
      <c r="K242" s="106" t="s">
        <v>12261</v>
      </c>
      <c r="L242" s="213">
        <v>2</v>
      </c>
      <c r="M242" s="106">
        <v>6</v>
      </c>
      <c r="N242" s="106">
        <v>0</v>
      </c>
      <c r="O242" s="106"/>
      <c r="P242" s="106"/>
      <c r="Q242" s="106"/>
    </row>
    <row r="243" spans="10:17">
      <c r="J243" s="106">
        <v>490115</v>
      </c>
      <c r="K243" s="106" t="s">
        <v>12692</v>
      </c>
      <c r="L243" s="213">
        <v>10</v>
      </c>
      <c r="M243" s="106">
        <v>20</v>
      </c>
      <c r="N243" s="106">
        <v>0</v>
      </c>
      <c r="O243" s="106"/>
      <c r="P243" s="106"/>
      <c r="Q243" s="106"/>
    </row>
    <row r="244" spans="10:17">
      <c r="J244" s="106">
        <v>490116</v>
      </c>
      <c r="K244" s="106" t="s">
        <v>12693</v>
      </c>
      <c r="L244" s="213">
        <v>13</v>
      </c>
      <c r="M244" s="106">
        <v>200</v>
      </c>
      <c r="N244" s="106">
        <v>0</v>
      </c>
      <c r="O244" s="106"/>
      <c r="P244" s="106"/>
      <c r="Q244" s="106"/>
    </row>
    <row r="245" spans="10:17">
      <c r="J245" s="106">
        <v>490117</v>
      </c>
      <c r="K245" s="106" t="s">
        <v>12694</v>
      </c>
      <c r="L245" s="213">
        <v>9</v>
      </c>
      <c r="M245" s="106">
        <v>80</v>
      </c>
      <c r="N245" s="106">
        <v>0</v>
      </c>
      <c r="O245" s="106"/>
      <c r="P245" s="106"/>
      <c r="Q245" s="106"/>
    </row>
    <row r="246" spans="10:17">
      <c r="J246" s="106">
        <v>49012</v>
      </c>
      <c r="K246" s="106"/>
      <c r="L246" s="213"/>
      <c r="M246" s="106"/>
      <c r="N246" s="106"/>
      <c r="O246" s="106"/>
      <c r="P246" s="106"/>
      <c r="Q246" s="106"/>
    </row>
    <row r="247" spans="10:17">
      <c r="J247" s="106">
        <v>490121</v>
      </c>
      <c r="K247" s="106"/>
      <c r="L247" s="213"/>
      <c r="M247" s="106"/>
      <c r="N247" s="106"/>
      <c r="O247" s="106"/>
      <c r="P247" s="106"/>
      <c r="Q247" s="106"/>
    </row>
    <row r="248" spans="10:17">
      <c r="J248" s="106">
        <v>490122</v>
      </c>
      <c r="K248" s="106"/>
      <c r="L248" s="213"/>
      <c r="M248" s="106"/>
      <c r="N248" s="106"/>
      <c r="O248" s="106"/>
      <c r="P248" s="106"/>
      <c r="Q248" s="106"/>
    </row>
    <row r="249" spans="10:17">
      <c r="J249" s="106">
        <v>490123</v>
      </c>
      <c r="K249" s="106"/>
      <c r="L249" s="213"/>
      <c r="M249" s="106"/>
      <c r="N249" s="106"/>
      <c r="O249" s="106"/>
      <c r="P249" s="106"/>
      <c r="Q249" s="106"/>
    </row>
    <row r="250" spans="10:17">
      <c r="J250" s="106">
        <v>490124</v>
      </c>
      <c r="K250" s="106"/>
      <c r="L250" s="213"/>
      <c r="M250" s="106"/>
      <c r="N250" s="106"/>
      <c r="O250" s="106"/>
      <c r="P250" s="106"/>
      <c r="Q250" s="106"/>
    </row>
    <row r="251" spans="10:17">
      <c r="J251" s="106">
        <v>490125</v>
      </c>
      <c r="K251" s="106"/>
      <c r="L251" s="213"/>
      <c r="M251" s="106"/>
      <c r="N251" s="106"/>
      <c r="O251" s="106"/>
      <c r="P251" s="106"/>
      <c r="Q251" s="106"/>
    </row>
    <row r="252" spans="10:17">
      <c r="J252" s="106">
        <v>490126</v>
      </c>
      <c r="K252" s="106"/>
      <c r="L252" s="213"/>
      <c r="M252" s="106"/>
      <c r="N252" s="106"/>
      <c r="O252" s="106"/>
      <c r="P252" s="106"/>
      <c r="Q252" s="106"/>
    </row>
    <row r="253" spans="10:17">
      <c r="J253" s="106">
        <v>490127</v>
      </c>
      <c r="K253" s="106"/>
      <c r="L253" s="213"/>
      <c r="M253" s="106"/>
      <c r="N253" s="106"/>
      <c r="O253" s="106"/>
      <c r="P253" s="106"/>
      <c r="Q253" s="106"/>
    </row>
    <row r="254" spans="10:17">
      <c r="J254" s="106">
        <v>49013</v>
      </c>
      <c r="K254" s="106" t="s">
        <v>12695</v>
      </c>
      <c r="L254" s="213">
        <v>57</v>
      </c>
      <c r="M254" s="106">
        <v>70</v>
      </c>
      <c r="N254" s="106">
        <v>0</v>
      </c>
      <c r="O254" s="106">
        <v>58</v>
      </c>
      <c r="P254" s="106">
        <v>30</v>
      </c>
      <c r="Q254" s="106">
        <v>1</v>
      </c>
    </row>
    <row r="255" spans="10:17">
      <c r="J255" s="106">
        <v>490131</v>
      </c>
      <c r="K255" s="106" t="s">
        <v>12696</v>
      </c>
      <c r="L255" s="213">
        <v>58</v>
      </c>
      <c r="M255" s="106">
        <v>2</v>
      </c>
      <c r="N255" s="106">
        <v>0</v>
      </c>
      <c r="O255" s="106"/>
      <c r="P255" s="106"/>
      <c r="Q255" s="106"/>
    </row>
    <row r="256" spans="10:17">
      <c r="J256" s="106">
        <v>490132</v>
      </c>
      <c r="K256" s="106" t="s">
        <v>12696</v>
      </c>
      <c r="L256" s="213">
        <v>58</v>
      </c>
      <c r="M256" s="106">
        <v>2</v>
      </c>
      <c r="N256" s="106">
        <v>0</v>
      </c>
      <c r="O256" s="106"/>
      <c r="P256" s="106"/>
      <c r="Q256" s="106"/>
    </row>
    <row r="257" spans="10:17">
      <c r="J257" s="106">
        <v>490133</v>
      </c>
      <c r="K257" s="106" t="s">
        <v>12696</v>
      </c>
      <c r="L257" s="213">
        <v>58</v>
      </c>
      <c r="M257" s="106">
        <v>2</v>
      </c>
      <c r="N257" s="106">
        <v>0</v>
      </c>
      <c r="O257" s="106"/>
      <c r="P257" s="106"/>
      <c r="Q257" s="106"/>
    </row>
    <row r="258" spans="10:17">
      <c r="J258" s="106">
        <v>490134</v>
      </c>
      <c r="K258" s="106" t="s">
        <v>12696</v>
      </c>
      <c r="L258" s="213">
        <v>58</v>
      </c>
      <c r="M258" s="106">
        <v>2</v>
      </c>
      <c r="N258" s="106">
        <v>0</v>
      </c>
      <c r="O258" s="106"/>
      <c r="P258" s="106"/>
      <c r="Q258" s="106"/>
    </row>
    <row r="259" spans="10:17">
      <c r="J259" s="106">
        <v>490135</v>
      </c>
      <c r="K259" s="106" t="s">
        <v>12696</v>
      </c>
      <c r="L259" s="213">
        <v>58</v>
      </c>
      <c r="M259" s="106">
        <v>2</v>
      </c>
      <c r="N259" s="106">
        <v>0</v>
      </c>
      <c r="O259" s="106"/>
      <c r="P259" s="106"/>
      <c r="Q259" s="106"/>
    </row>
    <row r="260" spans="10:17">
      <c r="J260" s="106">
        <v>490136</v>
      </c>
      <c r="K260" s="106" t="s">
        <v>12696</v>
      </c>
      <c r="L260" s="213">
        <v>58</v>
      </c>
      <c r="M260" s="106">
        <v>2</v>
      </c>
      <c r="N260" s="106">
        <v>0</v>
      </c>
      <c r="O260" s="106"/>
      <c r="P260" s="106"/>
      <c r="Q260" s="106"/>
    </row>
    <row r="261" spans="10:17">
      <c r="J261" s="106">
        <v>490137</v>
      </c>
      <c r="K261" s="106" t="s">
        <v>12696</v>
      </c>
      <c r="L261" s="213">
        <v>58</v>
      </c>
      <c r="M261" s="106">
        <v>2</v>
      </c>
      <c r="N261" s="106">
        <v>0</v>
      </c>
      <c r="O261" s="106"/>
      <c r="P261" s="106"/>
      <c r="Q261" s="106"/>
    </row>
  </sheetData>
  <mergeCells count="10">
    <mergeCell ref="A2:B2"/>
    <mergeCell ref="A17:B17"/>
    <mergeCell ref="AK1:AL1"/>
    <mergeCell ref="AM1:AN1"/>
    <mergeCell ref="Y1:Z1"/>
    <mergeCell ref="AA1:AB1"/>
    <mergeCell ref="AC1:AD1"/>
    <mergeCell ref="AE1:AF1"/>
    <mergeCell ref="AG1:AH1"/>
    <mergeCell ref="AI1:AJ1"/>
  </mergeCells>
  <phoneticPr fontId="9" type="noConversion"/>
  <dataValidations count="1">
    <dataValidation type="list" allowBlank="1" showInputMessage="1" showErrorMessage="1" sqref="B4">
      <formula1>$S$2:$S$21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comTreasure核心宝物!$B$6:$B$999</xm:f>
          </x14:formula1>
          <xm:sqref>A5 B3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workbookViewId="0">
      <selection activeCell="E23" sqref="E23"/>
    </sheetView>
  </sheetViews>
  <sheetFormatPr defaultRowHeight="14.25"/>
  <cols>
    <col min="1" max="1" width="9" style="57"/>
    <col min="2" max="2" width="13.25" style="57" customWidth="1"/>
    <col min="3" max="3" width="12.75" style="57" bestFit="1" customWidth="1"/>
    <col min="4" max="4" width="21.25" style="57" customWidth="1"/>
    <col min="5" max="6" width="19.5" style="57" customWidth="1"/>
    <col min="7" max="7" width="16.625" style="57" customWidth="1"/>
    <col min="8" max="8" width="16.25" style="57" customWidth="1"/>
    <col min="9" max="9" width="16.625" style="57" customWidth="1"/>
    <col min="10" max="14" width="17.625" style="57" customWidth="1"/>
    <col min="15" max="15" width="19.75" style="57" customWidth="1"/>
    <col min="16" max="16" width="41.625" style="57" bestFit="1" customWidth="1"/>
    <col min="17" max="17" width="23.75" style="57" bestFit="1" customWidth="1"/>
    <col min="18" max="18" width="18.125" style="57" customWidth="1"/>
    <col min="19" max="19" width="92.875" style="57" bestFit="1" customWidth="1"/>
    <col min="20" max="20" width="35.375" style="57" bestFit="1" customWidth="1"/>
    <col min="21" max="21" width="63.25" style="57" hidden="1" customWidth="1"/>
    <col min="22" max="22" width="64.375" style="57" hidden="1" customWidth="1"/>
    <col min="23" max="24" width="6.5" style="57" hidden="1" customWidth="1"/>
    <col min="25" max="25" width="13.5" style="57" hidden="1" customWidth="1"/>
    <col min="26" max="28" width="0" style="57" hidden="1" customWidth="1"/>
    <col min="29" max="29" width="14.875" style="57" customWidth="1"/>
    <col min="30" max="30" width="33.25" style="57" customWidth="1"/>
    <col min="31" max="31" width="42.5" style="57" customWidth="1"/>
    <col min="32" max="16384" width="9" style="57"/>
  </cols>
  <sheetData>
    <row r="1" spans="1:31" ht="16.5">
      <c r="A1" s="57" t="s">
        <v>11362</v>
      </c>
      <c r="B1" s="57" t="s">
        <v>11363</v>
      </c>
      <c r="C1" s="57" t="s">
        <v>11364</v>
      </c>
      <c r="D1" s="57" t="s">
        <v>11365</v>
      </c>
      <c r="E1" s="57" t="s">
        <v>11366</v>
      </c>
      <c r="F1" s="57" t="s">
        <v>11624</v>
      </c>
      <c r="G1" s="57" t="s">
        <v>11625</v>
      </c>
      <c r="H1" s="57" t="s">
        <v>11367</v>
      </c>
      <c r="I1" s="57" t="s">
        <v>11626</v>
      </c>
      <c r="J1" s="57" t="s">
        <v>11627</v>
      </c>
      <c r="K1" s="235" t="s">
        <v>11628</v>
      </c>
      <c r="L1" s="235" t="s">
        <v>11629</v>
      </c>
      <c r="M1" s="235" t="s">
        <v>11630</v>
      </c>
      <c r="N1" s="235" t="s">
        <v>11631</v>
      </c>
      <c r="O1" s="57" t="s">
        <v>11632</v>
      </c>
      <c r="P1" s="57" t="s">
        <v>11633</v>
      </c>
      <c r="Q1" s="57" t="s">
        <v>11372</v>
      </c>
      <c r="R1" s="57" t="s">
        <v>11634</v>
      </c>
      <c r="S1" s="57" t="s">
        <v>11373</v>
      </c>
      <c r="T1" s="57" t="s">
        <v>11369</v>
      </c>
      <c r="AD1" s="57" t="s">
        <v>11635</v>
      </c>
      <c r="AE1" s="57" t="s">
        <v>11636</v>
      </c>
    </row>
    <row r="2" spans="1:31" ht="16.5">
      <c r="K2" s="235" t="s">
        <v>1</v>
      </c>
      <c r="L2" s="235" t="s">
        <v>1</v>
      </c>
      <c r="M2" s="235" t="s">
        <v>1</v>
      </c>
      <c r="N2" s="235" t="s">
        <v>1</v>
      </c>
      <c r="P2" s="57" t="s">
        <v>11377</v>
      </c>
      <c r="T2" s="57" t="s">
        <v>11377</v>
      </c>
      <c r="U2" s="57" t="s">
        <v>11377</v>
      </c>
    </row>
    <row r="3" spans="1:31" ht="16.5">
      <c r="B3" s="57" t="s">
        <v>11637</v>
      </c>
      <c r="C3" s="57" t="s">
        <v>11638</v>
      </c>
      <c r="F3" s="57" t="s">
        <v>11639</v>
      </c>
      <c r="G3" s="57" t="s">
        <v>11640</v>
      </c>
      <c r="I3" s="57" t="s">
        <v>11641</v>
      </c>
      <c r="K3" s="234" t="s">
        <v>11642</v>
      </c>
      <c r="L3" s="234" t="s">
        <v>11643</v>
      </c>
      <c r="M3" s="234" t="s">
        <v>11644</v>
      </c>
      <c r="N3" s="234" t="s">
        <v>11645</v>
      </c>
      <c r="O3" s="57" t="s">
        <v>11646</v>
      </c>
      <c r="P3" s="57" t="s">
        <v>11647</v>
      </c>
      <c r="Q3" s="57" t="s">
        <v>11648</v>
      </c>
      <c r="R3" s="57" t="s">
        <v>11649</v>
      </c>
      <c r="S3" s="57" t="s">
        <v>11650</v>
      </c>
      <c r="T3" s="57" t="s">
        <v>11651</v>
      </c>
      <c r="U3" s="57" t="s">
        <v>11652</v>
      </c>
      <c r="V3" s="57" t="s">
        <v>11379</v>
      </c>
      <c r="W3" s="57" t="s">
        <v>11386</v>
      </c>
      <c r="X3" s="57" t="s">
        <v>11387</v>
      </c>
      <c r="Y3" s="57" t="s">
        <v>11389</v>
      </c>
      <c r="Z3" s="57" t="s">
        <v>11390</v>
      </c>
      <c r="AA3" s="57" t="s">
        <v>11391</v>
      </c>
      <c r="AB3" s="57" t="s">
        <v>11392</v>
      </c>
      <c r="AC3" s="57" t="s">
        <v>11653</v>
      </c>
      <c r="AD3" s="57" t="s">
        <v>11654</v>
      </c>
      <c r="AE3" s="57" t="s">
        <v>11655</v>
      </c>
    </row>
    <row r="4" spans="1:31" ht="99.75">
      <c r="C4" s="233" t="s">
        <v>11656</v>
      </c>
      <c r="F4" s="233" t="s">
        <v>11657</v>
      </c>
      <c r="K4" s="182" t="s">
        <v>11658</v>
      </c>
      <c r="L4" s="182" t="s">
        <v>11659</v>
      </c>
      <c r="M4" s="182" t="s">
        <v>11660</v>
      </c>
      <c r="N4" s="182" t="s">
        <v>11661</v>
      </c>
      <c r="O4" s="182" t="s">
        <v>11662</v>
      </c>
      <c r="R4" s="182" t="s">
        <v>11663</v>
      </c>
      <c r="S4" s="233" t="s">
        <v>11664</v>
      </c>
      <c r="T4" s="56" t="s">
        <v>11665</v>
      </c>
      <c r="W4" s="57">
        <v>2</v>
      </c>
      <c r="X4" s="57">
        <v>5</v>
      </c>
      <c r="Y4" s="57">
        <v>112</v>
      </c>
      <c r="Z4" s="57">
        <v>115</v>
      </c>
      <c r="AA4" s="57">
        <v>118</v>
      </c>
      <c r="AB4" s="57">
        <v>121</v>
      </c>
    </row>
    <row r="6" spans="1:31">
      <c r="A6" s="425">
        <v>11</v>
      </c>
      <c r="B6" s="425" t="s">
        <v>11534</v>
      </c>
      <c r="C6" s="425">
        <v>0</v>
      </c>
      <c r="D6" s="425" t="s">
        <v>17087</v>
      </c>
      <c r="E6" s="425" t="s">
        <v>17088</v>
      </c>
      <c r="F6" s="425">
        <v>1</v>
      </c>
      <c r="G6" s="425">
        <v>1</v>
      </c>
      <c r="H6" s="425">
        <v>2</v>
      </c>
      <c r="I6" s="425" t="s">
        <v>17089</v>
      </c>
      <c r="J6" s="425" t="s">
        <v>17090</v>
      </c>
      <c r="K6" s="425"/>
      <c r="L6" s="425"/>
      <c r="M6" s="425"/>
      <c r="N6" s="425"/>
      <c r="O6" s="425" t="s">
        <v>12013</v>
      </c>
      <c r="P6" s="425" t="s">
        <v>17091</v>
      </c>
      <c r="Q6" s="425" t="s">
        <v>11668</v>
      </c>
      <c r="R6" s="425">
        <v>9</v>
      </c>
      <c r="S6" s="425" t="s">
        <v>17092</v>
      </c>
      <c r="T6" s="425" t="s">
        <v>17093</v>
      </c>
      <c r="U6" s="425" t="s">
        <v>17094</v>
      </c>
      <c r="V6" s="425" t="s">
        <v>17095</v>
      </c>
      <c r="W6" s="425"/>
      <c r="X6" s="425"/>
      <c r="Y6" s="425">
        <v>1</v>
      </c>
      <c r="Z6" s="425">
        <v>1</v>
      </c>
      <c r="AA6" s="425">
        <v>1</v>
      </c>
      <c r="AB6" s="425">
        <v>1</v>
      </c>
      <c r="AC6" s="425">
        <v>6.4</v>
      </c>
      <c r="AD6" s="426" t="s">
        <v>17096</v>
      </c>
      <c r="AE6" s="426" t="s">
        <v>17097</v>
      </c>
    </row>
    <row r="7" spans="1:31">
      <c r="A7" s="438">
        <v>12</v>
      </c>
      <c r="B7" s="438" t="s">
        <v>17098</v>
      </c>
      <c r="C7" s="438">
        <v>0</v>
      </c>
      <c r="D7" s="438" t="s">
        <v>17099</v>
      </c>
      <c r="E7" s="438" t="s">
        <v>17100</v>
      </c>
      <c r="F7" s="438">
        <v>1</v>
      </c>
      <c r="G7" s="438">
        <v>2</v>
      </c>
      <c r="H7" s="438">
        <v>2</v>
      </c>
      <c r="I7" s="438" t="s">
        <v>17101</v>
      </c>
      <c r="J7" s="438" t="s">
        <v>17102</v>
      </c>
      <c r="K7" s="438"/>
      <c r="L7" s="438"/>
      <c r="M7" s="438"/>
      <c r="N7" s="438"/>
      <c r="O7" s="438" t="s">
        <v>12013</v>
      </c>
      <c r="P7" s="438" t="s">
        <v>11667</v>
      </c>
      <c r="Q7" s="438" t="s">
        <v>11668</v>
      </c>
      <c r="R7" s="438">
        <v>9</v>
      </c>
      <c r="S7" s="438" t="s">
        <v>17103</v>
      </c>
      <c r="T7" s="438" t="s">
        <v>17093</v>
      </c>
      <c r="U7" s="438" t="s">
        <v>17094</v>
      </c>
      <c r="V7" s="438" t="s">
        <v>17095</v>
      </c>
      <c r="W7" s="438"/>
      <c r="X7" s="438"/>
      <c r="Y7" s="438">
        <v>1</v>
      </c>
      <c r="Z7" s="438">
        <v>1</v>
      </c>
      <c r="AA7" s="438">
        <v>1</v>
      </c>
      <c r="AB7" s="438">
        <v>1</v>
      </c>
      <c r="AC7" s="438">
        <v>6.4</v>
      </c>
      <c r="AD7" s="426" t="s">
        <v>17104</v>
      </c>
      <c r="AE7" s="426" t="s">
        <v>17105</v>
      </c>
    </row>
    <row r="8" spans="1:31">
      <c r="A8" s="439">
        <v>21</v>
      </c>
      <c r="B8" s="439" t="s">
        <v>11536</v>
      </c>
      <c r="C8" s="439">
        <v>0</v>
      </c>
      <c r="D8" s="439" t="s">
        <v>17106</v>
      </c>
      <c r="E8" s="439" t="s">
        <v>17107</v>
      </c>
      <c r="F8" s="439">
        <v>1</v>
      </c>
      <c r="G8" s="439">
        <v>3</v>
      </c>
      <c r="H8" s="439">
        <v>3</v>
      </c>
      <c r="I8" s="439" t="s">
        <v>17108</v>
      </c>
      <c r="J8" s="439" t="s">
        <v>17109</v>
      </c>
      <c r="K8" s="439"/>
      <c r="L8" s="439"/>
      <c r="M8" s="439"/>
      <c r="N8" s="439"/>
      <c r="O8" s="439" t="s">
        <v>12013</v>
      </c>
      <c r="P8" s="439" t="s">
        <v>11669</v>
      </c>
      <c r="Q8" s="439" t="s">
        <v>11668</v>
      </c>
      <c r="R8" s="439">
        <v>9</v>
      </c>
      <c r="S8" s="439" t="s">
        <v>17110</v>
      </c>
      <c r="T8" s="439" t="s">
        <v>17111</v>
      </c>
      <c r="U8" s="439" t="s">
        <v>17112</v>
      </c>
      <c r="V8" s="439" t="s">
        <v>17113</v>
      </c>
      <c r="W8" s="439"/>
      <c r="X8" s="439"/>
      <c r="Y8" s="439">
        <v>2</v>
      </c>
      <c r="Z8" s="439">
        <v>5.2</v>
      </c>
      <c r="AA8" s="439">
        <v>2</v>
      </c>
      <c r="AB8" s="439">
        <v>5.2</v>
      </c>
      <c r="AC8" s="439">
        <v>6</v>
      </c>
      <c r="AD8" s="426" t="s">
        <v>17114</v>
      </c>
      <c r="AE8" s="426" t="s">
        <v>17115</v>
      </c>
    </row>
    <row r="9" spans="1:31">
      <c r="A9" s="440">
        <v>22</v>
      </c>
      <c r="B9" s="440" t="s">
        <v>11537</v>
      </c>
      <c r="C9" s="440">
        <v>0</v>
      </c>
      <c r="D9" s="440" t="s">
        <v>17116</v>
      </c>
      <c r="E9" s="440" t="s">
        <v>17117</v>
      </c>
      <c r="F9" s="440">
        <v>1</v>
      </c>
      <c r="G9" s="440">
        <v>4</v>
      </c>
      <c r="H9" s="440">
        <v>3</v>
      </c>
      <c r="I9" s="440" t="s">
        <v>17118</v>
      </c>
      <c r="J9" s="440" t="s">
        <v>17119</v>
      </c>
      <c r="K9" s="440"/>
      <c r="L9" s="440"/>
      <c r="M9" s="440"/>
      <c r="N9" s="440"/>
      <c r="O9" s="440" t="s">
        <v>12013</v>
      </c>
      <c r="P9" s="440" t="s">
        <v>11670</v>
      </c>
      <c r="Q9" s="440" t="s">
        <v>11668</v>
      </c>
      <c r="R9" s="440">
        <v>9</v>
      </c>
      <c r="S9" s="440" t="s">
        <v>17120</v>
      </c>
      <c r="T9" s="440" t="s">
        <v>17111</v>
      </c>
      <c r="U9" s="440" t="s">
        <v>17121</v>
      </c>
      <c r="V9" s="440" t="s">
        <v>17122</v>
      </c>
      <c r="W9" s="440"/>
      <c r="X9" s="440"/>
      <c r="Y9" s="440">
        <v>3</v>
      </c>
      <c r="Z9" s="440">
        <v>1</v>
      </c>
      <c r="AA9" s="440">
        <v>3</v>
      </c>
      <c r="AB9" s="440">
        <v>1</v>
      </c>
      <c r="AC9" s="440">
        <v>6</v>
      </c>
      <c r="AD9" s="426" t="s">
        <v>17123</v>
      </c>
      <c r="AE9" s="426" t="s">
        <v>17124</v>
      </c>
    </row>
    <row r="10" spans="1:31">
      <c r="A10" s="439">
        <v>23</v>
      </c>
      <c r="B10" s="439" t="s">
        <v>11538</v>
      </c>
      <c r="C10" s="439">
        <v>0</v>
      </c>
      <c r="D10" s="439" t="s">
        <v>17125</v>
      </c>
      <c r="E10" s="439" t="s">
        <v>17126</v>
      </c>
      <c r="F10" s="439">
        <v>1</v>
      </c>
      <c r="G10" s="439">
        <v>5</v>
      </c>
      <c r="H10" s="439">
        <v>3</v>
      </c>
      <c r="I10" s="439" t="s">
        <v>17127</v>
      </c>
      <c r="J10" s="439" t="s">
        <v>17128</v>
      </c>
      <c r="K10" s="439"/>
      <c r="L10" s="439"/>
      <c r="M10" s="439"/>
      <c r="N10" s="439"/>
      <c r="O10" s="439" t="s">
        <v>12013</v>
      </c>
      <c r="P10" s="439" t="s">
        <v>11671</v>
      </c>
      <c r="Q10" s="439" t="s">
        <v>11668</v>
      </c>
      <c r="R10" s="439">
        <v>9</v>
      </c>
      <c r="S10" s="439" t="s">
        <v>17129</v>
      </c>
      <c r="T10" s="439" t="s">
        <v>17111</v>
      </c>
      <c r="U10" s="439" t="s">
        <v>17121</v>
      </c>
      <c r="V10" s="439" t="s">
        <v>17122</v>
      </c>
      <c r="W10" s="439"/>
      <c r="X10" s="439"/>
      <c r="Y10" s="439">
        <v>3</v>
      </c>
      <c r="Z10" s="439">
        <v>1</v>
      </c>
      <c r="AA10" s="439">
        <v>3</v>
      </c>
      <c r="AB10" s="439">
        <v>1</v>
      </c>
      <c r="AC10" s="439">
        <v>6</v>
      </c>
      <c r="AD10" s="426" t="s">
        <v>17130</v>
      </c>
      <c r="AE10" s="426" t="s">
        <v>17131</v>
      </c>
    </row>
    <row r="11" spans="1:31">
      <c r="A11" s="441">
        <v>30</v>
      </c>
      <c r="B11" s="441" t="s">
        <v>11539</v>
      </c>
      <c r="C11" s="441">
        <v>0</v>
      </c>
      <c r="D11" s="441" t="s">
        <v>17132</v>
      </c>
      <c r="E11" s="441" t="s">
        <v>17133</v>
      </c>
      <c r="F11" s="441">
        <v>1</v>
      </c>
      <c r="G11" s="441">
        <v>6</v>
      </c>
      <c r="H11" s="441">
        <v>4</v>
      </c>
      <c r="I11" s="441" t="s">
        <v>17134</v>
      </c>
      <c r="J11" s="441" t="s">
        <v>17135</v>
      </c>
      <c r="K11" s="441" t="s">
        <v>17136</v>
      </c>
      <c r="L11" s="441" t="s">
        <v>17137</v>
      </c>
      <c r="M11" s="441"/>
      <c r="N11" s="441" t="s">
        <v>17138</v>
      </c>
      <c r="O11" s="441" t="s">
        <v>12013</v>
      </c>
      <c r="P11" s="441" t="s">
        <v>11672</v>
      </c>
      <c r="Q11" s="441" t="s">
        <v>11668</v>
      </c>
      <c r="R11" s="441">
        <v>2</v>
      </c>
      <c r="S11" s="441" t="s">
        <v>17139</v>
      </c>
      <c r="T11" s="441" t="s">
        <v>11674</v>
      </c>
      <c r="U11" s="441" t="s">
        <v>17140</v>
      </c>
      <c r="V11" s="441" t="s">
        <v>17141</v>
      </c>
      <c r="W11" s="441"/>
      <c r="X11" s="441"/>
      <c r="Y11" s="441">
        <v>4</v>
      </c>
      <c r="Z11" s="441">
        <v>4</v>
      </c>
      <c r="AA11" s="441">
        <v>4</v>
      </c>
      <c r="AB11" s="441">
        <v>4</v>
      </c>
      <c r="AC11" s="441">
        <v>6</v>
      </c>
      <c r="AD11" s="426" t="s">
        <v>17142</v>
      </c>
      <c r="AE11" s="426" t="s">
        <v>17143</v>
      </c>
    </row>
    <row r="12" spans="1:31">
      <c r="A12" s="442">
        <v>31</v>
      </c>
      <c r="B12" s="442" t="s">
        <v>17144</v>
      </c>
      <c r="C12" s="442">
        <v>0</v>
      </c>
      <c r="D12" s="442" t="s">
        <v>17145</v>
      </c>
      <c r="E12" s="442" t="s">
        <v>17146</v>
      </c>
      <c r="F12" s="442">
        <v>1</v>
      </c>
      <c r="G12" s="442">
        <v>7</v>
      </c>
      <c r="H12" s="442">
        <v>4</v>
      </c>
      <c r="I12" s="442" t="s">
        <v>17147</v>
      </c>
      <c r="J12" s="442" t="s">
        <v>17148</v>
      </c>
      <c r="K12" s="442"/>
      <c r="L12" s="442"/>
      <c r="M12" s="442"/>
      <c r="N12" s="442"/>
      <c r="O12" s="442" t="s">
        <v>17149</v>
      </c>
      <c r="P12" s="442" t="s">
        <v>11673</v>
      </c>
      <c r="Q12" s="442" t="s">
        <v>11668</v>
      </c>
      <c r="R12" s="442">
        <v>9</v>
      </c>
      <c r="S12" s="442" t="s">
        <v>17150</v>
      </c>
      <c r="T12" s="442" t="s">
        <v>11674</v>
      </c>
      <c r="U12" s="442" t="s">
        <v>17140</v>
      </c>
      <c r="V12" s="442" t="s">
        <v>17141</v>
      </c>
      <c r="W12" s="442"/>
      <c r="X12" s="442"/>
      <c r="Y12" s="442">
        <v>4</v>
      </c>
      <c r="Z12" s="442">
        <v>4</v>
      </c>
      <c r="AA12" s="442">
        <v>4</v>
      </c>
      <c r="AB12" s="442">
        <v>4</v>
      </c>
      <c r="AC12" s="442">
        <v>6</v>
      </c>
      <c r="AD12" s="426" t="s">
        <v>17151</v>
      </c>
      <c r="AE12" s="426" t="s">
        <v>17152</v>
      </c>
    </row>
    <row r="13" spans="1:31">
      <c r="A13" s="441">
        <v>10</v>
      </c>
      <c r="B13" s="441" t="s">
        <v>11541</v>
      </c>
      <c r="C13" s="441">
        <v>0</v>
      </c>
      <c r="D13" s="441" t="s">
        <v>17153</v>
      </c>
      <c r="E13" s="441" t="s">
        <v>17154</v>
      </c>
      <c r="F13" s="441">
        <v>1</v>
      </c>
      <c r="G13" s="441">
        <v>8</v>
      </c>
      <c r="H13" s="441">
        <v>4</v>
      </c>
      <c r="I13" s="441" t="s">
        <v>17155</v>
      </c>
      <c r="J13" s="441" t="s">
        <v>17156</v>
      </c>
      <c r="K13" s="441"/>
      <c r="L13" s="441"/>
      <c r="M13" s="441"/>
      <c r="N13" s="441"/>
      <c r="O13" s="441" t="s">
        <v>12013</v>
      </c>
      <c r="P13" s="441" t="s">
        <v>11675</v>
      </c>
      <c r="Q13" s="441" t="s">
        <v>11668</v>
      </c>
      <c r="R13" s="441">
        <v>9</v>
      </c>
      <c r="S13" s="441" t="s">
        <v>17157</v>
      </c>
      <c r="T13" s="441" t="s">
        <v>11677</v>
      </c>
      <c r="U13" s="441" t="s">
        <v>17158</v>
      </c>
      <c r="V13" s="441" t="s">
        <v>17159</v>
      </c>
      <c r="W13" s="441"/>
      <c r="X13" s="441"/>
      <c r="Y13" s="441">
        <v>6</v>
      </c>
      <c r="Z13" s="441">
        <v>6</v>
      </c>
      <c r="AA13" s="441"/>
      <c r="AB13" s="441"/>
      <c r="AC13" s="441">
        <v>6</v>
      </c>
      <c r="AD13" s="426" t="s">
        <v>17160</v>
      </c>
      <c r="AE13" s="426" t="s">
        <v>17161</v>
      </c>
    </row>
    <row r="14" spans="1:31">
      <c r="A14" s="443">
        <v>32</v>
      </c>
      <c r="B14" s="443" t="s">
        <v>11542</v>
      </c>
      <c r="C14" s="443">
        <v>0</v>
      </c>
      <c r="D14" s="443" t="s">
        <v>17162</v>
      </c>
      <c r="E14" s="443" t="s">
        <v>17163</v>
      </c>
      <c r="F14" s="443">
        <v>1</v>
      </c>
      <c r="G14" s="443">
        <v>9</v>
      </c>
      <c r="H14" s="443">
        <v>4</v>
      </c>
      <c r="I14" s="443" t="s">
        <v>17164</v>
      </c>
      <c r="J14" s="443" t="s">
        <v>17165</v>
      </c>
      <c r="K14" s="443" t="s">
        <v>17166</v>
      </c>
      <c r="L14" s="443"/>
      <c r="M14" s="443"/>
      <c r="N14" s="443" t="s">
        <v>17167</v>
      </c>
      <c r="O14" s="443" t="s">
        <v>17149</v>
      </c>
      <c r="P14" s="443" t="s">
        <v>11676</v>
      </c>
      <c r="Q14" s="443" t="s">
        <v>11668</v>
      </c>
      <c r="R14" s="443">
        <v>3</v>
      </c>
      <c r="S14" s="443" t="s">
        <v>17168</v>
      </c>
      <c r="T14" s="443" t="s">
        <v>11677</v>
      </c>
      <c r="U14" s="443" t="s">
        <v>17169</v>
      </c>
      <c r="V14" s="443" t="s">
        <v>17170</v>
      </c>
      <c r="W14" s="443"/>
      <c r="X14" s="443"/>
      <c r="Y14" s="443">
        <v>9</v>
      </c>
      <c r="Z14" s="443">
        <v>6</v>
      </c>
      <c r="AA14" s="443"/>
      <c r="AB14" s="443"/>
      <c r="AC14" s="443">
        <v>6</v>
      </c>
      <c r="AD14" s="426" t="s">
        <v>17171</v>
      </c>
      <c r="AE14" s="426" t="s">
        <v>17172</v>
      </c>
    </row>
    <row r="15" spans="1:31">
      <c r="A15" s="444">
        <v>42</v>
      </c>
      <c r="B15" s="444" t="s">
        <v>11543</v>
      </c>
      <c r="C15" s="444">
        <v>0</v>
      </c>
      <c r="D15" s="444" t="s">
        <v>17173</v>
      </c>
      <c r="E15" s="444" t="s">
        <v>17174</v>
      </c>
      <c r="F15" s="444">
        <v>1</v>
      </c>
      <c r="G15" s="444">
        <v>10</v>
      </c>
      <c r="H15" s="444">
        <v>5</v>
      </c>
      <c r="I15" s="444" t="s">
        <v>17175</v>
      </c>
      <c r="J15" s="444" t="s">
        <v>17176</v>
      </c>
      <c r="K15" s="444" t="s">
        <v>17177</v>
      </c>
      <c r="L15" s="444"/>
      <c r="M15" s="444"/>
      <c r="N15" s="444" t="s">
        <v>17178</v>
      </c>
      <c r="O15" s="444" t="s">
        <v>12013</v>
      </c>
      <c r="P15" s="444" t="s">
        <v>17179</v>
      </c>
      <c r="Q15" s="444" t="s">
        <v>11668</v>
      </c>
      <c r="R15" s="444">
        <v>1</v>
      </c>
      <c r="S15" s="444" t="s">
        <v>17180</v>
      </c>
      <c r="T15" s="444" t="s">
        <v>17181</v>
      </c>
      <c r="U15" s="444" t="s">
        <v>17182</v>
      </c>
      <c r="V15" s="444" t="s">
        <v>17183</v>
      </c>
      <c r="W15" s="444"/>
      <c r="X15" s="444"/>
      <c r="Y15" s="444">
        <v>8.4</v>
      </c>
      <c r="Z15" s="444">
        <v>8.4</v>
      </c>
      <c r="AA15" s="444">
        <v>8</v>
      </c>
      <c r="AB15" s="444">
        <v>8</v>
      </c>
      <c r="AC15" s="444">
        <v>12</v>
      </c>
      <c r="AD15" s="426" t="s">
        <v>17184</v>
      </c>
      <c r="AE15" s="426" t="s">
        <v>17185</v>
      </c>
    </row>
    <row r="16" spans="1:31">
      <c r="A16" s="445">
        <v>33</v>
      </c>
      <c r="B16" s="445" t="s">
        <v>11620</v>
      </c>
      <c r="C16" s="445">
        <v>0</v>
      </c>
      <c r="D16" s="445" t="s">
        <v>17186</v>
      </c>
      <c r="E16" s="445" t="s">
        <v>17187</v>
      </c>
      <c r="F16" s="445">
        <v>1</v>
      </c>
      <c r="G16" s="445">
        <v>11</v>
      </c>
      <c r="H16" s="445">
        <v>5</v>
      </c>
      <c r="I16" s="445" t="s">
        <v>17188</v>
      </c>
      <c r="J16" s="445" t="s">
        <v>17189</v>
      </c>
      <c r="K16" s="445"/>
      <c r="L16" s="445"/>
      <c r="M16" s="445"/>
      <c r="N16" s="445"/>
      <c r="O16" s="445" t="s">
        <v>17149</v>
      </c>
      <c r="P16" s="445" t="s">
        <v>17190</v>
      </c>
      <c r="Q16" s="445" t="s">
        <v>11668</v>
      </c>
      <c r="R16" s="445">
        <v>3</v>
      </c>
      <c r="S16" s="445" t="s">
        <v>11678</v>
      </c>
      <c r="T16" s="445" t="s">
        <v>17181</v>
      </c>
      <c r="U16" s="445" t="s">
        <v>17158</v>
      </c>
      <c r="V16" s="445" t="s">
        <v>17159</v>
      </c>
      <c r="W16" s="445"/>
      <c r="X16" s="445"/>
      <c r="Y16" s="445">
        <v>6</v>
      </c>
      <c r="Z16" s="445">
        <v>6</v>
      </c>
      <c r="AA16" s="445"/>
      <c r="AB16" s="445"/>
      <c r="AC16" s="445">
        <v>6</v>
      </c>
      <c r="AD16" s="426" t="s">
        <v>17191</v>
      </c>
      <c r="AE16" s="426" t="s">
        <v>17192</v>
      </c>
    </row>
    <row r="17" spans="1:31">
      <c r="A17" s="446">
        <v>43</v>
      </c>
      <c r="B17" s="446" t="s">
        <v>13723</v>
      </c>
      <c r="C17" s="446">
        <v>0</v>
      </c>
      <c r="D17" s="446" t="s">
        <v>17193</v>
      </c>
      <c r="E17" s="446" t="s">
        <v>17194</v>
      </c>
      <c r="F17" s="446">
        <v>1</v>
      </c>
      <c r="G17" s="446">
        <v>12</v>
      </c>
      <c r="H17" s="446">
        <v>5</v>
      </c>
      <c r="I17" s="446" t="s">
        <v>17195</v>
      </c>
      <c r="J17" s="446" t="s">
        <v>17196</v>
      </c>
      <c r="K17" s="446"/>
      <c r="L17" s="446"/>
      <c r="M17" s="446"/>
      <c r="N17" s="446"/>
      <c r="O17" s="446" t="s">
        <v>17197</v>
      </c>
      <c r="P17" s="446" t="s">
        <v>17198</v>
      </c>
      <c r="Q17" s="446" t="s">
        <v>11668</v>
      </c>
      <c r="R17" s="446">
        <v>1</v>
      </c>
      <c r="S17" s="446" t="s">
        <v>17199</v>
      </c>
      <c r="T17" s="446" t="s">
        <v>17200</v>
      </c>
      <c r="U17" s="446" t="s">
        <v>17182</v>
      </c>
      <c r="V17" s="446" t="s">
        <v>17183</v>
      </c>
      <c r="W17" s="446"/>
      <c r="X17" s="446"/>
      <c r="Y17" s="446">
        <v>8.4</v>
      </c>
      <c r="Z17" s="446">
        <v>8.4</v>
      </c>
      <c r="AA17" s="446">
        <v>8</v>
      </c>
      <c r="AB17" s="446">
        <v>8</v>
      </c>
      <c r="AC17" s="446">
        <v>12</v>
      </c>
      <c r="AD17" s="426" t="s">
        <v>17201</v>
      </c>
      <c r="AE17" s="426" t="s">
        <v>17202</v>
      </c>
    </row>
    <row r="18" spans="1:31">
      <c r="A18" s="445">
        <v>40</v>
      </c>
      <c r="B18" s="445" t="s">
        <v>11544</v>
      </c>
      <c r="C18" s="445">
        <v>0</v>
      </c>
      <c r="D18" s="445" t="s">
        <v>17203</v>
      </c>
      <c r="E18" s="445" t="s">
        <v>17204</v>
      </c>
      <c r="F18" s="445">
        <v>1</v>
      </c>
      <c r="G18" s="445">
        <v>13</v>
      </c>
      <c r="H18" s="445">
        <v>5</v>
      </c>
      <c r="I18" s="445" t="s">
        <v>17205</v>
      </c>
      <c r="J18" s="445" t="s">
        <v>17206</v>
      </c>
      <c r="K18" s="445" t="s">
        <v>17207</v>
      </c>
      <c r="L18" s="445"/>
      <c r="M18" s="445" t="s">
        <v>17208</v>
      </c>
      <c r="N18" s="445" t="s">
        <v>17209</v>
      </c>
      <c r="O18" s="445" t="s">
        <v>17210</v>
      </c>
      <c r="P18" s="445" t="s">
        <v>17211</v>
      </c>
      <c r="Q18" s="445" t="s">
        <v>11668</v>
      </c>
      <c r="R18" s="445">
        <v>3</v>
      </c>
      <c r="S18" s="445" t="s">
        <v>17212</v>
      </c>
      <c r="T18" s="445" t="s">
        <v>17200</v>
      </c>
      <c r="U18" s="445" t="s">
        <v>17213</v>
      </c>
      <c r="V18" s="445" t="s">
        <v>17214</v>
      </c>
      <c r="W18" s="445"/>
      <c r="X18" s="445"/>
      <c r="Y18" s="445">
        <v>8.8000000000000007</v>
      </c>
      <c r="Z18" s="445">
        <v>8.8000000000000007</v>
      </c>
      <c r="AA18" s="445">
        <v>7.6</v>
      </c>
      <c r="AB18" s="445">
        <v>7.6</v>
      </c>
      <c r="AC18" s="445">
        <v>10</v>
      </c>
      <c r="AD18" s="426" t="s">
        <v>17215</v>
      </c>
      <c r="AE18" s="426" t="s">
        <v>17216</v>
      </c>
    </row>
    <row r="19" spans="1:31">
      <c r="A19" s="446">
        <v>41</v>
      </c>
      <c r="B19" s="446" t="s">
        <v>11545</v>
      </c>
      <c r="C19" s="446">
        <v>0</v>
      </c>
      <c r="D19" s="446" t="s">
        <v>17217</v>
      </c>
      <c r="E19" s="446" t="s">
        <v>17218</v>
      </c>
      <c r="F19" s="446">
        <v>0</v>
      </c>
      <c r="G19" s="446">
        <v>14</v>
      </c>
      <c r="H19" s="446">
        <v>5</v>
      </c>
      <c r="I19" s="446" t="s">
        <v>17219</v>
      </c>
      <c r="J19" s="446" t="s">
        <v>17220</v>
      </c>
      <c r="K19" s="446"/>
      <c r="L19" s="446"/>
      <c r="M19" s="446"/>
      <c r="N19" s="446"/>
      <c r="O19" s="446" t="s">
        <v>17197</v>
      </c>
      <c r="P19" s="446" t="s">
        <v>11679</v>
      </c>
      <c r="Q19" s="446" t="s">
        <v>11668</v>
      </c>
      <c r="R19" s="446">
        <v>2</v>
      </c>
      <c r="S19" s="446" t="s">
        <v>17221</v>
      </c>
      <c r="T19" s="446" t="s">
        <v>17200</v>
      </c>
      <c r="U19" s="446" t="s">
        <v>17182</v>
      </c>
      <c r="V19" s="446" t="s">
        <v>17183</v>
      </c>
      <c r="W19" s="446"/>
      <c r="X19" s="446"/>
      <c r="Y19" s="446">
        <v>8.4</v>
      </c>
      <c r="Z19" s="446">
        <v>8.4</v>
      </c>
      <c r="AA19" s="446">
        <v>8</v>
      </c>
      <c r="AB19" s="446">
        <v>8</v>
      </c>
      <c r="AC19" s="446">
        <v>12</v>
      </c>
      <c r="AD19" s="426" t="s">
        <v>17222</v>
      </c>
      <c r="AE19" s="426" t="s">
        <v>17223</v>
      </c>
    </row>
  </sheetData>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71"/>
  <sheetViews>
    <sheetView topLeftCell="B1" workbookViewId="0">
      <pane ySplit="4" topLeftCell="A5" activePane="bottomLeft" state="frozen"/>
      <selection activeCell="Q1" sqref="Q1"/>
      <selection pane="bottomLeft" activeCell="B1" sqref="A1:XFD1048576"/>
    </sheetView>
  </sheetViews>
  <sheetFormatPr defaultColWidth="9" defaultRowHeight="14.25"/>
  <cols>
    <col min="1" max="2" width="9" style="197"/>
    <col min="3" max="3" width="14.25" style="197" customWidth="1"/>
    <col min="4" max="4" width="9" style="197"/>
    <col min="5" max="5" width="8.5" style="197" bestFit="1" customWidth="1"/>
    <col min="6" max="6" width="11.125" style="197" bestFit="1" customWidth="1"/>
    <col min="7" max="11" width="14.25" style="197" customWidth="1"/>
    <col min="12" max="12" width="12" style="197" customWidth="1"/>
    <col min="13" max="16" width="28.5" style="197" customWidth="1"/>
    <col min="17" max="19" width="20.625" style="184" customWidth="1"/>
    <col min="20" max="20" width="20.625" style="198" customWidth="1"/>
    <col min="21" max="21" width="20.625" style="236" customWidth="1"/>
    <col min="22" max="22" width="25.75" style="184" customWidth="1"/>
    <col min="23" max="23" width="23.75" style="184" customWidth="1"/>
    <col min="24" max="24" width="19.25" style="183" customWidth="1"/>
    <col min="25" max="25" width="32.125" style="183" customWidth="1"/>
    <col min="26" max="27" width="26.875" style="183" customWidth="1"/>
    <col min="28" max="28" width="36.375" style="183" customWidth="1"/>
    <col min="29" max="30" width="26.875" style="199" customWidth="1"/>
    <col min="31" max="32" width="39.25" style="181" customWidth="1"/>
    <col min="33" max="40" width="26.875" style="181" customWidth="1"/>
    <col min="41" max="44" width="26.875" style="236" customWidth="1"/>
    <col min="45" max="45" width="26.875" style="199" customWidth="1"/>
    <col min="46" max="46" width="19.5" style="199" customWidth="1"/>
    <col min="47" max="48" width="26.875" style="199" customWidth="1"/>
    <col min="49" max="50" width="26.875" style="181" customWidth="1"/>
    <col min="51" max="51" width="17.25" style="197" bestFit="1" customWidth="1"/>
    <col min="52" max="52" width="23.75" style="197" customWidth="1"/>
    <col min="53" max="53" width="30.25" style="197" customWidth="1"/>
    <col min="54" max="16384" width="9" style="197"/>
  </cols>
  <sheetData>
    <row r="1" spans="1:53" ht="28.5">
      <c r="A1" s="197" t="s">
        <v>11680</v>
      </c>
      <c r="B1" s="197" t="s">
        <v>11681</v>
      </c>
      <c r="C1" s="197" t="s">
        <v>11682</v>
      </c>
      <c r="D1" s="197" t="s">
        <v>11683</v>
      </c>
      <c r="E1" s="197" t="s">
        <v>11684</v>
      </c>
      <c r="F1" s="197" t="s">
        <v>11685</v>
      </c>
      <c r="G1" s="197" t="s">
        <v>11686</v>
      </c>
      <c r="H1" s="197" t="s">
        <v>11687</v>
      </c>
      <c r="I1" s="197" t="s">
        <v>11688</v>
      </c>
      <c r="J1" s="197" t="s">
        <v>11689</v>
      </c>
      <c r="K1" s="197" t="s">
        <v>11690</v>
      </c>
      <c r="L1" s="197" t="s">
        <v>11691</v>
      </c>
      <c r="M1" s="197" t="s">
        <v>11692</v>
      </c>
      <c r="N1" s="197" t="s">
        <v>11693</v>
      </c>
      <c r="O1" s="197" t="s">
        <v>11694</v>
      </c>
      <c r="P1" s="197" t="s">
        <v>11695</v>
      </c>
      <c r="Q1" s="229" t="s">
        <v>11696</v>
      </c>
      <c r="R1" s="184" t="s">
        <v>11697</v>
      </c>
      <c r="S1" s="184" t="s">
        <v>11698</v>
      </c>
      <c r="T1" s="198" t="s">
        <v>11699</v>
      </c>
      <c r="U1" s="189" t="s">
        <v>11700</v>
      </c>
      <c r="V1" s="184" t="s">
        <v>11701</v>
      </c>
      <c r="W1" s="184" t="s">
        <v>11702</v>
      </c>
      <c r="X1" s="183" t="s">
        <v>11703</v>
      </c>
      <c r="Y1" s="183" t="s">
        <v>11704</v>
      </c>
      <c r="Z1" s="183" t="s">
        <v>11705</v>
      </c>
      <c r="AA1" s="183" t="s">
        <v>11706</v>
      </c>
      <c r="AB1" s="183" t="s">
        <v>11707</v>
      </c>
      <c r="AC1" s="199" t="s">
        <v>11708</v>
      </c>
      <c r="AD1" s="199" t="s">
        <v>11709</v>
      </c>
      <c r="AE1" s="181" t="s">
        <v>11710</v>
      </c>
      <c r="AF1" s="200" t="s">
        <v>11711</v>
      </c>
      <c r="AG1" s="181" t="s">
        <v>11712</v>
      </c>
      <c r="AH1" s="181" t="s">
        <v>11713</v>
      </c>
      <c r="AI1" s="181" t="s">
        <v>11714</v>
      </c>
      <c r="AJ1" s="181" t="s">
        <v>11715</v>
      </c>
      <c r="AK1" s="181" t="s">
        <v>11716</v>
      </c>
      <c r="AL1" s="181" t="s">
        <v>11717</v>
      </c>
      <c r="AM1" s="181" t="s">
        <v>11718</v>
      </c>
      <c r="AN1" s="181" t="s">
        <v>11719</v>
      </c>
      <c r="AO1" s="201" t="s">
        <v>11720</v>
      </c>
      <c r="AP1" s="201" t="s">
        <v>11721</v>
      </c>
      <c r="AQ1" s="201" t="s">
        <v>11722</v>
      </c>
      <c r="AR1" s="201" t="s">
        <v>11723</v>
      </c>
      <c r="AS1" s="218" t="s">
        <v>11724</v>
      </c>
      <c r="AT1" s="218" t="s">
        <v>17080</v>
      </c>
      <c r="AU1" s="218" t="s">
        <v>11725</v>
      </c>
      <c r="AV1" s="218" t="s">
        <v>11726</v>
      </c>
      <c r="AW1" s="202" t="s">
        <v>11727</v>
      </c>
      <c r="AX1" s="202" t="s">
        <v>11728</v>
      </c>
      <c r="AY1" s="192" t="s">
        <v>11729</v>
      </c>
      <c r="AZ1" s="197" t="s">
        <v>11730</v>
      </c>
      <c r="BA1" s="197" t="s">
        <v>11731</v>
      </c>
    </row>
    <row r="2" spans="1:53" ht="16.5">
      <c r="A2" s="197" t="s">
        <v>11378</v>
      </c>
      <c r="C2" s="197" t="s">
        <v>11732</v>
      </c>
      <c r="D2" s="197" t="s">
        <v>11378</v>
      </c>
      <c r="G2" s="197" t="s">
        <v>11378</v>
      </c>
      <c r="L2" s="197" t="s">
        <v>11378</v>
      </c>
      <c r="M2" s="197" t="s">
        <v>11378</v>
      </c>
      <c r="N2" s="197" t="s">
        <v>11378</v>
      </c>
      <c r="O2" s="197" t="s">
        <v>11732</v>
      </c>
      <c r="P2" s="197" t="s">
        <v>11378</v>
      </c>
      <c r="Q2" s="196" t="s">
        <v>11377</v>
      </c>
      <c r="R2" s="184" t="s">
        <v>11377</v>
      </c>
      <c r="S2" s="184" t="s">
        <v>11377</v>
      </c>
      <c r="T2" s="198" t="s">
        <v>11377</v>
      </c>
      <c r="U2" s="203" t="s">
        <v>11377</v>
      </c>
      <c r="V2" s="184" t="s">
        <v>11377</v>
      </c>
      <c r="X2" s="204"/>
      <c r="Y2" s="204" t="s">
        <v>11377</v>
      </c>
      <c r="Z2" s="204" t="s">
        <v>11377</v>
      </c>
      <c r="AA2" s="204" t="s">
        <v>11377</v>
      </c>
      <c r="AB2" s="204"/>
      <c r="AC2" s="205"/>
      <c r="AD2" s="205"/>
      <c r="AE2" s="206" t="s">
        <v>11733</v>
      </c>
      <c r="AF2" s="190" t="s">
        <v>11733</v>
      </c>
      <c r="AG2" s="206" t="s">
        <v>11733</v>
      </c>
      <c r="AH2" s="206"/>
      <c r="AI2" s="206"/>
      <c r="AJ2" s="206"/>
      <c r="AK2" s="206"/>
      <c r="AL2" s="206"/>
      <c r="AM2" s="206"/>
      <c r="AN2" s="206"/>
      <c r="AO2" s="193" t="s">
        <v>11377</v>
      </c>
      <c r="AP2" s="236" t="s">
        <v>11377</v>
      </c>
      <c r="AQ2" s="236" t="s">
        <v>11377</v>
      </c>
      <c r="AY2" s="192" t="s">
        <v>11377</v>
      </c>
    </row>
    <row r="3" spans="1:53" ht="28.5">
      <c r="A3" s="197" t="s">
        <v>11734</v>
      </c>
      <c r="C3" s="197" t="s">
        <v>11735</v>
      </c>
      <c r="D3" s="197" t="s">
        <v>11736</v>
      </c>
      <c r="E3" s="197" t="s">
        <v>11737</v>
      </c>
      <c r="G3" s="197" t="s">
        <v>11738</v>
      </c>
      <c r="H3" s="197" t="s">
        <v>11739</v>
      </c>
      <c r="I3" s="197" t="s">
        <v>11740</v>
      </c>
      <c r="J3" s="197" t="s">
        <v>11741</v>
      </c>
      <c r="K3" s="197" t="s">
        <v>11742</v>
      </c>
      <c r="L3" s="197" t="s">
        <v>11743</v>
      </c>
      <c r="M3" s="197" t="s">
        <v>11744</v>
      </c>
      <c r="N3" s="197" t="s">
        <v>11745</v>
      </c>
      <c r="O3" s="197" t="s">
        <v>11746</v>
      </c>
      <c r="P3" s="197" t="s">
        <v>11747</v>
      </c>
      <c r="Q3" s="207" t="s">
        <v>11748</v>
      </c>
      <c r="R3" s="198" t="s">
        <v>11749</v>
      </c>
      <c r="S3" s="198" t="s">
        <v>11750</v>
      </c>
      <c r="T3" s="208" t="s">
        <v>11751</v>
      </c>
      <c r="U3" s="191" t="s">
        <v>11752</v>
      </c>
      <c r="V3" s="198" t="s">
        <v>11753</v>
      </c>
      <c r="W3" s="198" t="s">
        <v>11754</v>
      </c>
      <c r="X3" s="209" t="s">
        <v>11755</v>
      </c>
      <c r="Y3" s="209" t="s">
        <v>11756</v>
      </c>
      <c r="Z3" s="209" t="s">
        <v>11756</v>
      </c>
      <c r="AA3" s="209" t="s">
        <v>11757</v>
      </c>
      <c r="AB3" s="209" t="s">
        <v>11758</v>
      </c>
      <c r="AC3" s="185" t="s">
        <v>11759</v>
      </c>
      <c r="AD3" s="185" t="s">
        <v>11760</v>
      </c>
      <c r="AE3" s="227" t="s">
        <v>11761</v>
      </c>
      <c r="AF3" s="210" t="s">
        <v>11762</v>
      </c>
      <c r="AG3" s="227" t="s">
        <v>11763</v>
      </c>
      <c r="AH3" s="227" t="s">
        <v>11764</v>
      </c>
      <c r="AI3" s="227" t="s">
        <v>11765</v>
      </c>
      <c r="AJ3" s="227" t="s">
        <v>11766</v>
      </c>
      <c r="AK3" s="227" t="s">
        <v>11767</v>
      </c>
      <c r="AL3" s="227" t="s">
        <v>11768</v>
      </c>
      <c r="AM3" s="227" t="s">
        <v>11769</v>
      </c>
      <c r="AN3" s="227" t="s">
        <v>11770</v>
      </c>
      <c r="AO3" s="198" t="s">
        <v>11748</v>
      </c>
      <c r="AP3" s="198" t="s">
        <v>11749</v>
      </c>
      <c r="AQ3" s="198" t="s">
        <v>11750</v>
      </c>
      <c r="AR3" s="198" t="s">
        <v>11771</v>
      </c>
      <c r="AS3" s="180" t="s">
        <v>11772</v>
      </c>
      <c r="AT3" s="180" t="s">
        <v>11773</v>
      </c>
      <c r="AU3" s="180" t="s">
        <v>11774</v>
      </c>
      <c r="AV3" s="180" t="s">
        <v>11774</v>
      </c>
      <c r="AW3" s="211" t="s">
        <v>11775</v>
      </c>
      <c r="AX3" s="211" t="s">
        <v>11776</v>
      </c>
      <c r="AY3" s="192" t="s">
        <v>11777</v>
      </c>
      <c r="AZ3" s="197" t="s">
        <v>11778</v>
      </c>
      <c r="BA3" s="197" t="s">
        <v>11779</v>
      </c>
    </row>
    <row r="4" spans="1:53" ht="80.25" customHeight="1">
      <c r="D4" s="197" t="s">
        <v>11780</v>
      </c>
      <c r="F4" s="197" t="s">
        <v>11781</v>
      </c>
      <c r="I4" s="197" t="s">
        <v>11782</v>
      </c>
      <c r="J4" s="197" t="s">
        <v>11783</v>
      </c>
      <c r="K4" s="197" t="s">
        <v>11784</v>
      </c>
      <c r="L4" s="197" t="s">
        <v>11785</v>
      </c>
      <c r="Q4" s="196" t="s">
        <v>11786</v>
      </c>
      <c r="R4" s="184" t="s">
        <v>11787</v>
      </c>
      <c r="S4" s="184" t="s">
        <v>11788</v>
      </c>
      <c r="T4" s="198" t="s">
        <v>11789</v>
      </c>
      <c r="U4" s="203" t="s">
        <v>11790</v>
      </c>
      <c r="V4" s="184" t="s">
        <v>11791</v>
      </c>
      <c r="W4" s="184" t="s">
        <v>11792</v>
      </c>
      <c r="Y4" s="183" t="s">
        <v>11793</v>
      </c>
      <c r="Z4" s="183" t="s">
        <v>11794</v>
      </c>
      <c r="AA4" s="183" t="s">
        <v>11795</v>
      </c>
      <c r="AB4" s="183" t="s">
        <v>11796</v>
      </c>
      <c r="AC4" s="199" t="s">
        <v>11797</v>
      </c>
      <c r="AD4" s="199" t="s">
        <v>11798</v>
      </c>
      <c r="AE4" s="220" t="s">
        <v>11799</v>
      </c>
      <c r="AF4" s="231" t="s">
        <v>11800</v>
      </c>
      <c r="AG4" s="181" t="s">
        <v>11801</v>
      </c>
      <c r="AH4" s="181" t="s">
        <v>11802</v>
      </c>
      <c r="AI4" s="181" t="s">
        <v>11803</v>
      </c>
      <c r="AJ4" s="181" t="s">
        <v>11804</v>
      </c>
      <c r="AO4" s="193" t="s">
        <v>11805</v>
      </c>
      <c r="AP4" s="236" t="s">
        <v>11806</v>
      </c>
      <c r="AQ4" s="236" t="s">
        <v>11807</v>
      </c>
      <c r="AR4" s="236" t="s">
        <v>11808</v>
      </c>
      <c r="AS4" s="199" t="s">
        <v>11810</v>
      </c>
      <c r="AT4" s="199" t="s">
        <v>11809</v>
      </c>
      <c r="AU4" s="199" t="s">
        <v>11810</v>
      </c>
      <c r="AV4" s="199" t="s">
        <v>17081</v>
      </c>
      <c r="AX4" s="181" t="s">
        <v>11811</v>
      </c>
      <c r="AY4" s="197" t="s">
        <v>11812</v>
      </c>
    </row>
    <row r="6" spans="1:53">
      <c r="A6" s="197" t="s">
        <v>11813</v>
      </c>
      <c r="S6" s="184" t="str">
        <f>IF(R6="","","[1,1]")</f>
        <v/>
      </c>
    </row>
    <row r="7" spans="1:53" ht="16.5">
      <c r="A7" s="222">
        <v>500011</v>
      </c>
      <c r="B7" s="197">
        <v>50001</v>
      </c>
      <c r="C7" s="197" t="s">
        <v>11814</v>
      </c>
      <c r="D7" s="197">
        <v>1</v>
      </c>
      <c r="F7" s="197">
        <v>3</v>
      </c>
      <c r="G7" s="197">
        <v>1</v>
      </c>
      <c r="H7" s="197">
        <v>0</v>
      </c>
      <c r="J7" s="197">
        <v>0</v>
      </c>
      <c r="K7" s="197">
        <v>0</v>
      </c>
      <c r="L7" s="197">
        <v>0</v>
      </c>
      <c r="M7" s="197">
        <v>50001</v>
      </c>
      <c r="N7" s="187" t="s">
        <v>11815</v>
      </c>
      <c r="O7" s="187" t="str">
        <f>"HEROSPECIAL_"&amp;A7</f>
        <v>HEROSPECIAL_500011</v>
      </c>
      <c r="P7" s="187" t="str">
        <f>"HEROSPECIALDES_"&amp;A7</f>
        <v>HEROSPECIALDES_500011</v>
      </c>
      <c r="Q7" s="184" t="str">
        <f t="shared" ref="Q7:Q10" si="0">IF(R7="","","[1,1,1,1]")</f>
        <v/>
      </c>
      <c r="AI7" s="181" t="s">
        <v>11816</v>
      </c>
      <c r="AY7" s="197">
        <v>0.05</v>
      </c>
    </row>
    <row r="8" spans="1:53" ht="16.5">
      <c r="A8" s="222">
        <v>500012</v>
      </c>
      <c r="B8" s="197">
        <v>50001</v>
      </c>
      <c r="C8" s="197" t="s">
        <v>11814</v>
      </c>
      <c r="D8" s="197">
        <v>1</v>
      </c>
      <c r="F8" s="197">
        <v>1</v>
      </c>
      <c r="G8" s="197">
        <v>2</v>
      </c>
      <c r="H8" s="197">
        <v>0</v>
      </c>
      <c r="J8" s="197">
        <v>0</v>
      </c>
      <c r="K8" s="197">
        <v>0</v>
      </c>
      <c r="L8" s="197">
        <v>0</v>
      </c>
      <c r="M8" s="197">
        <v>50001</v>
      </c>
      <c r="N8" s="187" t="s">
        <v>11815</v>
      </c>
      <c r="O8" s="187" t="str">
        <f t="shared" ref="O8:O71" si="1">"HEROSPECIAL_"&amp;A8</f>
        <v>HEROSPECIAL_500012</v>
      </c>
      <c r="P8" s="187" t="str">
        <f t="shared" ref="P8:P71" si="2">"HEROSPECIALDES_"&amp;A8</f>
        <v>HEROSPECIALDES_500012</v>
      </c>
      <c r="Q8" s="184" t="str">
        <f t="shared" si="0"/>
        <v/>
      </c>
      <c r="AG8" s="181" t="s">
        <v>11817</v>
      </c>
      <c r="AY8" s="197">
        <v>0.1</v>
      </c>
    </row>
    <row r="9" spans="1:53" ht="16.5">
      <c r="A9" s="222">
        <v>500013</v>
      </c>
      <c r="B9" s="197">
        <v>50001</v>
      </c>
      <c r="C9" s="197" t="s">
        <v>11814</v>
      </c>
      <c r="D9" s="197">
        <v>1</v>
      </c>
      <c r="E9" s="197">
        <v>1</v>
      </c>
      <c r="F9" s="197">
        <v>2</v>
      </c>
      <c r="G9" s="197">
        <v>3</v>
      </c>
      <c r="H9" s="197">
        <v>0</v>
      </c>
      <c r="J9" s="197">
        <v>0</v>
      </c>
      <c r="K9" s="197">
        <v>0</v>
      </c>
      <c r="L9" s="197">
        <v>0</v>
      </c>
      <c r="M9" s="197">
        <v>50001</v>
      </c>
      <c r="N9" s="187" t="s">
        <v>11815</v>
      </c>
      <c r="O9" s="187" t="str">
        <f>"HEROSPECIAL_"&amp;A9</f>
        <v>HEROSPECIAL_500013</v>
      </c>
      <c r="P9" s="187" t="str">
        <f>"HEROSPECIALDES_"&amp;A9</f>
        <v>HEROSPECIALDES_500013</v>
      </c>
      <c r="Q9" s="184" t="str">
        <f t="shared" si="0"/>
        <v/>
      </c>
      <c r="AE9" s="181" t="s">
        <v>11818</v>
      </c>
      <c r="AY9" s="197">
        <v>0.15</v>
      </c>
    </row>
    <row r="10" spans="1:53" ht="16.5">
      <c r="A10" s="222">
        <v>500014</v>
      </c>
      <c r="B10" s="197">
        <v>50001</v>
      </c>
      <c r="C10" s="197" t="s">
        <v>11814</v>
      </c>
      <c r="D10" s="197">
        <v>1</v>
      </c>
      <c r="F10" s="197">
        <v>2</v>
      </c>
      <c r="G10" s="197">
        <v>4</v>
      </c>
      <c r="H10" s="197">
        <v>0</v>
      </c>
      <c r="J10" s="197">
        <v>0</v>
      </c>
      <c r="K10" s="197">
        <v>0</v>
      </c>
      <c r="L10" s="197">
        <v>0</v>
      </c>
      <c r="M10" s="197">
        <v>50001</v>
      </c>
      <c r="N10" s="187" t="s">
        <v>11815</v>
      </c>
      <c r="O10" s="187" t="str">
        <f t="shared" si="1"/>
        <v>HEROSPECIAL_500014</v>
      </c>
      <c r="P10" s="187" t="str">
        <f t="shared" si="2"/>
        <v>HEROSPECIALDES_500014</v>
      </c>
      <c r="Q10" s="184" t="str">
        <f t="shared" si="0"/>
        <v/>
      </c>
      <c r="AG10" s="181" t="s">
        <v>11819</v>
      </c>
      <c r="AY10" s="197">
        <v>0.2</v>
      </c>
    </row>
    <row r="11" spans="1:53" ht="16.5">
      <c r="A11" s="197">
        <v>501011</v>
      </c>
      <c r="B11" s="222">
        <v>50101</v>
      </c>
      <c r="C11" s="197" t="s">
        <v>11820</v>
      </c>
      <c r="D11" s="197">
        <v>1</v>
      </c>
      <c r="F11" s="197">
        <v>1</v>
      </c>
      <c r="G11" s="197">
        <v>1</v>
      </c>
      <c r="H11" s="197">
        <v>0</v>
      </c>
      <c r="J11" s="197">
        <v>0</v>
      </c>
      <c r="K11" s="197">
        <v>0</v>
      </c>
      <c r="L11" s="197">
        <v>0</v>
      </c>
      <c r="M11" s="197">
        <v>50101</v>
      </c>
      <c r="N11" s="187" t="s">
        <v>11821</v>
      </c>
      <c r="O11" s="187" t="str">
        <f t="shared" si="1"/>
        <v>HEROSPECIAL_501011</v>
      </c>
      <c r="P11" s="187" t="str">
        <f t="shared" si="2"/>
        <v>HEROSPECIALDES_501011</v>
      </c>
      <c r="Q11" s="184" t="str">
        <f>IF(R11="","","[1,1,1,1]")</f>
        <v>[1,1,1,1]</v>
      </c>
      <c r="R11" s="184" t="s">
        <v>11822</v>
      </c>
      <c r="S11" s="184" t="str">
        <f>IF(R11="","","[1,1]")</f>
        <v>[1,1]</v>
      </c>
      <c r="W11" s="184" t="s">
        <v>11823</v>
      </c>
      <c r="AY11" s="197">
        <v>0.05</v>
      </c>
    </row>
    <row r="12" spans="1:53" ht="16.5">
      <c r="A12" s="197">
        <v>501012</v>
      </c>
      <c r="B12" s="222">
        <v>50101</v>
      </c>
      <c r="C12" s="197" t="s">
        <v>11820</v>
      </c>
      <c r="D12" s="197">
        <v>1</v>
      </c>
      <c r="F12" s="197">
        <v>1</v>
      </c>
      <c r="G12" s="197">
        <v>2</v>
      </c>
      <c r="H12" s="197">
        <v>0</v>
      </c>
      <c r="J12" s="197">
        <v>0</v>
      </c>
      <c r="K12" s="197">
        <v>0</v>
      </c>
      <c r="L12" s="197">
        <v>0</v>
      </c>
      <c r="M12" s="197">
        <v>50101</v>
      </c>
      <c r="N12" s="187" t="s">
        <v>11821</v>
      </c>
      <c r="O12" s="187" t="str">
        <f t="shared" si="1"/>
        <v>HEROSPECIAL_501012</v>
      </c>
      <c r="P12" s="187" t="str">
        <f t="shared" si="2"/>
        <v>HEROSPECIALDES_501012</v>
      </c>
      <c r="Q12" s="184" t="str">
        <f t="shared" ref="Q12:Q91" si="3">IF(R12="","","[1,1,1,1]")</f>
        <v>[1,1,1,1]</v>
      </c>
      <c r="R12" s="184" t="s">
        <v>11822</v>
      </c>
      <c r="S12" s="184" t="str">
        <f>IF(R12="","","[1,1]")</f>
        <v>[1,1]</v>
      </c>
      <c r="W12" s="184" t="s">
        <v>11824</v>
      </c>
      <c r="AY12" s="197">
        <v>0.1</v>
      </c>
    </row>
    <row r="13" spans="1:53" ht="16.5">
      <c r="A13" s="197">
        <v>501013</v>
      </c>
      <c r="B13" s="222">
        <v>50101</v>
      </c>
      <c r="C13" s="197" t="s">
        <v>11820</v>
      </c>
      <c r="D13" s="197">
        <v>1</v>
      </c>
      <c r="E13" s="197">
        <v>1</v>
      </c>
      <c r="F13" s="197">
        <v>1</v>
      </c>
      <c r="G13" s="197">
        <v>3</v>
      </c>
      <c r="H13" s="197">
        <v>0</v>
      </c>
      <c r="J13" s="197">
        <v>0</v>
      </c>
      <c r="K13" s="197">
        <v>0</v>
      </c>
      <c r="L13" s="197">
        <v>0</v>
      </c>
      <c r="M13" s="197">
        <v>50101</v>
      </c>
      <c r="N13" s="187" t="s">
        <v>11821</v>
      </c>
      <c r="O13" s="187" t="str">
        <f t="shared" si="1"/>
        <v>HEROSPECIAL_501013</v>
      </c>
      <c r="P13" s="187" t="str">
        <f t="shared" si="2"/>
        <v>HEROSPECIALDES_501013</v>
      </c>
      <c r="Q13" s="184" t="str">
        <f t="shared" si="3"/>
        <v>[1,1,1,1]</v>
      </c>
      <c r="R13" s="184" t="s">
        <v>11822</v>
      </c>
      <c r="S13" s="184" t="str">
        <f t="shared" ref="S13:S70" si="4">IF(R13="","","[1,1]")</f>
        <v>[1,1]</v>
      </c>
      <c r="W13" s="184" t="s">
        <v>11825</v>
      </c>
      <c r="AY13" s="197">
        <v>0.15</v>
      </c>
    </row>
    <row r="14" spans="1:53" ht="16.5">
      <c r="A14" s="197">
        <v>501014</v>
      </c>
      <c r="B14" s="222">
        <v>50101</v>
      </c>
      <c r="C14" s="197" t="s">
        <v>11820</v>
      </c>
      <c r="D14" s="197">
        <v>1</v>
      </c>
      <c r="F14" s="197">
        <v>1</v>
      </c>
      <c r="G14" s="197">
        <v>4</v>
      </c>
      <c r="H14" s="197">
        <v>0</v>
      </c>
      <c r="J14" s="197">
        <v>0</v>
      </c>
      <c r="K14" s="197">
        <v>0</v>
      </c>
      <c r="L14" s="197">
        <v>0</v>
      </c>
      <c r="M14" s="197">
        <v>50101</v>
      </c>
      <c r="N14" s="187" t="s">
        <v>11821</v>
      </c>
      <c r="O14" s="187" t="str">
        <f t="shared" si="1"/>
        <v>HEROSPECIAL_501014</v>
      </c>
      <c r="P14" s="187" t="str">
        <f t="shared" si="2"/>
        <v>HEROSPECIALDES_501014</v>
      </c>
      <c r="Q14" s="184" t="str">
        <f t="shared" si="3"/>
        <v>[1,1,1,1]</v>
      </c>
      <c r="R14" s="184" t="s">
        <v>11822</v>
      </c>
      <c r="S14" s="184" t="str">
        <f t="shared" si="4"/>
        <v>[1,1]</v>
      </c>
      <c r="W14" s="184" t="s">
        <v>11826</v>
      </c>
      <c r="AY14" s="197">
        <v>0.2</v>
      </c>
    </row>
    <row r="15" spans="1:53" ht="28.5">
      <c r="A15" s="197">
        <f t="shared" ref="A15:A26" si="5">A11+10</f>
        <v>501021</v>
      </c>
      <c r="B15" s="222">
        <v>50102</v>
      </c>
      <c r="C15" s="197" t="s">
        <v>11827</v>
      </c>
      <c r="D15" s="197">
        <v>1</v>
      </c>
      <c r="F15" s="197">
        <v>1</v>
      </c>
      <c r="G15" s="197">
        <v>1</v>
      </c>
      <c r="H15" s="197">
        <v>0</v>
      </c>
      <c r="J15" s="197">
        <v>0</v>
      </c>
      <c r="K15" s="197">
        <v>0</v>
      </c>
      <c r="L15" s="197">
        <v>0</v>
      </c>
      <c r="M15" s="197">
        <v>50102</v>
      </c>
      <c r="N15" s="187" t="s">
        <v>11828</v>
      </c>
      <c r="O15" s="187" t="str">
        <f t="shared" si="1"/>
        <v>HEROSPECIAL_501021</v>
      </c>
      <c r="P15" s="187" t="str">
        <f t="shared" si="2"/>
        <v>HEROSPECIALDES_501021</v>
      </c>
      <c r="Q15" s="184" t="str">
        <f t="shared" si="3"/>
        <v/>
      </c>
      <c r="S15" s="184" t="str">
        <f t="shared" si="4"/>
        <v/>
      </c>
      <c r="X15" s="183">
        <v>60102</v>
      </c>
      <c r="Y15" s="183" t="s">
        <v>11829</v>
      </c>
      <c r="Z15" s="183" t="s">
        <v>11830</v>
      </c>
      <c r="AB15" s="183" t="s">
        <v>11831</v>
      </c>
      <c r="AO15" s="236" t="s">
        <v>17082</v>
      </c>
      <c r="AP15" s="236" t="s">
        <v>17083</v>
      </c>
      <c r="AQ15" s="236" t="s">
        <v>11666</v>
      </c>
      <c r="AS15" s="199">
        <v>2</v>
      </c>
      <c r="AU15" s="199">
        <v>2</v>
      </c>
      <c r="AV15" s="199" t="s">
        <v>17084</v>
      </c>
      <c r="AY15" s="197">
        <v>0.05</v>
      </c>
    </row>
    <row r="16" spans="1:53" ht="28.5">
      <c r="A16" s="197">
        <f t="shared" si="5"/>
        <v>501022</v>
      </c>
      <c r="B16" s="222">
        <v>50102</v>
      </c>
      <c r="C16" s="197" t="s">
        <v>11827</v>
      </c>
      <c r="D16" s="197">
        <v>1</v>
      </c>
      <c r="E16" s="197">
        <v>1</v>
      </c>
      <c r="F16" s="197">
        <v>1</v>
      </c>
      <c r="G16" s="197">
        <v>2</v>
      </c>
      <c r="H16" s="197">
        <v>0</v>
      </c>
      <c r="J16" s="197">
        <v>0</v>
      </c>
      <c r="K16" s="197">
        <v>0</v>
      </c>
      <c r="L16" s="197">
        <v>0</v>
      </c>
      <c r="M16" s="197">
        <v>50102</v>
      </c>
      <c r="N16" s="187" t="s">
        <v>11828</v>
      </c>
      <c r="O16" s="187" t="str">
        <f>"HEROSPECIAL_"&amp;A16</f>
        <v>HEROSPECIAL_501022</v>
      </c>
      <c r="P16" s="187" t="str">
        <f>"HEROSPECIALDES_"&amp;A16</f>
        <v>HEROSPECIALDES_501022</v>
      </c>
      <c r="Q16" s="184" t="str">
        <f t="shared" si="3"/>
        <v/>
      </c>
      <c r="S16" s="184" t="str">
        <f>IF(R16="","","[1,1]")</f>
        <v/>
      </c>
      <c r="AB16" s="183" t="s">
        <v>11832</v>
      </c>
      <c r="AY16" s="197">
        <v>0.1</v>
      </c>
    </row>
    <row r="17" spans="1:51" ht="28.5">
      <c r="A17" s="197">
        <f t="shared" si="5"/>
        <v>501023</v>
      </c>
      <c r="B17" s="222">
        <v>50102</v>
      </c>
      <c r="C17" s="197" t="s">
        <v>11827</v>
      </c>
      <c r="D17" s="197">
        <v>1</v>
      </c>
      <c r="F17" s="197">
        <v>1</v>
      </c>
      <c r="G17" s="197">
        <v>3</v>
      </c>
      <c r="H17" s="197">
        <v>0</v>
      </c>
      <c r="J17" s="197">
        <v>0</v>
      </c>
      <c r="K17" s="197">
        <v>0</v>
      </c>
      <c r="L17" s="197">
        <v>0</v>
      </c>
      <c r="M17" s="197">
        <v>50102</v>
      </c>
      <c r="N17" s="187" t="s">
        <v>11828</v>
      </c>
      <c r="O17" s="187" t="str">
        <f t="shared" si="1"/>
        <v>HEROSPECIAL_501023</v>
      </c>
      <c r="P17" s="187" t="str">
        <f t="shared" si="2"/>
        <v>HEROSPECIALDES_501023</v>
      </c>
      <c r="Q17" s="184" t="str">
        <f t="shared" si="3"/>
        <v/>
      </c>
      <c r="S17" s="184" t="str">
        <f>IF(R17="","","[1,1]")</f>
        <v/>
      </c>
      <c r="AB17" s="183" t="s">
        <v>11833</v>
      </c>
      <c r="AY17" s="197">
        <v>0.15</v>
      </c>
    </row>
    <row r="18" spans="1:51" ht="16.5">
      <c r="A18" s="197">
        <f t="shared" si="5"/>
        <v>501024</v>
      </c>
      <c r="B18" s="222">
        <v>50102</v>
      </c>
      <c r="C18" s="197" t="s">
        <v>11827</v>
      </c>
      <c r="D18" s="197">
        <v>1</v>
      </c>
      <c r="F18" s="197">
        <v>1</v>
      </c>
      <c r="G18" s="197">
        <v>4</v>
      </c>
      <c r="H18" s="197">
        <v>0</v>
      </c>
      <c r="J18" s="197">
        <v>0</v>
      </c>
      <c r="K18" s="197">
        <v>0</v>
      </c>
      <c r="L18" s="197">
        <v>0</v>
      </c>
      <c r="M18" s="197">
        <v>50102</v>
      </c>
      <c r="N18" s="187" t="s">
        <v>11828</v>
      </c>
      <c r="O18" s="187" t="str">
        <f t="shared" si="1"/>
        <v>HEROSPECIAL_501024</v>
      </c>
      <c r="P18" s="187" t="str">
        <f t="shared" si="2"/>
        <v>HEROSPECIALDES_501024</v>
      </c>
      <c r="Q18" s="184" t="str">
        <f t="shared" si="3"/>
        <v/>
      </c>
      <c r="S18" s="184" t="str">
        <f t="shared" si="4"/>
        <v/>
      </c>
      <c r="X18" s="183">
        <v>60102</v>
      </c>
      <c r="Y18" s="183" t="s">
        <v>11834</v>
      </c>
      <c r="Z18" s="183" t="s">
        <v>11835</v>
      </c>
      <c r="AY18" s="197">
        <v>0.2</v>
      </c>
    </row>
    <row r="19" spans="1:51" ht="16.5">
      <c r="A19" s="197">
        <f t="shared" si="5"/>
        <v>501031</v>
      </c>
      <c r="B19" s="222">
        <v>50103</v>
      </c>
      <c r="C19" s="197" t="s">
        <v>11836</v>
      </c>
      <c r="D19" s="197">
        <v>1</v>
      </c>
      <c r="F19" s="197">
        <v>1</v>
      </c>
      <c r="G19" s="197">
        <v>1</v>
      </c>
      <c r="H19" s="197">
        <v>0</v>
      </c>
      <c r="J19" s="197">
        <v>0</v>
      </c>
      <c r="K19" s="197">
        <v>0</v>
      </c>
      <c r="L19" s="197">
        <v>0</v>
      </c>
      <c r="M19" s="197">
        <v>50103</v>
      </c>
      <c r="N19" s="187" t="s">
        <v>11837</v>
      </c>
      <c r="O19" s="187" t="str">
        <f t="shared" si="1"/>
        <v>HEROSPECIAL_501031</v>
      </c>
      <c r="P19" s="187" t="str">
        <f t="shared" si="2"/>
        <v>HEROSPECIALDES_501031</v>
      </c>
      <c r="Q19" s="184" t="str">
        <f t="shared" si="3"/>
        <v/>
      </c>
      <c r="S19" s="184" t="str">
        <f t="shared" si="4"/>
        <v/>
      </c>
      <c r="AJ19" s="181" t="s">
        <v>11838</v>
      </c>
      <c r="AY19" s="197">
        <v>0.05</v>
      </c>
    </row>
    <row r="20" spans="1:51" ht="16.5">
      <c r="A20" s="197">
        <f t="shared" si="5"/>
        <v>501032</v>
      </c>
      <c r="B20" s="222">
        <v>50103</v>
      </c>
      <c r="C20" s="197" t="s">
        <v>11836</v>
      </c>
      <c r="D20" s="197">
        <v>1</v>
      </c>
      <c r="E20" s="197">
        <v>1</v>
      </c>
      <c r="F20" s="197">
        <v>1</v>
      </c>
      <c r="G20" s="197">
        <v>2</v>
      </c>
      <c r="H20" s="197">
        <v>0</v>
      </c>
      <c r="J20" s="197">
        <v>0</v>
      </c>
      <c r="K20" s="197">
        <v>0</v>
      </c>
      <c r="L20" s="197">
        <v>0</v>
      </c>
      <c r="M20" s="197">
        <v>50103</v>
      </c>
      <c r="N20" s="187" t="s">
        <v>11837</v>
      </c>
      <c r="O20" s="187" t="str">
        <f t="shared" si="1"/>
        <v>HEROSPECIAL_501032</v>
      </c>
      <c r="P20" s="187" t="str">
        <f t="shared" si="2"/>
        <v>HEROSPECIALDES_501032</v>
      </c>
      <c r="Q20" s="184" t="str">
        <f t="shared" si="3"/>
        <v/>
      </c>
      <c r="S20" s="184" t="str">
        <f t="shared" si="4"/>
        <v/>
      </c>
      <c r="T20" s="198" t="s">
        <v>11839</v>
      </c>
      <c r="V20" s="184" t="s">
        <v>11840</v>
      </c>
      <c r="AY20" s="197">
        <v>0.1</v>
      </c>
    </row>
    <row r="21" spans="1:51" ht="16.5">
      <c r="A21" s="197">
        <f t="shared" si="5"/>
        <v>501033</v>
      </c>
      <c r="B21" s="222">
        <v>50103</v>
      </c>
      <c r="C21" s="197" t="s">
        <v>11836</v>
      </c>
      <c r="D21" s="197">
        <v>1</v>
      </c>
      <c r="F21" s="197">
        <v>1</v>
      </c>
      <c r="G21" s="197">
        <v>3</v>
      </c>
      <c r="H21" s="197">
        <v>0</v>
      </c>
      <c r="J21" s="197">
        <v>0</v>
      </c>
      <c r="K21" s="197">
        <v>0</v>
      </c>
      <c r="L21" s="197">
        <v>0</v>
      </c>
      <c r="M21" s="197">
        <v>50103</v>
      </c>
      <c r="N21" s="187" t="s">
        <v>11837</v>
      </c>
      <c r="O21" s="187" t="str">
        <f t="shared" si="1"/>
        <v>HEROSPECIAL_501033</v>
      </c>
      <c r="P21" s="187" t="str">
        <f t="shared" si="2"/>
        <v>HEROSPECIALDES_501033</v>
      </c>
      <c r="Q21" s="184" t="str">
        <f t="shared" si="3"/>
        <v/>
      </c>
      <c r="S21" s="184" t="str">
        <f t="shared" si="4"/>
        <v/>
      </c>
      <c r="T21" s="198" t="s">
        <v>11839</v>
      </c>
      <c r="AJ21" s="181" t="s">
        <v>11841</v>
      </c>
      <c r="AY21" s="197">
        <v>0.15</v>
      </c>
    </row>
    <row r="22" spans="1:51" ht="16.5">
      <c r="A22" s="197">
        <f t="shared" si="5"/>
        <v>501034</v>
      </c>
      <c r="B22" s="222">
        <v>50103</v>
      </c>
      <c r="C22" s="197" t="s">
        <v>11836</v>
      </c>
      <c r="D22" s="197">
        <v>1</v>
      </c>
      <c r="F22" s="197">
        <v>1</v>
      </c>
      <c r="G22" s="197">
        <v>4</v>
      </c>
      <c r="H22" s="197">
        <v>0</v>
      </c>
      <c r="J22" s="197">
        <v>0</v>
      </c>
      <c r="K22" s="197">
        <v>0</v>
      </c>
      <c r="L22" s="197">
        <v>0</v>
      </c>
      <c r="M22" s="197">
        <v>50103</v>
      </c>
      <c r="N22" s="187" t="s">
        <v>11837</v>
      </c>
      <c r="O22" s="187" t="str">
        <f t="shared" si="1"/>
        <v>HEROSPECIAL_501034</v>
      </c>
      <c r="P22" s="187" t="str">
        <f t="shared" si="2"/>
        <v>HEROSPECIALDES_501034</v>
      </c>
      <c r="Q22" s="184" t="str">
        <f t="shared" si="3"/>
        <v/>
      </c>
      <c r="S22" s="184" t="str">
        <f t="shared" si="4"/>
        <v/>
      </c>
      <c r="T22" s="198" t="s">
        <v>11839</v>
      </c>
      <c r="W22" s="184" t="s">
        <v>11842</v>
      </c>
      <c r="AY22" s="197">
        <v>0.2</v>
      </c>
    </row>
    <row r="23" spans="1:51" ht="16.5">
      <c r="A23" s="197">
        <f t="shared" si="5"/>
        <v>501041</v>
      </c>
      <c r="B23" s="222">
        <v>50104</v>
      </c>
      <c r="C23" s="197" t="s">
        <v>11843</v>
      </c>
      <c r="D23" s="197">
        <v>1</v>
      </c>
      <c r="F23" s="197">
        <v>1</v>
      </c>
      <c r="G23" s="197">
        <v>1</v>
      </c>
      <c r="H23" s="197">
        <v>0</v>
      </c>
      <c r="J23" s="197">
        <v>0</v>
      </c>
      <c r="K23" s="197">
        <v>0</v>
      </c>
      <c r="L23" s="197">
        <v>0</v>
      </c>
      <c r="M23" s="197">
        <v>50104</v>
      </c>
      <c r="N23" s="187" t="s">
        <v>11844</v>
      </c>
      <c r="O23" s="187" t="str">
        <f t="shared" si="1"/>
        <v>HEROSPECIAL_501041</v>
      </c>
      <c r="P23" s="187" t="str">
        <f t="shared" si="2"/>
        <v>HEROSPECIALDES_501041</v>
      </c>
      <c r="Q23" s="184" t="str">
        <f t="shared" si="3"/>
        <v/>
      </c>
      <c r="S23" s="184" t="str">
        <f t="shared" si="4"/>
        <v/>
      </c>
      <c r="AG23" s="181" t="s">
        <v>11845</v>
      </c>
      <c r="AY23" s="197">
        <v>0.05</v>
      </c>
    </row>
    <row r="24" spans="1:51" ht="16.5">
      <c r="A24" s="197">
        <f t="shared" si="5"/>
        <v>501042</v>
      </c>
      <c r="B24" s="222">
        <v>50104</v>
      </c>
      <c r="C24" s="197" t="s">
        <v>11843</v>
      </c>
      <c r="D24" s="197">
        <v>1</v>
      </c>
      <c r="F24" s="197">
        <v>1</v>
      </c>
      <c r="G24" s="197">
        <v>2</v>
      </c>
      <c r="H24" s="197">
        <v>0</v>
      </c>
      <c r="J24" s="197">
        <v>0</v>
      </c>
      <c r="K24" s="197">
        <v>0</v>
      </c>
      <c r="L24" s="197">
        <v>0</v>
      </c>
      <c r="M24" s="197">
        <v>50104</v>
      </c>
      <c r="N24" s="187" t="s">
        <v>11844</v>
      </c>
      <c r="O24" s="187" t="str">
        <f t="shared" si="1"/>
        <v>HEROSPECIAL_501042</v>
      </c>
      <c r="P24" s="187" t="str">
        <f t="shared" si="2"/>
        <v>HEROSPECIALDES_501042</v>
      </c>
      <c r="Q24" s="184" t="str">
        <f t="shared" si="3"/>
        <v>[1,1,1,1]</v>
      </c>
      <c r="R24" s="184" t="s">
        <v>11846</v>
      </c>
      <c r="S24" s="184" t="str">
        <f t="shared" si="4"/>
        <v>[1,1]</v>
      </c>
      <c r="W24" s="184" t="s">
        <v>11847</v>
      </c>
      <c r="AY24" s="197">
        <v>0.1</v>
      </c>
    </row>
    <row r="25" spans="1:51" ht="16.5">
      <c r="A25" s="197">
        <f t="shared" si="5"/>
        <v>501043</v>
      </c>
      <c r="B25" s="222">
        <v>50104</v>
      </c>
      <c r="C25" s="197" t="s">
        <v>11843</v>
      </c>
      <c r="D25" s="197">
        <v>1</v>
      </c>
      <c r="E25" s="197">
        <v>1</v>
      </c>
      <c r="F25" s="197">
        <v>1</v>
      </c>
      <c r="G25" s="197">
        <v>3</v>
      </c>
      <c r="H25" s="197">
        <v>0</v>
      </c>
      <c r="J25" s="197">
        <v>0</v>
      </c>
      <c r="K25" s="197">
        <v>0</v>
      </c>
      <c r="L25" s="197">
        <v>0</v>
      </c>
      <c r="M25" s="197">
        <v>50104</v>
      </c>
      <c r="N25" s="187" t="s">
        <v>11844</v>
      </c>
      <c r="O25" s="187" t="str">
        <f t="shared" si="1"/>
        <v>HEROSPECIAL_501043</v>
      </c>
      <c r="P25" s="187" t="str">
        <f t="shared" si="2"/>
        <v>HEROSPECIALDES_501043</v>
      </c>
      <c r="Q25" s="184" t="str">
        <f t="shared" si="3"/>
        <v>[1,1,1,1]</v>
      </c>
      <c r="R25" s="184" t="s">
        <v>11846</v>
      </c>
      <c r="S25" s="184" t="str">
        <f t="shared" si="4"/>
        <v>[1,1]</v>
      </c>
      <c r="V25" s="184" t="s">
        <v>11848</v>
      </c>
      <c r="AY25" s="197">
        <v>0.15</v>
      </c>
    </row>
    <row r="26" spans="1:51" ht="16.5">
      <c r="A26" s="197">
        <f t="shared" si="5"/>
        <v>501044</v>
      </c>
      <c r="B26" s="222">
        <v>50104</v>
      </c>
      <c r="C26" s="197" t="s">
        <v>11843</v>
      </c>
      <c r="D26" s="197">
        <v>1</v>
      </c>
      <c r="F26" s="197">
        <v>1</v>
      </c>
      <c r="G26" s="197">
        <v>4</v>
      </c>
      <c r="H26" s="197">
        <v>0</v>
      </c>
      <c r="J26" s="197">
        <v>0</v>
      </c>
      <c r="K26" s="197">
        <v>0</v>
      </c>
      <c r="L26" s="197">
        <v>0</v>
      </c>
      <c r="M26" s="197">
        <v>50104</v>
      </c>
      <c r="N26" s="187" t="s">
        <v>11844</v>
      </c>
      <c r="O26" s="187" t="str">
        <f t="shared" si="1"/>
        <v>HEROSPECIAL_501044</v>
      </c>
      <c r="P26" s="187" t="str">
        <f t="shared" si="2"/>
        <v>HEROSPECIALDES_501044</v>
      </c>
      <c r="Q26" s="184" t="str">
        <f t="shared" si="3"/>
        <v>[1,1,1,1]</v>
      </c>
      <c r="R26" s="184" t="s">
        <v>11846</v>
      </c>
      <c r="S26" s="184" t="str">
        <f t="shared" si="4"/>
        <v>[1,1]</v>
      </c>
      <c r="W26" s="184" t="s">
        <v>11823</v>
      </c>
      <c r="AY26" s="197">
        <v>0.2</v>
      </c>
    </row>
    <row r="27" spans="1:51" ht="16.5">
      <c r="A27" s="197">
        <f>M27*10+1</f>
        <v>502011</v>
      </c>
      <c r="B27" s="222">
        <v>50201</v>
      </c>
      <c r="C27" s="197" t="s">
        <v>11849</v>
      </c>
      <c r="D27" s="197">
        <v>1</v>
      </c>
      <c r="F27" s="197">
        <v>1</v>
      </c>
      <c r="G27" s="197">
        <v>1</v>
      </c>
      <c r="H27" s="197">
        <v>0</v>
      </c>
      <c r="J27" s="197">
        <v>0</v>
      </c>
      <c r="K27" s="197">
        <v>0</v>
      </c>
      <c r="L27" s="197">
        <v>0</v>
      </c>
      <c r="M27" s="197">
        <v>50201</v>
      </c>
      <c r="N27" s="187" t="s">
        <v>11850</v>
      </c>
      <c r="O27" s="187" t="str">
        <f t="shared" si="1"/>
        <v>HEROSPECIAL_502011</v>
      </c>
      <c r="P27" s="187" t="str">
        <f t="shared" si="2"/>
        <v>HEROSPECIALDES_502011</v>
      </c>
      <c r="Q27" s="184" t="str">
        <f t="shared" si="3"/>
        <v/>
      </c>
      <c r="S27" s="184" t="str">
        <f t="shared" si="4"/>
        <v/>
      </c>
      <c r="AY27" s="197">
        <v>0.05</v>
      </c>
    </row>
    <row r="28" spans="1:51" ht="16.5">
      <c r="A28" s="197">
        <f>M28*10+2</f>
        <v>502012</v>
      </c>
      <c r="B28" s="222">
        <v>50201</v>
      </c>
      <c r="C28" s="197" t="s">
        <v>11849</v>
      </c>
      <c r="D28" s="197">
        <v>1</v>
      </c>
      <c r="F28" s="197">
        <v>1</v>
      </c>
      <c r="G28" s="197">
        <v>2</v>
      </c>
      <c r="H28" s="197">
        <v>0</v>
      </c>
      <c r="J28" s="197">
        <v>0</v>
      </c>
      <c r="K28" s="197">
        <v>0</v>
      </c>
      <c r="L28" s="197">
        <v>0</v>
      </c>
      <c r="M28" s="197">
        <v>50201</v>
      </c>
      <c r="N28" s="187" t="s">
        <v>11850</v>
      </c>
      <c r="O28" s="187" t="str">
        <f t="shared" si="1"/>
        <v>HEROSPECIAL_502012</v>
      </c>
      <c r="P28" s="187" t="str">
        <f t="shared" si="2"/>
        <v>HEROSPECIALDES_502012</v>
      </c>
      <c r="Q28" s="184" t="str">
        <f t="shared" si="3"/>
        <v/>
      </c>
      <c r="S28" s="184" t="str">
        <f t="shared" si="4"/>
        <v/>
      </c>
      <c r="AY28" s="197">
        <v>0.1</v>
      </c>
    </row>
    <row r="29" spans="1:51" ht="16.5">
      <c r="A29" s="197">
        <f>M29*10+3</f>
        <v>502013</v>
      </c>
      <c r="B29" s="222">
        <v>50201</v>
      </c>
      <c r="C29" s="197" t="s">
        <v>11849</v>
      </c>
      <c r="D29" s="197">
        <v>1</v>
      </c>
      <c r="E29" s="197">
        <v>1</v>
      </c>
      <c r="F29" s="197">
        <v>1</v>
      </c>
      <c r="G29" s="197">
        <v>3</v>
      </c>
      <c r="H29" s="197">
        <v>0</v>
      </c>
      <c r="J29" s="197">
        <v>0</v>
      </c>
      <c r="K29" s="197">
        <v>0</v>
      </c>
      <c r="L29" s="197">
        <v>0</v>
      </c>
      <c r="M29" s="197">
        <v>50201</v>
      </c>
      <c r="N29" s="187" t="s">
        <v>11850</v>
      </c>
      <c r="O29" s="187" t="str">
        <f t="shared" si="1"/>
        <v>HEROSPECIAL_502013</v>
      </c>
      <c r="P29" s="187" t="str">
        <f t="shared" si="2"/>
        <v>HEROSPECIALDES_502013</v>
      </c>
      <c r="Q29" s="184" t="str">
        <f t="shared" si="3"/>
        <v/>
      </c>
      <c r="S29" s="184" t="str">
        <f t="shared" si="4"/>
        <v/>
      </c>
      <c r="AY29" s="197">
        <v>0.15</v>
      </c>
    </row>
    <row r="30" spans="1:51" ht="16.5">
      <c r="A30" s="197">
        <f>M30*10+4</f>
        <v>502014</v>
      </c>
      <c r="B30" s="222">
        <v>50201</v>
      </c>
      <c r="C30" s="197" t="s">
        <v>11849</v>
      </c>
      <c r="D30" s="197">
        <v>1</v>
      </c>
      <c r="F30" s="197">
        <v>1</v>
      </c>
      <c r="G30" s="197">
        <v>4</v>
      </c>
      <c r="H30" s="197">
        <v>0</v>
      </c>
      <c r="J30" s="197">
        <v>0</v>
      </c>
      <c r="K30" s="197">
        <v>0</v>
      </c>
      <c r="L30" s="197">
        <v>0</v>
      </c>
      <c r="M30" s="197">
        <v>50201</v>
      </c>
      <c r="N30" s="187" t="s">
        <v>11850</v>
      </c>
      <c r="O30" s="187" t="str">
        <f t="shared" si="1"/>
        <v>HEROSPECIAL_502014</v>
      </c>
      <c r="P30" s="187" t="str">
        <f t="shared" si="2"/>
        <v>HEROSPECIALDES_502014</v>
      </c>
      <c r="Q30" s="184" t="str">
        <f t="shared" si="3"/>
        <v/>
      </c>
      <c r="S30" s="184" t="str">
        <f t="shared" si="4"/>
        <v/>
      </c>
      <c r="AY30" s="197">
        <v>0.2</v>
      </c>
    </row>
    <row r="31" spans="1:51" ht="16.5">
      <c r="A31" s="197">
        <f>M31*10+1</f>
        <v>503011</v>
      </c>
      <c r="B31" s="222">
        <v>50301</v>
      </c>
      <c r="C31" s="197" t="s">
        <v>6962</v>
      </c>
      <c r="D31" s="197">
        <v>1</v>
      </c>
      <c r="F31" s="197">
        <v>1</v>
      </c>
      <c r="G31" s="197">
        <v>1</v>
      </c>
      <c r="H31" s="197">
        <v>0</v>
      </c>
      <c r="J31" s="197">
        <v>0</v>
      </c>
      <c r="K31" s="197">
        <v>0</v>
      </c>
      <c r="L31" s="197">
        <v>0</v>
      </c>
      <c r="M31" s="197">
        <v>50301</v>
      </c>
      <c r="N31" s="187" t="s">
        <v>11851</v>
      </c>
      <c r="O31" s="187" t="str">
        <f t="shared" si="1"/>
        <v>HEROSPECIAL_503011</v>
      </c>
      <c r="P31" s="187" t="str">
        <f t="shared" si="2"/>
        <v>HEROSPECIALDES_503011</v>
      </c>
      <c r="Q31" s="184" t="str">
        <f t="shared" si="3"/>
        <v/>
      </c>
      <c r="S31" s="184" t="str">
        <f t="shared" si="4"/>
        <v/>
      </c>
      <c r="X31" s="183">
        <v>60301</v>
      </c>
      <c r="Y31" s="183" t="s">
        <v>11852</v>
      </c>
      <c r="Z31" s="183" t="s">
        <v>11853</v>
      </c>
      <c r="AY31" s="197">
        <v>0.05</v>
      </c>
    </row>
    <row r="32" spans="1:51" ht="16.5">
      <c r="A32" s="197">
        <f>M32*10+2</f>
        <v>503012</v>
      </c>
      <c r="B32" s="222">
        <v>50301</v>
      </c>
      <c r="C32" s="197" t="s">
        <v>6962</v>
      </c>
      <c r="D32" s="197">
        <v>1</v>
      </c>
      <c r="F32" s="197">
        <v>1</v>
      </c>
      <c r="G32" s="197">
        <v>2</v>
      </c>
      <c r="H32" s="197">
        <v>0</v>
      </c>
      <c r="J32" s="197">
        <v>0</v>
      </c>
      <c r="K32" s="197">
        <v>0</v>
      </c>
      <c r="L32" s="197">
        <v>0</v>
      </c>
      <c r="M32" s="197">
        <v>50301</v>
      </c>
      <c r="N32" s="187" t="s">
        <v>11851</v>
      </c>
      <c r="O32" s="187" t="str">
        <f t="shared" si="1"/>
        <v>HEROSPECIAL_503012</v>
      </c>
      <c r="P32" s="187" t="str">
        <f t="shared" si="2"/>
        <v>HEROSPECIALDES_503012</v>
      </c>
      <c r="Q32" s="184" t="str">
        <f t="shared" si="3"/>
        <v/>
      </c>
      <c r="S32" s="184" t="str">
        <f t="shared" si="4"/>
        <v/>
      </c>
      <c r="X32" s="183">
        <v>60301</v>
      </c>
      <c r="Y32" s="183" t="s">
        <v>11854</v>
      </c>
      <c r="Z32" s="183" t="s">
        <v>11855</v>
      </c>
      <c r="AY32" s="197">
        <v>0.1</v>
      </c>
    </row>
    <row r="33" spans="1:51" ht="16.5">
      <c r="A33" s="197">
        <f>M33*10+3</f>
        <v>503013</v>
      </c>
      <c r="B33" s="222">
        <v>50301</v>
      </c>
      <c r="C33" s="197" t="s">
        <v>6962</v>
      </c>
      <c r="D33" s="197">
        <v>1</v>
      </c>
      <c r="E33" s="197">
        <v>1</v>
      </c>
      <c r="F33" s="197">
        <v>1</v>
      </c>
      <c r="G33" s="197">
        <v>3</v>
      </c>
      <c r="H33" s="197">
        <v>0</v>
      </c>
      <c r="J33" s="197">
        <v>0</v>
      </c>
      <c r="K33" s="197">
        <v>0</v>
      </c>
      <c r="L33" s="197">
        <v>0</v>
      </c>
      <c r="M33" s="197">
        <v>50301</v>
      </c>
      <c r="N33" s="187" t="s">
        <v>11851</v>
      </c>
      <c r="O33" s="187" t="str">
        <f t="shared" si="1"/>
        <v>HEROSPECIAL_503013</v>
      </c>
      <c r="P33" s="187" t="str">
        <f t="shared" si="2"/>
        <v>HEROSPECIALDES_503013</v>
      </c>
      <c r="Q33" s="184" t="str">
        <f t="shared" si="3"/>
        <v>[1,1,1,1]</v>
      </c>
      <c r="R33" s="184" t="s">
        <v>11856</v>
      </c>
      <c r="S33" s="184" t="str">
        <f t="shared" si="4"/>
        <v>[1,1]</v>
      </c>
      <c r="V33" s="184" t="s">
        <v>11857</v>
      </c>
      <c r="AY33" s="197">
        <v>0.15</v>
      </c>
    </row>
    <row r="34" spans="1:51" ht="16.5">
      <c r="A34" s="197">
        <f>M34*10+4</f>
        <v>503014</v>
      </c>
      <c r="B34" s="222">
        <v>50301</v>
      </c>
      <c r="C34" s="197" t="s">
        <v>6962</v>
      </c>
      <c r="D34" s="197">
        <v>1</v>
      </c>
      <c r="F34" s="197">
        <v>1</v>
      </c>
      <c r="G34" s="197">
        <v>4</v>
      </c>
      <c r="H34" s="197">
        <v>0</v>
      </c>
      <c r="J34" s="197">
        <v>0</v>
      </c>
      <c r="K34" s="197">
        <v>0</v>
      </c>
      <c r="L34" s="197">
        <v>0</v>
      </c>
      <c r="M34" s="197">
        <v>50301</v>
      </c>
      <c r="N34" s="187" t="s">
        <v>11851</v>
      </c>
      <c r="O34" s="187" t="str">
        <f t="shared" si="1"/>
        <v>HEROSPECIAL_503014</v>
      </c>
      <c r="P34" s="187" t="str">
        <f t="shared" si="2"/>
        <v>HEROSPECIALDES_503014</v>
      </c>
      <c r="Q34" s="184" t="str">
        <f t="shared" si="3"/>
        <v>[1,1,1,1]</v>
      </c>
      <c r="R34" s="184" t="s">
        <v>11856</v>
      </c>
      <c r="S34" s="184" t="str">
        <f>IF(R34="","","[1,1]")</f>
        <v>[1,1]</v>
      </c>
      <c r="V34" s="184" t="s">
        <v>11858</v>
      </c>
      <c r="AY34" s="197">
        <v>0.2</v>
      </c>
    </row>
    <row r="35" spans="1:51" ht="16.5">
      <c r="A35" s="197">
        <f>M35*10+1</f>
        <v>503021</v>
      </c>
      <c r="B35" s="222">
        <v>50302</v>
      </c>
      <c r="C35" s="197" t="s">
        <v>11859</v>
      </c>
      <c r="D35" s="197">
        <v>1</v>
      </c>
      <c r="F35" s="197">
        <v>1</v>
      </c>
      <c r="G35" s="197">
        <v>1</v>
      </c>
      <c r="H35" s="197">
        <v>0</v>
      </c>
      <c r="J35" s="197">
        <v>0</v>
      </c>
      <c r="K35" s="197">
        <v>0</v>
      </c>
      <c r="L35" s="197">
        <v>0</v>
      </c>
      <c r="M35" s="197">
        <v>50302</v>
      </c>
      <c r="N35" s="187" t="s">
        <v>11860</v>
      </c>
      <c r="O35" s="187" t="str">
        <f t="shared" si="1"/>
        <v>HEROSPECIAL_503021</v>
      </c>
      <c r="P35" s="187" t="str">
        <f t="shared" si="2"/>
        <v>HEROSPECIALDES_503021</v>
      </c>
      <c r="Q35" s="184" t="str">
        <f t="shared" si="3"/>
        <v/>
      </c>
      <c r="AE35" s="181" t="s">
        <v>11861</v>
      </c>
      <c r="AY35" s="197">
        <v>0.05</v>
      </c>
    </row>
    <row r="36" spans="1:51" ht="16.5">
      <c r="A36" s="197">
        <f>M36*10+2</f>
        <v>503022</v>
      </c>
      <c r="B36" s="222">
        <v>50302</v>
      </c>
      <c r="C36" s="197" t="s">
        <v>11859</v>
      </c>
      <c r="D36" s="197">
        <v>1</v>
      </c>
      <c r="F36" s="197">
        <v>1</v>
      </c>
      <c r="G36" s="197">
        <v>2</v>
      </c>
      <c r="H36" s="197">
        <v>0</v>
      </c>
      <c r="J36" s="197">
        <v>0</v>
      </c>
      <c r="K36" s="197">
        <v>0</v>
      </c>
      <c r="L36" s="197">
        <v>0</v>
      </c>
      <c r="M36" s="197">
        <v>50302</v>
      </c>
      <c r="N36" s="187" t="s">
        <v>11860</v>
      </c>
      <c r="O36" s="187" t="str">
        <f t="shared" si="1"/>
        <v>HEROSPECIAL_503022</v>
      </c>
      <c r="P36" s="187" t="str">
        <f t="shared" si="2"/>
        <v>HEROSPECIALDES_503022</v>
      </c>
      <c r="Q36" s="184" t="str">
        <f t="shared" si="3"/>
        <v/>
      </c>
      <c r="S36" s="184" t="str">
        <f t="shared" si="4"/>
        <v/>
      </c>
      <c r="AI36" s="181" t="s">
        <v>11862</v>
      </c>
      <c r="AY36" s="197">
        <v>0.1</v>
      </c>
    </row>
    <row r="37" spans="1:51" ht="16.5">
      <c r="A37" s="197">
        <f>M37*10+3</f>
        <v>503023</v>
      </c>
      <c r="B37" s="222">
        <v>50302</v>
      </c>
      <c r="C37" s="197" t="s">
        <v>11859</v>
      </c>
      <c r="D37" s="197">
        <v>1</v>
      </c>
      <c r="E37" s="197">
        <v>1</v>
      </c>
      <c r="F37" s="197">
        <v>1</v>
      </c>
      <c r="G37" s="197">
        <v>3</v>
      </c>
      <c r="H37" s="197">
        <v>0</v>
      </c>
      <c r="J37" s="197">
        <v>0</v>
      </c>
      <c r="K37" s="197">
        <v>0</v>
      </c>
      <c r="L37" s="197">
        <v>0</v>
      </c>
      <c r="M37" s="197">
        <v>50302</v>
      </c>
      <c r="N37" s="187" t="s">
        <v>11860</v>
      </c>
      <c r="O37" s="187" t="str">
        <f t="shared" si="1"/>
        <v>HEROSPECIAL_503023</v>
      </c>
      <c r="P37" s="187" t="str">
        <f t="shared" si="2"/>
        <v>HEROSPECIALDES_503023</v>
      </c>
      <c r="Q37" s="184" t="str">
        <f t="shared" si="3"/>
        <v>[1,1,1,1]</v>
      </c>
      <c r="R37" s="184" t="s">
        <v>11863</v>
      </c>
      <c r="S37" s="184" t="str">
        <f>IF(R37="","","[1,1]")</f>
        <v>[1,1]</v>
      </c>
      <c r="V37" s="184" t="s">
        <v>11864</v>
      </c>
      <c r="AY37" s="197">
        <v>0.15</v>
      </c>
    </row>
    <row r="38" spans="1:51" ht="16.5">
      <c r="A38" s="197">
        <f>M38*10+4</f>
        <v>503024</v>
      </c>
      <c r="B38" s="222">
        <v>50302</v>
      </c>
      <c r="C38" s="197" t="s">
        <v>11859</v>
      </c>
      <c r="D38" s="197">
        <v>1</v>
      </c>
      <c r="F38" s="197">
        <v>1</v>
      </c>
      <c r="G38" s="197">
        <v>4</v>
      </c>
      <c r="H38" s="197">
        <v>0</v>
      </c>
      <c r="J38" s="197">
        <v>0</v>
      </c>
      <c r="K38" s="197">
        <v>0</v>
      </c>
      <c r="L38" s="197">
        <v>0</v>
      </c>
      <c r="M38" s="197">
        <v>50302</v>
      </c>
      <c r="N38" s="187" t="s">
        <v>11860</v>
      </c>
      <c r="O38" s="187" t="str">
        <f t="shared" si="1"/>
        <v>HEROSPECIAL_503024</v>
      </c>
      <c r="P38" s="187" t="str">
        <f t="shared" si="2"/>
        <v>HEROSPECIALDES_503024</v>
      </c>
      <c r="Q38" s="184" t="str">
        <f t="shared" si="3"/>
        <v/>
      </c>
      <c r="S38" s="184" t="str">
        <f t="shared" si="4"/>
        <v/>
      </c>
      <c r="AG38" s="181" t="s">
        <v>11865</v>
      </c>
      <c r="AY38" s="197">
        <v>0.2</v>
      </c>
    </row>
    <row r="39" spans="1:51" ht="16.5">
      <c r="A39" s="197">
        <f>M39*10+1</f>
        <v>503031</v>
      </c>
      <c r="B39" s="222">
        <v>50303</v>
      </c>
      <c r="C39" s="197" t="s">
        <v>11866</v>
      </c>
      <c r="D39" s="197">
        <v>1</v>
      </c>
      <c r="F39" s="197">
        <v>1</v>
      </c>
      <c r="G39" s="197">
        <v>1</v>
      </c>
      <c r="H39" s="197">
        <v>0</v>
      </c>
      <c r="J39" s="197">
        <v>0</v>
      </c>
      <c r="K39" s="197">
        <v>0</v>
      </c>
      <c r="L39" s="197">
        <v>0</v>
      </c>
      <c r="M39" s="197">
        <v>50303</v>
      </c>
      <c r="N39" s="187" t="s">
        <v>11867</v>
      </c>
      <c r="O39" s="187" t="str">
        <f t="shared" si="1"/>
        <v>HEROSPECIAL_503031</v>
      </c>
      <c r="P39" s="187" t="str">
        <f t="shared" si="2"/>
        <v>HEROSPECIALDES_503031</v>
      </c>
      <c r="Q39" s="184" t="str">
        <f t="shared" si="3"/>
        <v/>
      </c>
      <c r="S39" s="184" t="str">
        <f t="shared" si="4"/>
        <v/>
      </c>
      <c r="X39" s="183">
        <v>60303</v>
      </c>
      <c r="Y39" s="183" t="s">
        <v>11868</v>
      </c>
      <c r="Z39" s="183" t="s">
        <v>11868</v>
      </c>
      <c r="AY39" s="197">
        <v>0.05</v>
      </c>
    </row>
    <row r="40" spans="1:51" ht="28.5">
      <c r="A40" s="197">
        <f>M40*10+2</f>
        <v>503032</v>
      </c>
      <c r="B40" s="222">
        <v>50303</v>
      </c>
      <c r="C40" s="197" t="s">
        <v>11866</v>
      </c>
      <c r="D40" s="197">
        <v>1</v>
      </c>
      <c r="E40" s="197">
        <v>1</v>
      </c>
      <c r="F40" s="197">
        <v>1</v>
      </c>
      <c r="G40" s="197">
        <v>2</v>
      </c>
      <c r="H40" s="197">
        <v>0</v>
      </c>
      <c r="J40" s="197">
        <v>0</v>
      </c>
      <c r="K40" s="197">
        <v>0</v>
      </c>
      <c r="L40" s="197">
        <v>0</v>
      </c>
      <c r="M40" s="197">
        <v>50303</v>
      </c>
      <c r="N40" s="187" t="s">
        <v>11867</v>
      </c>
      <c r="O40" s="187" t="str">
        <f t="shared" si="1"/>
        <v>HEROSPECIAL_503032</v>
      </c>
      <c r="P40" s="187" t="str">
        <f t="shared" si="2"/>
        <v>HEROSPECIALDES_503032</v>
      </c>
      <c r="Q40" s="184" t="str">
        <f t="shared" si="3"/>
        <v/>
      </c>
      <c r="S40" s="184" t="str">
        <f t="shared" si="4"/>
        <v/>
      </c>
      <c r="AB40" s="183" t="s">
        <v>11869</v>
      </c>
      <c r="AY40" s="197">
        <v>0.1</v>
      </c>
    </row>
    <row r="41" spans="1:51" ht="16.5">
      <c r="A41" s="197">
        <f>M41*10+3</f>
        <v>503033</v>
      </c>
      <c r="B41" s="222">
        <v>50303</v>
      </c>
      <c r="C41" s="197" t="s">
        <v>11866</v>
      </c>
      <c r="D41" s="197">
        <v>1</v>
      </c>
      <c r="F41" s="197">
        <v>1</v>
      </c>
      <c r="G41" s="197">
        <v>3</v>
      </c>
      <c r="H41" s="197">
        <v>0</v>
      </c>
      <c r="J41" s="197">
        <v>0</v>
      </c>
      <c r="K41" s="197">
        <v>0</v>
      </c>
      <c r="L41" s="197">
        <v>0</v>
      </c>
      <c r="M41" s="197">
        <v>50303</v>
      </c>
      <c r="N41" s="187" t="s">
        <v>11867</v>
      </c>
      <c r="O41" s="187" t="str">
        <f t="shared" si="1"/>
        <v>HEROSPECIAL_503033</v>
      </c>
      <c r="P41" s="187" t="str">
        <f t="shared" si="2"/>
        <v>HEROSPECIALDES_503033</v>
      </c>
      <c r="Q41" s="184" t="str">
        <f t="shared" si="3"/>
        <v/>
      </c>
      <c r="S41" s="184" t="str">
        <f t="shared" si="4"/>
        <v/>
      </c>
      <c r="AJ41" s="181" t="s">
        <v>11870</v>
      </c>
      <c r="AY41" s="197">
        <v>0.15</v>
      </c>
    </row>
    <row r="42" spans="1:51" ht="28.5">
      <c r="A42" s="197">
        <f>M42*10+4</f>
        <v>503034</v>
      </c>
      <c r="B42" s="222">
        <v>50303</v>
      </c>
      <c r="C42" s="197" t="s">
        <v>11866</v>
      </c>
      <c r="D42" s="197">
        <v>1</v>
      </c>
      <c r="F42" s="197">
        <v>1</v>
      </c>
      <c r="G42" s="197">
        <v>4</v>
      </c>
      <c r="H42" s="197">
        <v>0</v>
      </c>
      <c r="J42" s="197">
        <v>0</v>
      </c>
      <c r="K42" s="197">
        <v>0</v>
      </c>
      <c r="L42" s="197">
        <v>0</v>
      </c>
      <c r="M42" s="197">
        <v>50303</v>
      </c>
      <c r="N42" s="187" t="s">
        <v>11867</v>
      </c>
      <c r="O42" s="187" t="str">
        <f t="shared" si="1"/>
        <v>HEROSPECIAL_503034</v>
      </c>
      <c r="P42" s="187" t="str">
        <f t="shared" si="2"/>
        <v>HEROSPECIALDES_503034</v>
      </c>
      <c r="Q42" s="184" t="str">
        <f t="shared" si="3"/>
        <v/>
      </c>
      <c r="S42" s="184" t="str">
        <f t="shared" si="4"/>
        <v/>
      </c>
      <c r="T42" s="198" t="s">
        <v>11871</v>
      </c>
      <c r="V42" s="184" t="s">
        <v>11872</v>
      </c>
      <c r="AB42" s="183" t="s">
        <v>11873</v>
      </c>
      <c r="AY42" s="197">
        <v>0.2</v>
      </c>
    </row>
    <row r="43" spans="1:51" ht="16.5">
      <c r="A43" s="197">
        <f>M43*10+G43</f>
        <v>503041</v>
      </c>
      <c r="B43" s="222">
        <v>50304</v>
      </c>
      <c r="C43" s="197" t="s">
        <v>11874</v>
      </c>
      <c r="D43" s="197">
        <v>1</v>
      </c>
      <c r="F43" s="197">
        <v>1</v>
      </c>
      <c r="G43" s="197">
        <v>1</v>
      </c>
      <c r="H43" s="197">
        <v>0</v>
      </c>
      <c r="J43" s="197">
        <v>0</v>
      </c>
      <c r="K43" s="197">
        <v>0</v>
      </c>
      <c r="L43" s="197">
        <v>0</v>
      </c>
      <c r="M43" s="197">
        <v>50304</v>
      </c>
      <c r="N43" s="187" t="s">
        <v>11867</v>
      </c>
      <c r="O43" s="187" t="str">
        <f t="shared" si="1"/>
        <v>HEROSPECIAL_503041</v>
      </c>
      <c r="P43" s="187" t="str">
        <f t="shared" si="2"/>
        <v>HEROSPECIALDES_503041</v>
      </c>
      <c r="Q43" s="184" t="str">
        <f t="shared" si="3"/>
        <v/>
      </c>
      <c r="AY43" s="197">
        <v>0.05</v>
      </c>
    </row>
    <row r="44" spans="1:51" ht="16.5">
      <c r="A44" s="197">
        <f t="shared" ref="A44:A109" si="6">M44*10+G44</f>
        <v>503042</v>
      </c>
      <c r="B44" s="222">
        <v>50304</v>
      </c>
      <c r="C44" s="197" t="s">
        <v>11874</v>
      </c>
      <c r="D44" s="197">
        <v>1</v>
      </c>
      <c r="E44" s="197">
        <v>1</v>
      </c>
      <c r="F44" s="197">
        <v>1</v>
      </c>
      <c r="G44" s="197">
        <v>2</v>
      </c>
      <c r="H44" s="197">
        <v>0</v>
      </c>
      <c r="J44" s="197">
        <v>0</v>
      </c>
      <c r="K44" s="197">
        <v>0</v>
      </c>
      <c r="L44" s="197">
        <v>0</v>
      </c>
      <c r="M44" s="197">
        <v>50304</v>
      </c>
      <c r="N44" s="187" t="s">
        <v>11867</v>
      </c>
      <c r="O44" s="187" t="str">
        <f t="shared" si="1"/>
        <v>HEROSPECIAL_503042</v>
      </c>
      <c r="P44" s="187" t="str">
        <f t="shared" si="2"/>
        <v>HEROSPECIALDES_503042</v>
      </c>
      <c r="Q44" s="184" t="str">
        <f t="shared" si="3"/>
        <v/>
      </c>
      <c r="AY44" s="197">
        <v>0.1</v>
      </c>
    </row>
    <row r="45" spans="1:51" ht="16.5">
      <c r="A45" s="197">
        <f t="shared" si="6"/>
        <v>503043</v>
      </c>
      <c r="B45" s="222">
        <v>50304</v>
      </c>
      <c r="C45" s="197" t="s">
        <v>11874</v>
      </c>
      <c r="D45" s="197">
        <v>1</v>
      </c>
      <c r="F45" s="197">
        <v>1</v>
      </c>
      <c r="G45" s="197">
        <v>3</v>
      </c>
      <c r="H45" s="197">
        <v>0</v>
      </c>
      <c r="J45" s="197">
        <v>0</v>
      </c>
      <c r="K45" s="197">
        <v>0</v>
      </c>
      <c r="L45" s="197">
        <v>0</v>
      </c>
      <c r="M45" s="197">
        <v>50304</v>
      </c>
      <c r="N45" s="187" t="s">
        <v>11867</v>
      </c>
      <c r="O45" s="187" t="str">
        <f t="shared" si="1"/>
        <v>HEROSPECIAL_503043</v>
      </c>
      <c r="P45" s="187" t="str">
        <f t="shared" si="2"/>
        <v>HEROSPECIALDES_503043</v>
      </c>
      <c r="Q45" s="184" t="str">
        <f t="shared" si="3"/>
        <v/>
      </c>
      <c r="AY45" s="197">
        <v>0.15</v>
      </c>
    </row>
    <row r="46" spans="1:51" ht="16.5">
      <c r="A46" s="197">
        <f t="shared" si="6"/>
        <v>503044</v>
      </c>
      <c r="B46" s="222">
        <v>50304</v>
      </c>
      <c r="C46" s="197" t="s">
        <v>11874</v>
      </c>
      <c r="D46" s="197">
        <v>1</v>
      </c>
      <c r="F46" s="197">
        <v>1</v>
      </c>
      <c r="G46" s="197">
        <v>4</v>
      </c>
      <c r="H46" s="197">
        <v>0</v>
      </c>
      <c r="J46" s="197">
        <v>0</v>
      </c>
      <c r="K46" s="197">
        <v>0</v>
      </c>
      <c r="L46" s="197">
        <v>0</v>
      </c>
      <c r="M46" s="197">
        <v>50304</v>
      </c>
      <c r="N46" s="187" t="s">
        <v>11867</v>
      </c>
      <c r="O46" s="187" t="str">
        <f t="shared" si="1"/>
        <v>HEROSPECIAL_503044</v>
      </c>
      <c r="P46" s="187" t="str">
        <f t="shared" si="2"/>
        <v>HEROSPECIALDES_503044</v>
      </c>
      <c r="Q46" s="184" t="str">
        <f t="shared" si="3"/>
        <v/>
      </c>
      <c r="AY46" s="197">
        <v>0.2</v>
      </c>
    </row>
    <row r="47" spans="1:51" ht="28.5">
      <c r="A47" s="197">
        <f t="shared" si="6"/>
        <v>504011</v>
      </c>
      <c r="B47" s="222">
        <v>50401</v>
      </c>
      <c r="C47" s="197" t="s">
        <v>6976</v>
      </c>
      <c r="D47" s="197">
        <v>1</v>
      </c>
      <c r="F47" s="197">
        <v>1</v>
      </c>
      <c r="G47" s="197">
        <v>1</v>
      </c>
      <c r="H47" s="197">
        <v>0</v>
      </c>
      <c r="J47" s="197">
        <v>0</v>
      </c>
      <c r="K47" s="197">
        <v>0</v>
      </c>
      <c r="L47" s="197">
        <v>0</v>
      </c>
      <c r="M47" s="197">
        <v>50401</v>
      </c>
      <c r="N47" s="187" t="s">
        <v>11875</v>
      </c>
      <c r="O47" s="187" t="str">
        <f t="shared" si="1"/>
        <v>HEROSPECIAL_504011</v>
      </c>
      <c r="P47" s="187" t="str">
        <f t="shared" si="2"/>
        <v>HEROSPECIALDES_504011</v>
      </c>
      <c r="Q47" s="184" t="str">
        <f t="shared" si="3"/>
        <v/>
      </c>
      <c r="S47" s="184" t="str">
        <f t="shared" si="4"/>
        <v/>
      </c>
      <c r="X47" s="183">
        <v>60401</v>
      </c>
      <c r="Y47" s="183" t="s">
        <v>11876</v>
      </c>
      <c r="Z47" s="183" t="s">
        <v>11876</v>
      </c>
      <c r="AB47" s="183" t="s">
        <v>11877</v>
      </c>
      <c r="AY47" s="197">
        <v>0.05</v>
      </c>
    </row>
    <row r="48" spans="1:51" ht="16.5">
      <c r="A48" s="197">
        <f t="shared" si="6"/>
        <v>504012</v>
      </c>
      <c r="B48" s="222">
        <v>50401</v>
      </c>
      <c r="C48" s="197" t="s">
        <v>6976</v>
      </c>
      <c r="D48" s="197">
        <v>1</v>
      </c>
      <c r="E48" s="197">
        <v>1</v>
      </c>
      <c r="F48" s="197">
        <v>1</v>
      </c>
      <c r="G48" s="197">
        <v>2</v>
      </c>
      <c r="H48" s="197">
        <v>0</v>
      </c>
      <c r="J48" s="197">
        <v>0</v>
      </c>
      <c r="K48" s="197">
        <v>0</v>
      </c>
      <c r="L48" s="197">
        <v>0</v>
      </c>
      <c r="M48" s="197">
        <v>50401</v>
      </c>
      <c r="N48" s="187" t="s">
        <v>11875</v>
      </c>
      <c r="O48" s="187" t="str">
        <f t="shared" si="1"/>
        <v>HEROSPECIAL_504012</v>
      </c>
      <c r="P48" s="187" t="str">
        <f t="shared" si="2"/>
        <v>HEROSPECIALDES_504012</v>
      </c>
      <c r="Q48" s="184" t="str">
        <f t="shared" si="3"/>
        <v/>
      </c>
      <c r="S48" s="184" t="str">
        <f t="shared" si="4"/>
        <v/>
      </c>
      <c r="AB48" s="183" t="s">
        <v>11878</v>
      </c>
      <c r="AY48" s="197">
        <v>0.1</v>
      </c>
    </row>
    <row r="49" spans="1:51" ht="16.5">
      <c r="A49" s="197">
        <f t="shared" si="6"/>
        <v>504013</v>
      </c>
      <c r="B49" s="222">
        <v>50401</v>
      </c>
      <c r="C49" s="197" t="s">
        <v>6976</v>
      </c>
      <c r="D49" s="197">
        <v>1</v>
      </c>
      <c r="F49" s="197">
        <v>1</v>
      </c>
      <c r="G49" s="197">
        <v>3</v>
      </c>
      <c r="H49" s="197">
        <v>0</v>
      </c>
      <c r="J49" s="197">
        <v>0</v>
      </c>
      <c r="K49" s="197">
        <v>0</v>
      </c>
      <c r="L49" s="197">
        <v>0</v>
      </c>
      <c r="M49" s="197">
        <v>50401</v>
      </c>
      <c r="N49" s="187" t="s">
        <v>11875</v>
      </c>
      <c r="O49" s="187" t="str">
        <f t="shared" si="1"/>
        <v>HEROSPECIAL_504013</v>
      </c>
      <c r="P49" s="187" t="str">
        <f t="shared" si="2"/>
        <v>HEROSPECIALDES_504013</v>
      </c>
      <c r="Q49" s="184" t="str">
        <f t="shared" si="3"/>
        <v/>
      </c>
      <c r="S49" s="184" t="str">
        <f t="shared" si="4"/>
        <v/>
      </c>
      <c r="AG49" s="181" t="s">
        <v>11879</v>
      </c>
      <c r="AY49" s="197">
        <v>0.15</v>
      </c>
    </row>
    <row r="50" spans="1:51" ht="28.5">
      <c r="A50" s="197">
        <f t="shared" si="6"/>
        <v>504014</v>
      </c>
      <c r="B50" s="222">
        <v>50401</v>
      </c>
      <c r="C50" s="197" t="s">
        <v>6976</v>
      </c>
      <c r="D50" s="197">
        <v>1</v>
      </c>
      <c r="F50" s="197">
        <v>1</v>
      </c>
      <c r="G50" s="197">
        <v>4</v>
      </c>
      <c r="H50" s="197">
        <v>0</v>
      </c>
      <c r="J50" s="197">
        <v>0</v>
      </c>
      <c r="K50" s="197">
        <v>0</v>
      </c>
      <c r="L50" s="197">
        <v>0</v>
      </c>
      <c r="M50" s="197">
        <v>50401</v>
      </c>
      <c r="N50" s="187" t="s">
        <v>11875</v>
      </c>
      <c r="O50" s="187" t="str">
        <f t="shared" si="1"/>
        <v>HEROSPECIAL_504014</v>
      </c>
      <c r="P50" s="187" t="str">
        <f t="shared" si="2"/>
        <v>HEROSPECIALDES_504014</v>
      </c>
      <c r="Q50" s="184" t="str">
        <f t="shared" si="3"/>
        <v/>
      </c>
      <c r="S50" s="184" t="str">
        <f t="shared" si="4"/>
        <v/>
      </c>
      <c r="X50" s="183">
        <v>60401</v>
      </c>
      <c r="Y50" s="183" t="s">
        <v>11880</v>
      </c>
      <c r="Z50" s="183" t="s">
        <v>11881</v>
      </c>
      <c r="AB50" s="183" t="s">
        <v>11882</v>
      </c>
      <c r="AG50" s="181" t="s">
        <v>11883</v>
      </c>
      <c r="AY50" s="197">
        <v>0.2</v>
      </c>
    </row>
    <row r="51" spans="1:51" ht="16.5">
      <c r="A51" s="197">
        <f t="shared" si="6"/>
        <v>505011</v>
      </c>
      <c r="B51" s="222">
        <v>50501</v>
      </c>
      <c r="C51" s="197" t="s">
        <v>11884</v>
      </c>
      <c r="D51" s="197">
        <v>1</v>
      </c>
      <c r="F51" s="197">
        <v>1</v>
      </c>
      <c r="G51" s="197">
        <v>1</v>
      </c>
      <c r="H51" s="197">
        <v>0</v>
      </c>
      <c r="J51" s="197">
        <v>0</v>
      </c>
      <c r="K51" s="197">
        <v>0</v>
      </c>
      <c r="L51" s="197">
        <v>0</v>
      </c>
      <c r="M51" s="197">
        <v>50501</v>
      </c>
      <c r="N51" s="187" t="s">
        <v>11885</v>
      </c>
      <c r="O51" s="187" t="str">
        <f t="shared" si="1"/>
        <v>HEROSPECIAL_505011</v>
      </c>
      <c r="P51" s="187" t="str">
        <f t="shared" si="2"/>
        <v>HEROSPECIALDES_505011</v>
      </c>
      <c r="AI51" s="181" t="s">
        <v>11886</v>
      </c>
      <c r="AY51" s="197">
        <v>0.05</v>
      </c>
    </row>
    <row r="52" spans="1:51" ht="16.5">
      <c r="A52" s="197">
        <f t="shared" si="6"/>
        <v>505012</v>
      </c>
      <c r="B52" s="222">
        <v>50501</v>
      </c>
      <c r="C52" s="197" t="s">
        <v>11884</v>
      </c>
      <c r="D52" s="197">
        <v>1</v>
      </c>
      <c r="F52" s="197">
        <v>1</v>
      </c>
      <c r="G52" s="197">
        <v>2</v>
      </c>
      <c r="H52" s="197">
        <v>0</v>
      </c>
      <c r="J52" s="197">
        <v>0</v>
      </c>
      <c r="K52" s="197">
        <v>0</v>
      </c>
      <c r="L52" s="197">
        <v>0</v>
      </c>
      <c r="M52" s="197">
        <v>50501</v>
      </c>
      <c r="N52" s="187" t="s">
        <v>11885</v>
      </c>
      <c r="O52" s="187" t="str">
        <f t="shared" si="1"/>
        <v>HEROSPECIAL_505012</v>
      </c>
      <c r="P52" s="187" t="str">
        <f t="shared" si="2"/>
        <v>HEROSPECIALDES_505012</v>
      </c>
      <c r="AB52" s="224"/>
      <c r="AG52" s="181" t="s">
        <v>11887</v>
      </c>
      <c r="AY52" s="197">
        <v>0.1</v>
      </c>
    </row>
    <row r="53" spans="1:51" ht="16.5">
      <c r="A53" s="197">
        <f t="shared" si="6"/>
        <v>505013</v>
      </c>
      <c r="B53" s="222">
        <v>50501</v>
      </c>
      <c r="C53" s="197" t="s">
        <v>11884</v>
      </c>
      <c r="D53" s="197">
        <v>1</v>
      </c>
      <c r="E53" s="197">
        <v>1</v>
      </c>
      <c r="F53" s="197">
        <v>1</v>
      </c>
      <c r="G53" s="197">
        <v>3</v>
      </c>
      <c r="H53" s="197">
        <v>0</v>
      </c>
      <c r="J53" s="197">
        <v>0</v>
      </c>
      <c r="K53" s="197">
        <v>0</v>
      </c>
      <c r="L53" s="197">
        <v>0</v>
      </c>
      <c r="M53" s="197">
        <v>50501</v>
      </c>
      <c r="N53" s="187" t="s">
        <v>11885</v>
      </c>
      <c r="O53" s="187" t="str">
        <f t="shared" si="1"/>
        <v>HEROSPECIAL_505013</v>
      </c>
      <c r="P53" s="187" t="str">
        <f t="shared" si="2"/>
        <v>HEROSPECIALDES_505013</v>
      </c>
      <c r="Q53" s="184" t="str">
        <f t="shared" ref="Q53:Q54" si="7">IF(R53="","","[1,1,1,1]")</f>
        <v>[1,1,1,1]</v>
      </c>
      <c r="R53" s="184" t="s">
        <v>11888</v>
      </c>
      <c r="S53" s="184" t="str">
        <f t="shared" ref="S53:S54" si="8">IF(R53="","","[1,1]")</f>
        <v>[1,1]</v>
      </c>
      <c r="T53" s="198" t="s">
        <v>11889</v>
      </c>
      <c r="W53" s="184" t="s">
        <v>11890</v>
      </c>
      <c r="AB53" s="224"/>
      <c r="AY53" s="197">
        <v>0.15</v>
      </c>
    </row>
    <row r="54" spans="1:51" ht="16.5">
      <c r="A54" s="197">
        <f t="shared" si="6"/>
        <v>505014</v>
      </c>
      <c r="B54" s="222">
        <v>50501</v>
      </c>
      <c r="C54" s="197" t="s">
        <v>11884</v>
      </c>
      <c r="D54" s="197">
        <v>1</v>
      </c>
      <c r="F54" s="197">
        <v>1</v>
      </c>
      <c r="G54" s="197">
        <v>4</v>
      </c>
      <c r="H54" s="197">
        <v>0</v>
      </c>
      <c r="J54" s="197">
        <v>0</v>
      </c>
      <c r="K54" s="197">
        <v>0</v>
      </c>
      <c r="L54" s="197">
        <v>0</v>
      </c>
      <c r="M54" s="197">
        <v>50501</v>
      </c>
      <c r="N54" s="187" t="s">
        <v>11885</v>
      </c>
      <c r="O54" s="187" t="str">
        <f t="shared" si="1"/>
        <v>HEROSPECIAL_505014</v>
      </c>
      <c r="P54" s="187" t="str">
        <f t="shared" si="2"/>
        <v>HEROSPECIALDES_505014</v>
      </c>
      <c r="Q54" s="184" t="str">
        <f t="shared" si="7"/>
        <v>[1,1,1,1]</v>
      </c>
      <c r="R54" s="184" t="s">
        <v>11888</v>
      </c>
      <c r="S54" s="184" t="str">
        <f t="shared" si="8"/>
        <v>[1,1]</v>
      </c>
      <c r="T54" s="198" t="s">
        <v>11889</v>
      </c>
      <c r="W54" s="184" t="s">
        <v>17085</v>
      </c>
      <c r="AB54" s="224"/>
      <c r="AY54" s="197">
        <v>0.2</v>
      </c>
    </row>
    <row r="55" spans="1:51" ht="16.5">
      <c r="A55" s="197">
        <f t="shared" si="6"/>
        <v>505021</v>
      </c>
      <c r="B55" s="222">
        <v>50502</v>
      </c>
      <c r="C55" s="197" t="s">
        <v>667</v>
      </c>
      <c r="D55" s="197">
        <v>1</v>
      </c>
      <c r="F55" s="197">
        <v>1</v>
      </c>
      <c r="G55" s="197">
        <v>1</v>
      </c>
      <c r="H55" s="197">
        <v>0</v>
      </c>
      <c r="J55" s="197">
        <v>0</v>
      </c>
      <c r="K55" s="197">
        <v>0</v>
      </c>
      <c r="L55" s="197">
        <v>0</v>
      </c>
      <c r="M55" s="197">
        <v>50502</v>
      </c>
      <c r="N55" s="187" t="s">
        <v>11891</v>
      </c>
      <c r="O55" s="187" t="str">
        <f t="shared" si="1"/>
        <v>HEROSPECIAL_505021</v>
      </c>
      <c r="P55" s="187" t="str">
        <f t="shared" si="2"/>
        <v>HEROSPECIALDES_505021</v>
      </c>
      <c r="Q55" s="184" t="str">
        <f t="shared" si="3"/>
        <v/>
      </c>
      <c r="S55" s="184" t="str">
        <f t="shared" si="4"/>
        <v/>
      </c>
      <c r="AG55" s="181" t="s">
        <v>11892</v>
      </c>
      <c r="AY55" s="197">
        <v>0.05</v>
      </c>
    </row>
    <row r="56" spans="1:51" ht="16.5">
      <c r="A56" s="197">
        <f t="shared" si="6"/>
        <v>505022</v>
      </c>
      <c r="B56" s="222">
        <v>50502</v>
      </c>
      <c r="C56" s="197" t="s">
        <v>667</v>
      </c>
      <c r="D56" s="197">
        <v>1</v>
      </c>
      <c r="F56" s="197">
        <v>1</v>
      </c>
      <c r="G56" s="197">
        <v>2</v>
      </c>
      <c r="H56" s="197">
        <v>0</v>
      </c>
      <c r="J56" s="197">
        <v>0</v>
      </c>
      <c r="K56" s="197">
        <v>0</v>
      </c>
      <c r="L56" s="197">
        <v>0</v>
      </c>
      <c r="M56" s="197">
        <v>50502</v>
      </c>
      <c r="N56" s="187" t="s">
        <v>11891</v>
      </c>
      <c r="O56" s="187" t="str">
        <f t="shared" si="1"/>
        <v>HEROSPECIAL_505022</v>
      </c>
      <c r="P56" s="187" t="str">
        <f t="shared" si="2"/>
        <v>HEROSPECIALDES_505022</v>
      </c>
      <c r="Q56" s="184" t="str">
        <f t="shared" si="3"/>
        <v/>
      </c>
      <c r="S56" s="184" t="str">
        <f t="shared" si="4"/>
        <v/>
      </c>
      <c r="AG56" s="181" t="s">
        <v>11893</v>
      </c>
      <c r="AY56" s="197">
        <v>0.1</v>
      </c>
    </row>
    <row r="57" spans="1:51" ht="16.5">
      <c r="A57" s="197">
        <f t="shared" si="6"/>
        <v>505023</v>
      </c>
      <c r="B57" s="222">
        <v>50502</v>
      </c>
      <c r="C57" s="197" t="s">
        <v>667</v>
      </c>
      <c r="D57" s="197">
        <v>1</v>
      </c>
      <c r="E57" s="197">
        <v>1</v>
      </c>
      <c r="F57" s="197">
        <v>1</v>
      </c>
      <c r="G57" s="197">
        <v>3</v>
      </c>
      <c r="H57" s="197">
        <v>0</v>
      </c>
      <c r="J57" s="197">
        <v>0</v>
      </c>
      <c r="K57" s="197">
        <v>0</v>
      </c>
      <c r="L57" s="197">
        <v>0</v>
      </c>
      <c r="M57" s="197">
        <v>50502</v>
      </c>
      <c r="N57" s="187" t="s">
        <v>11891</v>
      </c>
      <c r="O57" s="187" t="str">
        <f t="shared" si="1"/>
        <v>HEROSPECIAL_505023</v>
      </c>
      <c r="P57" s="187" t="str">
        <f t="shared" si="2"/>
        <v>HEROSPECIALDES_505023</v>
      </c>
      <c r="Q57" s="184" t="str">
        <f t="shared" si="3"/>
        <v/>
      </c>
      <c r="S57" s="184" t="str">
        <f t="shared" si="4"/>
        <v/>
      </c>
      <c r="T57" s="198" t="s">
        <v>11894</v>
      </c>
      <c r="V57" s="184" t="s">
        <v>11895</v>
      </c>
      <c r="AY57" s="197">
        <v>0.15</v>
      </c>
    </row>
    <row r="58" spans="1:51" ht="16.5">
      <c r="A58" s="197">
        <f t="shared" si="6"/>
        <v>505024</v>
      </c>
      <c r="B58" s="222">
        <v>50502</v>
      </c>
      <c r="C58" s="197" t="s">
        <v>667</v>
      </c>
      <c r="D58" s="197">
        <v>1</v>
      </c>
      <c r="F58" s="197">
        <v>1</v>
      </c>
      <c r="G58" s="197">
        <v>4</v>
      </c>
      <c r="H58" s="197">
        <v>0</v>
      </c>
      <c r="J58" s="197">
        <v>0</v>
      </c>
      <c r="K58" s="197">
        <v>0</v>
      </c>
      <c r="L58" s="197">
        <v>0</v>
      </c>
      <c r="M58" s="197">
        <v>50502</v>
      </c>
      <c r="N58" s="187" t="s">
        <v>11891</v>
      </c>
      <c r="O58" s="187" t="str">
        <f t="shared" si="1"/>
        <v>HEROSPECIAL_505024</v>
      </c>
      <c r="P58" s="187" t="str">
        <f t="shared" si="2"/>
        <v>HEROSPECIALDES_505024</v>
      </c>
      <c r="Q58" s="184" t="str">
        <f t="shared" si="3"/>
        <v/>
      </c>
      <c r="S58" s="184" t="str">
        <f t="shared" si="4"/>
        <v/>
      </c>
      <c r="AG58" s="181" t="s">
        <v>11896</v>
      </c>
      <c r="AY58" s="197">
        <v>0.2</v>
      </c>
    </row>
    <row r="59" spans="1:51" ht="16.5">
      <c r="A59" s="197">
        <f t="shared" si="6"/>
        <v>505031</v>
      </c>
      <c r="B59" s="222">
        <v>50503</v>
      </c>
      <c r="C59" s="197" t="s">
        <v>11884</v>
      </c>
      <c r="D59" s="197">
        <v>1</v>
      </c>
      <c r="F59" s="197">
        <v>1</v>
      </c>
      <c r="G59" s="197">
        <v>1</v>
      </c>
      <c r="H59" s="197">
        <v>0</v>
      </c>
      <c r="J59" s="197">
        <v>0</v>
      </c>
      <c r="K59" s="197">
        <v>0</v>
      </c>
      <c r="L59" s="197">
        <v>0</v>
      </c>
      <c r="M59" s="197">
        <v>50503</v>
      </c>
      <c r="N59" s="187" t="s">
        <v>11897</v>
      </c>
      <c r="O59" s="187" t="str">
        <f>"HEROSPECIAL_"&amp;A59</f>
        <v>HEROSPECIAL_505031</v>
      </c>
      <c r="P59" s="187" t="str">
        <f t="shared" si="2"/>
        <v>HEROSPECIALDES_505031</v>
      </c>
      <c r="AG59" s="181" t="s">
        <v>17086</v>
      </c>
      <c r="AY59" s="197">
        <v>0.05</v>
      </c>
    </row>
    <row r="60" spans="1:51" ht="16.5">
      <c r="A60" s="197">
        <f t="shared" si="6"/>
        <v>505032</v>
      </c>
      <c r="B60" s="222">
        <v>50503</v>
      </c>
      <c r="C60" s="197" t="s">
        <v>11898</v>
      </c>
      <c r="D60" s="197">
        <v>1</v>
      </c>
      <c r="F60" s="197">
        <v>1</v>
      </c>
      <c r="G60" s="197">
        <v>2</v>
      </c>
      <c r="H60" s="197">
        <v>0</v>
      </c>
      <c r="J60" s="197">
        <v>0</v>
      </c>
      <c r="K60" s="197">
        <v>0</v>
      </c>
      <c r="L60" s="197">
        <v>0</v>
      </c>
      <c r="M60" s="197">
        <v>50503</v>
      </c>
      <c r="N60" s="187" t="s">
        <v>11897</v>
      </c>
      <c r="O60" s="187" t="str">
        <f t="shared" ref="O60:O62" si="9">"HEROSPECIAL_"&amp;A60</f>
        <v>HEROSPECIAL_505032</v>
      </c>
      <c r="P60" s="187" t="str">
        <f t="shared" si="2"/>
        <v>HEROSPECIALDES_505032</v>
      </c>
      <c r="Q60" s="184" t="str">
        <f t="shared" ref="Q60:Q62" si="10">IF(R60="","","[1,1,1,1]")</f>
        <v/>
      </c>
      <c r="AL60" s="181">
        <v>1</v>
      </c>
      <c r="AM60" s="181">
        <v>250</v>
      </c>
      <c r="AY60" s="197">
        <v>0.15</v>
      </c>
    </row>
    <row r="61" spans="1:51" ht="16.5">
      <c r="A61" s="197">
        <f t="shared" si="6"/>
        <v>505033</v>
      </c>
      <c r="B61" s="222">
        <v>50503</v>
      </c>
      <c r="C61" s="197" t="s">
        <v>11898</v>
      </c>
      <c r="D61" s="197">
        <v>1</v>
      </c>
      <c r="F61" s="197">
        <v>1</v>
      </c>
      <c r="G61" s="197">
        <v>3</v>
      </c>
      <c r="H61" s="197">
        <v>0</v>
      </c>
      <c r="J61" s="197">
        <v>0</v>
      </c>
      <c r="K61" s="197">
        <v>0</v>
      </c>
      <c r="L61" s="197">
        <v>0</v>
      </c>
      <c r="M61" s="197">
        <v>50503</v>
      </c>
      <c r="N61" s="187" t="s">
        <v>11897</v>
      </c>
      <c r="O61" s="187" t="str">
        <f t="shared" si="9"/>
        <v>HEROSPECIAL_505033</v>
      </c>
      <c r="P61" s="187" t="str">
        <f t="shared" si="2"/>
        <v>HEROSPECIALDES_505033</v>
      </c>
      <c r="Q61" s="184" t="str">
        <f t="shared" si="10"/>
        <v/>
      </c>
      <c r="AL61" s="181">
        <v>1</v>
      </c>
      <c r="AM61" s="181">
        <v>250</v>
      </c>
      <c r="AY61" s="197">
        <v>0.15</v>
      </c>
    </row>
    <row r="62" spans="1:51" ht="16.5">
      <c r="A62" s="197">
        <f t="shared" si="6"/>
        <v>505034</v>
      </c>
      <c r="B62" s="222">
        <v>50503</v>
      </c>
      <c r="C62" s="197" t="s">
        <v>11884</v>
      </c>
      <c r="D62" s="197">
        <v>1</v>
      </c>
      <c r="F62" s="197">
        <v>1</v>
      </c>
      <c r="G62" s="197">
        <v>4</v>
      </c>
      <c r="H62" s="197">
        <v>0</v>
      </c>
      <c r="J62" s="197">
        <v>0</v>
      </c>
      <c r="K62" s="197">
        <v>0</v>
      </c>
      <c r="L62" s="197">
        <v>0</v>
      </c>
      <c r="M62" s="197">
        <v>50503</v>
      </c>
      <c r="N62" s="187" t="s">
        <v>11897</v>
      </c>
      <c r="O62" s="187" t="str">
        <f t="shared" si="9"/>
        <v>HEROSPECIAL_505034</v>
      </c>
      <c r="P62" s="187" t="str">
        <f t="shared" si="2"/>
        <v>HEROSPECIALDES_505034</v>
      </c>
      <c r="Q62" s="184" t="str">
        <f t="shared" si="10"/>
        <v>[1,1,1,1]</v>
      </c>
      <c r="R62" s="184" t="s">
        <v>11888</v>
      </c>
      <c r="S62" s="184" t="str">
        <f t="shared" si="4"/>
        <v>[1,1]</v>
      </c>
      <c r="T62" s="198" t="s">
        <v>11889</v>
      </c>
      <c r="W62" s="184" t="s">
        <v>11899</v>
      </c>
      <c r="AB62" s="224"/>
      <c r="AY62" s="197">
        <v>0.2</v>
      </c>
    </row>
    <row r="63" spans="1:51" ht="16.5">
      <c r="A63" s="197">
        <f t="shared" si="6"/>
        <v>506011</v>
      </c>
      <c r="B63" s="222">
        <v>50601</v>
      </c>
      <c r="C63" s="197" t="s">
        <v>6981</v>
      </c>
      <c r="D63" s="197">
        <v>1</v>
      </c>
      <c r="F63" s="197">
        <v>1</v>
      </c>
      <c r="G63" s="197">
        <v>1</v>
      </c>
      <c r="H63" s="197">
        <v>0</v>
      </c>
      <c r="J63" s="197">
        <v>0</v>
      </c>
      <c r="K63" s="197">
        <v>0</v>
      </c>
      <c r="L63" s="197">
        <v>0</v>
      </c>
      <c r="M63" s="197">
        <v>50601</v>
      </c>
      <c r="N63" s="187" t="s">
        <v>11900</v>
      </c>
      <c r="O63" s="187" t="str">
        <f t="shared" si="1"/>
        <v>HEROSPECIAL_506011</v>
      </c>
      <c r="P63" s="187" t="str">
        <f t="shared" si="2"/>
        <v>HEROSPECIALDES_506011</v>
      </c>
      <c r="Q63" s="184" t="str">
        <f t="shared" si="3"/>
        <v/>
      </c>
      <c r="S63" s="184" t="str">
        <f t="shared" si="4"/>
        <v/>
      </c>
      <c r="X63" s="183">
        <v>60601</v>
      </c>
      <c r="Y63" s="183" t="s">
        <v>11901</v>
      </c>
      <c r="Z63" s="183" t="s">
        <v>11901</v>
      </c>
      <c r="AB63" s="183" t="s">
        <v>11902</v>
      </c>
      <c r="AY63" s="197">
        <v>0.05</v>
      </c>
    </row>
    <row r="64" spans="1:51" ht="16.5">
      <c r="A64" s="197">
        <f t="shared" si="6"/>
        <v>506012</v>
      </c>
      <c r="B64" s="222">
        <v>50601</v>
      </c>
      <c r="C64" s="197" t="s">
        <v>6981</v>
      </c>
      <c r="D64" s="197">
        <v>1</v>
      </c>
      <c r="E64" s="197">
        <v>1</v>
      </c>
      <c r="F64" s="197">
        <v>1</v>
      </c>
      <c r="G64" s="197">
        <v>2</v>
      </c>
      <c r="H64" s="197">
        <v>0</v>
      </c>
      <c r="J64" s="197">
        <v>0</v>
      </c>
      <c r="K64" s="197">
        <v>0</v>
      </c>
      <c r="L64" s="197">
        <v>0</v>
      </c>
      <c r="M64" s="197">
        <v>50601</v>
      </c>
      <c r="N64" s="187" t="s">
        <v>11900</v>
      </c>
      <c r="O64" s="187" t="str">
        <f t="shared" si="1"/>
        <v>HEROSPECIAL_506012</v>
      </c>
      <c r="P64" s="187" t="str">
        <f t="shared" si="2"/>
        <v>HEROSPECIALDES_506012</v>
      </c>
      <c r="Q64" s="184" t="str">
        <f t="shared" si="3"/>
        <v/>
      </c>
      <c r="S64" s="184" t="str">
        <f t="shared" si="4"/>
        <v/>
      </c>
      <c r="AB64" s="183" t="s">
        <v>11903</v>
      </c>
      <c r="AY64" s="197">
        <v>0.1</v>
      </c>
    </row>
    <row r="65" spans="1:51" ht="16.5">
      <c r="A65" s="197">
        <f t="shared" si="6"/>
        <v>506013</v>
      </c>
      <c r="B65" s="222">
        <v>50601</v>
      </c>
      <c r="C65" s="197" t="s">
        <v>6981</v>
      </c>
      <c r="D65" s="197">
        <v>1</v>
      </c>
      <c r="F65" s="197">
        <v>1</v>
      </c>
      <c r="G65" s="197">
        <v>3</v>
      </c>
      <c r="H65" s="197">
        <v>0</v>
      </c>
      <c r="J65" s="197">
        <v>0</v>
      </c>
      <c r="K65" s="197">
        <v>0</v>
      </c>
      <c r="L65" s="197">
        <v>0</v>
      </c>
      <c r="M65" s="197">
        <v>50601</v>
      </c>
      <c r="N65" s="187" t="s">
        <v>11900</v>
      </c>
      <c r="O65" s="187" t="str">
        <f t="shared" si="1"/>
        <v>HEROSPECIAL_506013</v>
      </c>
      <c r="P65" s="187" t="str">
        <f t="shared" si="2"/>
        <v>HEROSPECIALDES_506013</v>
      </c>
      <c r="Q65" s="184" t="str">
        <f t="shared" si="3"/>
        <v/>
      </c>
      <c r="S65" s="184" t="str">
        <f t="shared" si="4"/>
        <v/>
      </c>
      <c r="AB65" s="183" t="s">
        <v>11904</v>
      </c>
      <c r="AY65" s="197">
        <v>0.15</v>
      </c>
    </row>
    <row r="66" spans="1:51" ht="28.5">
      <c r="A66" s="197">
        <f t="shared" si="6"/>
        <v>506014</v>
      </c>
      <c r="B66" s="222">
        <v>50601</v>
      </c>
      <c r="C66" s="197" t="s">
        <v>6981</v>
      </c>
      <c r="D66" s="197">
        <v>1</v>
      </c>
      <c r="F66" s="197">
        <v>1</v>
      </c>
      <c r="G66" s="197">
        <v>4</v>
      </c>
      <c r="H66" s="197">
        <v>0</v>
      </c>
      <c r="J66" s="197">
        <v>0</v>
      </c>
      <c r="K66" s="197">
        <v>0</v>
      </c>
      <c r="L66" s="197">
        <v>0</v>
      </c>
      <c r="M66" s="197">
        <v>50601</v>
      </c>
      <c r="N66" s="187" t="s">
        <v>11900</v>
      </c>
      <c r="O66" s="187" t="str">
        <f t="shared" si="1"/>
        <v>HEROSPECIAL_506014</v>
      </c>
      <c r="P66" s="187" t="str">
        <f t="shared" si="2"/>
        <v>HEROSPECIALDES_506014</v>
      </c>
      <c r="Q66" s="184" t="str">
        <f t="shared" si="3"/>
        <v/>
      </c>
      <c r="S66" s="184" t="str">
        <f t="shared" si="4"/>
        <v/>
      </c>
      <c r="X66" s="183">
        <v>60601</v>
      </c>
      <c r="Y66" s="183" t="s">
        <v>11905</v>
      </c>
      <c r="Z66" s="183" t="s">
        <v>11906</v>
      </c>
      <c r="AB66" s="183" t="s">
        <v>11907</v>
      </c>
      <c r="AY66" s="197">
        <v>0.2</v>
      </c>
    </row>
    <row r="67" spans="1:51" ht="16.5">
      <c r="A67" s="197">
        <f t="shared" si="6"/>
        <v>506021</v>
      </c>
      <c r="B67" s="222">
        <v>50602</v>
      </c>
      <c r="C67" s="197" t="s">
        <v>11908</v>
      </c>
      <c r="D67" s="197">
        <v>1</v>
      </c>
      <c r="F67" s="197">
        <v>1</v>
      </c>
      <c r="G67" s="197">
        <v>1</v>
      </c>
      <c r="H67" s="197">
        <v>0</v>
      </c>
      <c r="J67" s="197">
        <v>0</v>
      </c>
      <c r="K67" s="197">
        <v>0</v>
      </c>
      <c r="L67" s="197">
        <v>0</v>
      </c>
      <c r="M67" s="197">
        <v>50602</v>
      </c>
      <c r="N67" s="187" t="s">
        <v>11909</v>
      </c>
      <c r="O67" s="187" t="str">
        <f t="shared" si="1"/>
        <v>HEROSPECIAL_506021</v>
      </c>
      <c r="P67" s="187" t="str">
        <f t="shared" si="2"/>
        <v>HEROSPECIALDES_506021</v>
      </c>
      <c r="Q67" s="184" t="str">
        <f t="shared" si="3"/>
        <v>[1,1,1,1]</v>
      </c>
      <c r="R67" s="184" t="s">
        <v>11888</v>
      </c>
      <c r="S67" s="184" t="str">
        <f t="shared" si="4"/>
        <v>[1,1]</v>
      </c>
      <c r="V67" s="184" t="s">
        <v>11910</v>
      </c>
      <c r="AY67" s="197">
        <v>0.05</v>
      </c>
    </row>
    <row r="68" spans="1:51" ht="16.5">
      <c r="A68" s="197">
        <f t="shared" si="6"/>
        <v>506022</v>
      </c>
      <c r="B68" s="222">
        <v>50602</v>
      </c>
      <c r="C68" s="197" t="s">
        <v>11908</v>
      </c>
      <c r="D68" s="197">
        <v>1</v>
      </c>
      <c r="F68" s="197">
        <v>1</v>
      </c>
      <c r="G68" s="197">
        <v>2</v>
      </c>
      <c r="H68" s="197">
        <v>0</v>
      </c>
      <c r="J68" s="197">
        <v>0</v>
      </c>
      <c r="K68" s="197">
        <v>0</v>
      </c>
      <c r="L68" s="197">
        <v>0</v>
      </c>
      <c r="M68" s="197">
        <v>50602</v>
      </c>
      <c r="N68" s="187" t="s">
        <v>11909</v>
      </c>
      <c r="O68" s="187" t="str">
        <f t="shared" si="1"/>
        <v>HEROSPECIAL_506022</v>
      </c>
      <c r="P68" s="187" t="str">
        <f t="shared" si="2"/>
        <v>HEROSPECIALDES_506022</v>
      </c>
      <c r="Q68" s="184" t="str">
        <f t="shared" si="3"/>
        <v>[1,1,1,1]</v>
      </c>
      <c r="R68" s="184" t="s">
        <v>11911</v>
      </c>
      <c r="S68" s="184" t="str">
        <f t="shared" si="4"/>
        <v>[1,1]</v>
      </c>
      <c r="V68" s="184" t="s">
        <v>11912</v>
      </c>
      <c r="W68" s="184" t="s">
        <v>11913</v>
      </c>
      <c r="AY68" s="197">
        <v>0.1</v>
      </c>
    </row>
    <row r="69" spans="1:51" ht="16.5">
      <c r="A69" s="197">
        <f t="shared" si="6"/>
        <v>506023</v>
      </c>
      <c r="B69" s="222">
        <v>50602</v>
      </c>
      <c r="C69" s="197" t="s">
        <v>11908</v>
      </c>
      <c r="D69" s="197">
        <v>1</v>
      </c>
      <c r="E69" s="197">
        <v>1</v>
      </c>
      <c r="F69" s="197">
        <v>1</v>
      </c>
      <c r="G69" s="197">
        <v>3</v>
      </c>
      <c r="H69" s="197">
        <v>0</v>
      </c>
      <c r="J69" s="197">
        <v>0</v>
      </c>
      <c r="K69" s="197">
        <v>0</v>
      </c>
      <c r="L69" s="197">
        <v>0</v>
      </c>
      <c r="M69" s="197">
        <v>50602</v>
      </c>
      <c r="N69" s="187" t="s">
        <v>11909</v>
      </c>
      <c r="O69" s="187" t="str">
        <f t="shared" si="1"/>
        <v>HEROSPECIAL_506023</v>
      </c>
      <c r="P69" s="187" t="str">
        <f t="shared" si="2"/>
        <v>HEROSPECIALDES_506023</v>
      </c>
      <c r="Q69" s="184" t="str">
        <f t="shared" si="3"/>
        <v/>
      </c>
      <c r="S69" s="184" t="str">
        <f t="shared" si="4"/>
        <v/>
      </c>
      <c r="T69" s="198" t="s">
        <v>11914</v>
      </c>
      <c r="W69" s="184" t="s">
        <v>11915</v>
      </c>
      <c r="AB69" s="183" t="s">
        <v>11916</v>
      </c>
      <c r="AY69" s="197">
        <v>0.15</v>
      </c>
    </row>
    <row r="70" spans="1:51" ht="16.5">
      <c r="A70" s="197">
        <f t="shared" si="6"/>
        <v>506024</v>
      </c>
      <c r="B70" s="222">
        <v>50602</v>
      </c>
      <c r="C70" s="197" t="s">
        <v>11908</v>
      </c>
      <c r="D70" s="197">
        <v>1</v>
      </c>
      <c r="F70" s="197">
        <v>1</v>
      </c>
      <c r="G70" s="197">
        <v>4</v>
      </c>
      <c r="H70" s="197">
        <v>0</v>
      </c>
      <c r="J70" s="197">
        <v>0</v>
      </c>
      <c r="K70" s="197">
        <v>0</v>
      </c>
      <c r="L70" s="197">
        <v>0</v>
      </c>
      <c r="M70" s="197">
        <v>50602</v>
      </c>
      <c r="N70" s="187" t="s">
        <v>11909</v>
      </c>
      <c r="O70" s="187" t="str">
        <f t="shared" si="1"/>
        <v>HEROSPECIAL_506024</v>
      </c>
      <c r="P70" s="187" t="str">
        <f t="shared" si="2"/>
        <v>HEROSPECIALDES_506024</v>
      </c>
      <c r="Q70" s="184" t="str">
        <f t="shared" si="3"/>
        <v>[1,1,1,1]</v>
      </c>
      <c r="R70" s="184" t="s">
        <v>11888</v>
      </c>
      <c r="S70" s="184" t="str">
        <f t="shared" si="4"/>
        <v>[1,1]</v>
      </c>
      <c r="W70" s="184" t="s">
        <v>11917</v>
      </c>
      <c r="AY70" s="197">
        <v>0.2</v>
      </c>
    </row>
    <row r="71" spans="1:51" ht="16.5">
      <c r="A71" s="197">
        <f t="shared" si="6"/>
        <v>506031</v>
      </c>
      <c r="B71" s="222">
        <v>50603</v>
      </c>
      <c r="C71" s="197" t="s">
        <v>11918</v>
      </c>
      <c r="D71" s="197">
        <v>1</v>
      </c>
      <c r="F71" s="197">
        <v>1</v>
      </c>
      <c r="G71" s="197">
        <v>1</v>
      </c>
      <c r="H71" s="197">
        <v>0</v>
      </c>
      <c r="J71" s="197">
        <v>0</v>
      </c>
      <c r="K71" s="197">
        <v>0</v>
      </c>
      <c r="L71" s="197">
        <v>0</v>
      </c>
      <c r="M71" s="197">
        <v>50603</v>
      </c>
      <c r="N71" s="187" t="s">
        <v>11919</v>
      </c>
      <c r="O71" s="187" t="str">
        <f t="shared" si="1"/>
        <v>HEROSPECIAL_506031</v>
      </c>
      <c r="P71" s="187" t="str">
        <f t="shared" si="2"/>
        <v>HEROSPECIALDES_506031</v>
      </c>
      <c r="Q71" s="184" t="str">
        <f t="shared" si="3"/>
        <v/>
      </c>
      <c r="X71" s="183">
        <v>60603</v>
      </c>
      <c r="Y71" s="183" t="s">
        <v>11920</v>
      </c>
      <c r="Z71" s="183" t="s">
        <v>11920</v>
      </c>
      <c r="AB71" s="183" t="s">
        <v>11921</v>
      </c>
      <c r="AY71" s="197">
        <v>0.05</v>
      </c>
    </row>
    <row r="72" spans="1:51" ht="16.5">
      <c r="A72" s="197">
        <f t="shared" si="6"/>
        <v>506032</v>
      </c>
      <c r="B72" s="222">
        <v>50603</v>
      </c>
      <c r="C72" s="197" t="s">
        <v>11918</v>
      </c>
      <c r="D72" s="197">
        <v>1</v>
      </c>
      <c r="F72" s="197">
        <v>1</v>
      </c>
      <c r="G72" s="197">
        <v>2</v>
      </c>
      <c r="H72" s="197">
        <v>0</v>
      </c>
      <c r="J72" s="197">
        <v>0</v>
      </c>
      <c r="K72" s="197">
        <v>0</v>
      </c>
      <c r="L72" s="197">
        <v>0</v>
      </c>
      <c r="M72" s="197">
        <v>50603</v>
      </c>
      <c r="N72" s="187" t="s">
        <v>11919</v>
      </c>
      <c r="O72" s="187" t="str">
        <f t="shared" ref="O72:O118" si="11">"HEROSPECIAL_"&amp;A72</f>
        <v>HEROSPECIAL_506032</v>
      </c>
      <c r="P72" s="187" t="str">
        <f t="shared" ref="P72:P118" si="12">"HEROSPECIALDES_"&amp;A72</f>
        <v>HEROSPECIALDES_506032</v>
      </c>
      <c r="Q72" s="184" t="str">
        <f t="shared" si="3"/>
        <v/>
      </c>
      <c r="X72" s="183">
        <v>60603</v>
      </c>
      <c r="Y72" s="183" t="s">
        <v>11922</v>
      </c>
      <c r="Z72" s="183" t="s">
        <v>11923</v>
      </c>
      <c r="AY72" s="197">
        <v>0.1</v>
      </c>
    </row>
    <row r="73" spans="1:51" ht="16.5">
      <c r="A73" s="197">
        <f t="shared" si="6"/>
        <v>506033</v>
      </c>
      <c r="B73" s="222">
        <v>50603</v>
      </c>
      <c r="C73" s="197" t="s">
        <v>11918</v>
      </c>
      <c r="D73" s="197">
        <v>1</v>
      </c>
      <c r="E73" s="197">
        <v>1</v>
      </c>
      <c r="F73" s="197">
        <v>1</v>
      </c>
      <c r="G73" s="197">
        <v>3</v>
      </c>
      <c r="H73" s="197">
        <v>0</v>
      </c>
      <c r="J73" s="197">
        <v>0</v>
      </c>
      <c r="K73" s="197">
        <v>0</v>
      </c>
      <c r="L73" s="197">
        <v>0</v>
      </c>
      <c r="M73" s="197">
        <v>50603</v>
      </c>
      <c r="N73" s="187" t="s">
        <v>11919</v>
      </c>
      <c r="O73" s="187" t="str">
        <f t="shared" si="11"/>
        <v>HEROSPECIAL_506033</v>
      </c>
      <c r="P73" s="187" t="str">
        <f t="shared" si="12"/>
        <v>HEROSPECIALDES_506033</v>
      </c>
      <c r="Q73" s="184" t="str">
        <f t="shared" si="3"/>
        <v/>
      </c>
      <c r="Y73" s="183" t="s">
        <v>11924</v>
      </c>
      <c r="Z73" s="183" t="s">
        <v>11925</v>
      </c>
      <c r="AA73" s="183" t="s">
        <v>11926</v>
      </c>
      <c r="AY73" s="197">
        <v>0.15</v>
      </c>
    </row>
    <row r="74" spans="1:51" ht="16.5">
      <c r="A74" s="197">
        <f t="shared" si="6"/>
        <v>506034</v>
      </c>
      <c r="B74" s="222">
        <v>50603</v>
      </c>
      <c r="C74" s="197" t="s">
        <v>11918</v>
      </c>
      <c r="D74" s="197">
        <v>1</v>
      </c>
      <c r="F74" s="197">
        <v>1</v>
      </c>
      <c r="G74" s="197">
        <v>4</v>
      </c>
      <c r="H74" s="197">
        <v>0</v>
      </c>
      <c r="J74" s="197">
        <v>0</v>
      </c>
      <c r="K74" s="197">
        <v>0</v>
      </c>
      <c r="L74" s="197">
        <v>0</v>
      </c>
      <c r="M74" s="197">
        <v>50603</v>
      </c>
      <c r="N74" s="187" t="s">
        <v>11919</v>
      </c>
      <c r="O74" s="187" t="str">
        <f t="shared" si="11"/>
        <v>HEROSPECIAL_506034</v>
      </c>
      <c r="P74" s="187" t="str">
        <f t="shared" si="12"/>
        <v>HEROSPECIALDES_506034</v>
      </c>
      <c r="Q74" s="184" t="str">
        <f t="shared" si="3"/>
        <v/>
      </c>
      <c r="AB74" s="224" t="s">
        <v>11927</v>
      </c>
      <c r="AY74" s="197">
        <v>0.2</v>
      </c>
    </row>
    <row r="75" spans="1:51" ht="16.5">
      <c r="A75" s="197">
        <f t="shared" si="6"/>
        <v>506041</v>
      </c>
      <c r="B75" s="222">
        <v>50604</v>
      </c>
      <c r="C75" s="197" t="s">
        <v>143</v>
      </c>
      <c r="D75" s="197">
        <v>1</v>
      </c>
      <c r="F75" s="197">
        <v>1</v>
      </c>
      <c r="G75" s="197">
        <v>1</v>
      </c>
      <c r="H75" s="197">
        <v>0</v>
      </c>
      <c r="J75" s="197">
        <v>0</v>
      </c>
      <c r="K75" s="197">
        <v>0</v>
      </c>
      <c r="L75" s="197">
        <v>0</v>
      </c>
      <c r="M75" s="197">
        <v>50604</v>
      </c>
      <c r="N75" s="187" t="s">
        <v>11928</v>
      </c>
      <c r="O75" s="187" t="str">
        <f t="shared" si="11"/>
        <v>HEROSPECIAL_506041</v>
      </c>
      <c r="P75" s="187" t="str">
        <f t="shared" si="12"/>
        <v>HEROSPECIALDES_506041</v>
      </c>
      <c r="Q75" s="184" t="str">
        <f t="shared" si="3"/>
        <v/>
      </c>
      <c r="Y75" s="183" t="s">
        <v>11929</v>
      </c>
      <c r="Z75" s="183" t="s">
        <v>11929</v>
      </c>
      <c r="AB75" s="183" t="s">
        <v>11930</v>
      </c>
      <c r="AY75" s="197">
        <v>0.05</v>
      </c>
    </row>
    <row r="76" spans="1:51" ht="16.5">
      <c r="A76" s="197">
        <f t="shared" si="6"/>
        <v>506042</v>
      </c>
      <c r="B76" s="222">
        <v>50604</v>
      </c>
      <c r="C76" s="197" t="s">
        <v>143</v>
      </c>
      <c r="D76" s="197">
        <v>1</v>
      </c>
      <c r="F76" s="197">
        <v>1</v>
      </c>
      <c r="G76" s="197">
        <v>2</v>
      </c>
      <c r="H76" s="197">
        <v>0</v>
      </c>
      <c r="J76" s="197">
        <v>0</v>
      </c>
      <c r="K76" s="197">
        <v>0</v>
      </c>
      <c r="L76" s="197">
        <v>0</v>
      </c>
      <c r="M76" s="197">
        <v>50604</v>
      </c>
      <c r="N76" s="187" t="s">
        <v>11928</v>
      </c>
      <c r="O76" s="187" t="str">
        <f t="shared" si="11"/>
        <v>HEROSPECIAL_506042</v>
      </c>
      <c r="P76" s="187" t="str">
        <f t="shared" si="12"/>
        <v>HEROSPECIALDES_506042</v>
      </c>
      <c r="AB76" s="183" t="s">
        <v>11931</v>
      </c>
      <c r="AY76" s="197">
        <v>0.1</v>
      </c>
    </row>
    <row r="77" spans="1:51" ht="16.5">
      <c r="A77" s="197">
        <f t="shared" si="6"/>
        <v>506043</v>
      </c>
      <c r="B77" s="222">
        <v>50604</v>
      </c>
      <c r="C77" s="197" t="s">
        <v>143</v>
      </c>
      <c r="D77" s="197">
        <v>1</v>
      </c>
      <c r="E77" s="197">
        <v>1</v>
      </c>
      <c r="F77" s="197">
        <v>1</v>
      </c>
      <c r="G77" s="197">
        <v>3</v>
      </c>
      <c r="H77" s="197">
        <v>0</v>
      </c>
      <c r="J77" s="197">
        <v>0</v>
      </c>
      <c r="K77" s="197">
        <v>0</v>
      </c>
      <c r="L77" s="197">
        <v>0</v>
      </c>
      <c r="M77" s="197">
        <v>50604</v>
      </c>
      <c r="N77" s="187" t="s">
        <v>11928</v>
      </c>
      <c r="O77" s="187" t="str">
        <f t="shared" si="11"/>
        <v>HEROSPECIAL_506043</v>
      </c>
      <c r="P77" s="187" t="str">
        <f t="shared" si="12"/>
        <v>HEROSPECIALDES_506043</v>
      </c>
      <c r="AB77" s="183" t="s">
        <v>11932</v>
      </c>
      <c r="AY77" s="197">
        <v>0.15</v>
      </c>
    </row>
    <row r="78" spans="1:51" ht="16.5">
      <c r="A78" s="197">
        <f t="shared" si="6"/>
        <v>506044</v>
      </c>
      <c r="B78" s="222">
        <v>50604</v>
      </c>
      <c r="C78" s="197" t="s">
        <v>143</v>
      </c>
      <c r="D78" s="197">
        <v>1</v>
      </c>
      <c r="F78" s="197">
        <v>1</v>
      </c>
      <c r="G78" s="197">
        <v>4</v>
      </c>
      <c r="H78" s="197">
        <v>0</v>
      </c>
      <c r="J78" s="197">
        <v>0</v>
      </c>
      <c r="K78" s="197">
        <v>0</v>
      </c>
      <c r="L78" s="197">
        <v>0</v>
      </c>
      <c r="M78" s="197">
        <v>50604</v>
      </c>
      <c r="N78" s="187" t="s">
        <v>11928</v>
      </c>
      <c r="O78" s="187" t="str">
        <f t="shared" si="11"/>
        <v>HEROSPECIAL_506044</v>
      </c>
      <c r="P78" s="187" t="str">
        <f t="shared" si="12"/>
        <v>HEROSPECIALDES_506044</v>
      </c>
      <c r="Q78" s="184" t="str">
        <f t="shared" si="3"/>
        <v/>
      </c>
      <c r="AB78" s="183" t="s">
        <v>11933</v>
      </c>
      <c r="AY78" s="197">
        <v>0.2</v>
      </c>
    </row>
    <row r="79" spans="1:51" ht="16.5">
      <c r="A79" s="197">
        <f t="shared" si="6"/>
        <v>507011</v>
      </c>
      <c r="B79" s="222">
        <v>50701</v>
      </c>
      <c r="C79" s="197" t="s">
        <v>11934</v>
      </c>
      <c r="D79" s="197">
        <v>1</v>
      </c>
      <c r="F79" s="197">
        <v>1</v>
      </c>
      <c r="G79" s="197">
        <v>1</v>
      </c>
      <c r="H79" s="197">
        <v>0</v>
      </c>
      <c r="J79" s="197">
        <v>0</v>
      </c>
      <c r="K79" s="197">
        <v>0</v>
      </c>
      <c r="L79" s="197">
        <v>0</v>
      </c>
      <c r="M79" s="197">
        <v>50701</v>
      </c>
      <c r="N79" s="187" t="s">
        <v>11935</v>
      </c>
      <c r="O79" s="187" t="str">
        <f t="shared" si="11"/>
        <v>HEROSPECIAL_507011</v>
      </c>
      <c r="P79" s="187" t="str">
        <f t="shared" si="12"/>
        <v>HEROSPECIALDES_507011</v>
      </c>
      <c r="Q79" s="184" t="str">
        <f t="shared" si="3"/>
        <v/>
      </c>
      <c r="AG79" s="181" t="s">
        <v>11936</v>
      </c>
      <c r="AY79" s="197">
        <v>0.05</v>
      </c>
    </row>
    <row r="80" spans="1:51" ht="16.5">
      <c r="A80" s="197">
        <f t="shared" si="6"/>
        <v>507012</v>
      </c>
      <c r="B80" s="222">
        <v>50701</v>
      </c>
      <c r="C80" s="197" t="s">
        <v>11934</v>
      </c>
      <c r="D80" s="197">
        <v>1</v>
      </c>
      <c r="F80" s="197">
        <v>1</v>
      </c>
      <c r="G80" s="197">
        <v>2</v>
      </c>
      <c r="H80" s="197">
        <v>0</v>
      </c>
      <c r="J80" s="197">
        <v>0</v>
      </c>
      <c r="K80" s="197">
        <v>0</v>
      </c>
      <c r="L80" s="197">
        <v>0</v>
      </c>
      <c r="M80" s="197">
        <v>50701</v>
      </c>
      <c r="N80" s="187" t="s">
        <v>11935</v>
      </c>
      <c r="O80" s="187" t="str">
        <f t="shared" si="11"/>
        <v>HEROSPECIAL_507012</v>
      </c>
      <c r="P80" s="187" t="str">
        <f t="shared" si="12"/>
        <v>HEROSPECIALDES_507012</v>
      </c>
      <c r="Q80" s="184" t="str">
        <f t="shared" si="3"/>
        <v/>
      </c>
      <c r="AI80" s="181" t="s">
        <v>11937</v>
      </c>
      <c r="AY80" s="197">
        <v>0.1</v>
      </c>
    </row>
    <row r="81" spans="1:51" ht="16.5">
      <c r="A81" s="197">
        <f t="shared" si="6"/>
        <v>507013</v>
      </c>
      <c r="B81" s="222">
        <v>50701</v>
      </c>
      <c r="C81" s="197" t="s">
        <v>11934</v>
      </c>
      <c r="D81" s="197">
        <v>1</v>
      </c>
      <c r="E81" s="197">
        <v>1</v>
      </c>
      <c r="F81" s="197">
        <v>1</v>
      </c>
      <c r="G81" s="197">
        <v>3</v>
      </c>
      <c r="H81" s="197">
        <v>0</v>
      </c>
      <c r="J81" s="197">
        <v>0</v>
      </c>
      <c r="K81" s="197">
        <v>0</v>
      </c>
      <c r="L81" s="197">
        <v>0</v>
      </c>
      <c r="M81" s="197">
        <v>50701</v>
      </c>
      <c r="N81" s="187" t="s">
        <v>11935</v>
      </c>
      <c r="O81" s="187" t="str">
        <f t="shared" si="11"/>
        <v>HEROSPECIAL_507013</v>
      </c>
      <c r="P81" s="187" t="str">
        <f t="shared" si="12"/>
        <v>HEROSPECIALDES_507013</v>
      </c>
      <c r="Q81" s="184" t="str">
        <f t="shared" si="3"/>
        <v/>
      </c>
      <c r="AE81" s="181" t="s">
        <v>11938</v>
      </c>
      <c r="AY81" s="197">
        <v>0.15</v>
      </c>
    </row>
    <row r="82" spans="1:51" ht="16.5">
      <c r="A82" s="197">
        <f t="shared" si="6"/>
        <v>507014</v>
      </c>
      <c r="B82" s="222">
        <v>50701</v>
      </c>
      <c r="C82" s="197" t="s">
        <v>11934</v>
      </c>
      <c r="D82" s="197">
        <v>1</v>
      </c>
      <c r="F82" s="197">
        <v>1</v>
      </c>
      <c r="G82" s="197">
        <v>4</v>
      </c>
      <c r="H82" s="197">
        <v>0</v>
      </c>
      <c r="J82" s="197">
        <v>0</v>
      </c>
      <c r="K82" s="197">
        <v>0</v>
      </c>
      <c r="L82" s="197">
        <v>0</v>
      </c>
      <c r="M82" s="197">
        <v>50701</v>
      </c>
      <c r="N82" s="187" t="s">
        <v>11935</v>
      </c>
      <c r="O82" s="187" t="str">
        <f t="shared" si="11"/>
        <v>HEROSPECIAL_507014</v>
      </c>
      <c r="P82" s="187" t="str">
        <f t="shared" si="12"/>
        <v>HEROSPECIALDES_507014</v>
      </c>
      <c r="Q82" s="184" t="str">
        <f t="shared" si="3"/>
        <v/>
      </c>
      <c r="AG82" s="181" t="s">
        <v>11939</v>
      </c>
      <c r="AY82" s="197">
        <v>0.2</v>
      </c>
    </row>
    <row r="83" spans="1:51" ht="16.5">
      <c r="A83" s="197">
        <f t="shared" si="6"/>
        <v>507021</v>
      </c>
      <c r="B83" s="222">
        <v>50702</v>
      </c>
      <c r="C83" s="197" t="s">
        <v>178</v>
      </c>
      <c r="D83" s="197">
        <v>1</v>
      </c>
      <c r="F83" s="197">
        <v>1</v>
      </c>
      <c r="G83" s="197">
        <v>1</v>
      </c>
      <c r="H83" s="197">
        <v>0</v>
      </c>
      <c r="J83" s="197">
        <v>0</v>
      </c>
      <c r="K83" s="197">
        <v>0</v>
      </c>
      <c r="L83" s="197">
        <v>0</v>
      </c>
      <c r="M83" s="197">
        <v>50702</v>
      </c>
      <c r="N83" s="187" t="s">
        <v>11940</v>
      </c>
      <c r="O83" s="187" t="str">
        <f t="shared" si="11"/>
        <v>HEROSPECIAL_507021</v>
      </c>
      <c r="P83" s="187" t="str">
        <f t="shared" si="12"/>
        <v>HEROSPECIALDES_507021</v>
      </c>
      <c r="Q83" s="184" t="str">
        <f t="shared" si="3"/>
        <v/>
      </c>
      <c r="X83" s="183">
        <v>60702</v>
      </c>
      <c r="Y83" s="183" t="s">
        <v>11941</v>
      </c>
      <c r="Z83" s="183" t="s">
        <v>11941</v>
      </c>
      <c r="AY83" s="197">
        <v>0.05</v>
      </c>
    </row>
    <row r="84" spans="1:51" ht="16.5">
      <c r="A84" s="197">
        <f t="shared" si="6"/>
        <v>507022</v>
      </c>
      <c r="B84" s="222">
        <v>50702</v>
      </c>
      <c r="C84" s="197" t="s">
        <v>178</v>
      </c>
      <c r="D84" s="197">
        <v>1</v>
      </c>
      <c r="E84" s="197">
        <v>1</v>
      </c>
      <c r="F84" s="197">
        <v>1</v>
      </c>
      <c r="G84" s="197">
        <v>2</v>
      </c>
      <c r="H84" s="197">
        <v>0</v>
      </c>
      <c r="J84" s="197">
        <v>0</v>
      </c>
      <c r="K84" s="197">
        <v>0</v>
      </c>
      <c r="L84" s="197">
        <v>0</v>
      </c>
      <c r="M84" s="197">
        <v>50702</v>
      </c>
      <c r="N84" s="187" t="s">
        <v>11940</v>
      </c>
      <c r="O84" s="187" t="str">
        <f t="shared" si="11"/>
        <v>HEROSPECIAL_507022</v>
      </c>
      <c r="P84" s="187" t="str">
        <f t="shared" si="12"/>
        <v>HEROSPECIALDES_507022</v>
      </c>
      <c r="Q84" s="184" t="str">
        <f t="shared" si="3"/>
        <v/>
      </c>
      <c r="AB84" s="183" t="s">
        <v>11942</v>
      </c>
      <c r="AY84" s="197">
        <v>0.1</v>
      </c>
    </row>
    <row r="85" spans="1:51" ht="16.5">
      <c r="A85" s="197">
        <f t="shared" si="6"/>
        <v>507023</v>
      </c>
      <c r="B85" s="222">
        <v>50702</v>
      </c>
      <c r="C85" s="197" t="s">
        <v>178</v>
      </c>
      <c r="D85" s="197">
        <v>1</v>
      </c>
      <c r="F85" s="197">
        <v>1</v>
      </c>
      <c r="G85" s="197">
        <v>3</v>
      </c>
      <c r="H85" s="197">
        <v>0</v>
      </c>
      <c r="J85" s="197">
        <v>0</v>
      </c>
      <c r="K85" s="197">
        <v>0</v>
      </c>
      <c r="L85" s="197">
        <v>0</v>
      </c>
      <c r="M85" s="197">
        <v>50702</v>
      </c>
      <c r="N85" s="187" t="s">
        <v>11940</v>
      </c>
      <c r="O85" s="187" t="str">
        <f t="shared" si="11"/>
        <v>HEROSPECIAL_507023</v>
      </c>
      <c r="P85" s="187" t="str">
        <f t="shared" si="12"/>
        <v>HEROSPECIALDES_507023</v>
      </c>
      <c r="Q85" s="184" t="str">
        <f t="shared" si="3"/>
        <v/>
      </c>
      <c r="AB85" s="183" t="s">
        <v>11943</v>
      </c>
      <c r="AY85" s="197">
        <v>0.15</v>
      </c>
    </row>
    <row r="86" spans="1:51" ht="16.5">
      <c r="A86" s="197">
        <f t="shared" si="6"/>
        <v>507024</v>
      </c>
      <c r="B86" s="222">
        <v>50702</v>
      </c>
      <c r="C86" s="197" t="s">
        <v>178</v>
      </c>
      <c r="D86" s="197">
        <v>1</v>
      </c>
      <c r="F86" s="197">
        <v>1</v>
      </c>
      <c r="G86" s="197">
        <v>4</v>
      </c>
      <c r="H86" s="197">
        <v>0</v>
      </c>
      <c r="J86" s="197">
        <v>0</v>
      </c>
      <c r="K86" s="197">
        <v>0</v>
      </c>
      <c r="L86" s="197">
        <v>0</v>
      </c>
      <c r="M86" s="197">
        <v>50702</v>
      </c>
      <c r="N86" s="187" t="s">
        <v>11940</v>
      </c>
      <c r="O86" s="187" t="str">
        <f t="shared" si="11"/>
        <v>HEROSPECIAL_507024</v>
      </c>
      <c r="P86" s="187" t="str">
        <f t="shared" si="12"/>
        <v>HEROSPECIALDES_507024</v>
      </c>
      <c r="Q86" s="184" t="str">
        <f t="shared" si="3"/>
        <v/>
      </c>
      <c r="AB86" s="183" t="s">
        <v>11944</v>
      </c>
      <c r="AY86" s="197">
        <v>0.2</v>
      </c>
    </row>
    <row r="87" spans="1:51" ht="16.5">
      <c r="A87" s="197">
        <f t="shared" si="6"/>
        <v>508011</v>
      </c>
      <c r="B87" s="222">
        <v>50801</v>
      </c>
      <c r="C87" s="197" t="s">
        <v>151</v>
      </c>
      <c r="D87" s="197">
        <v>1</v>
      </c>
      <c r="F87" s="197">
        <v>1</v>
      </c>
      <c r="G87" s="197">
        <v>1</v>
      </c>
      <c r="H87" s="197">
        <v>0</v>
      </c>
      <c r="J87" s="197">
        <v>0</v>
      </c>
      <c r="K87" s="197">
        <v>0</v>
      </c>
      <c r="L87" s="197">
        <v>0</v>
      </c>
      <c r="M87" s="197">
        <v>50801</v>
      </c>
      <c r="N87" s="187" t="s">
        <v>11945</v>
      </c>
      <c r="O87" s="187" t="str">
        <f t="shared" si="11"/>
        <v>HEROSPECIAL_508011</v>
      </c>
      <c r="P87" s="187" t="str">
        <f t="shared" si="12"/>
        <v>HEROSPECIALDES_508011</v>
      </c>
      <c r="Q87" s="184" t="str">
        <f t="shared" si="3"/>
        <v/>
      </c>
      <c r="Y87" s="183" t="s">
        <v>11946</v>
      </c>
      <c r="Z87" s="183" t="s">
        <v>11946</v>
      </c>
      <c r="AY87" s="197">
        <v>0.05</v>
      </c>
    </row>
    <row r="88" spans="1:51" ht="16.5">
      <c r="A88" s="197">
        <f t="shared" si="6"/>
        <v>508012</v>
      </c>
      <c r="B88" s="222">
        <v>50801</v>
      </c>
      <c r="C88" s="197" t="s">
        <v>151</v>
      </c>
      <c r="D88" s="197">
        <v>1</v>
      </c>
      <c r="F88" s="197">
        <v>1</v>
      </c>
      <c r="G88" s="197">
        <v>2</v>
      </c>
      <c r="H88" s="197">
        <v>0</v>
      </c>
      <c r="J88" s="197">
        <v>0</v>
      </c>
      <c r="K88" s="197">
        <v>0</v>
      </c>
      <c r="L88" s="197">
        <v>0</v>
      </c>
      <c r="M88" s="197">
        <v>50801</v>
      </c>
      <c r="N88" s="187" t="s">
        <v>11945</v>
      </c>
      <c r="O88" s="187" t="str">
        <f t="shared" si="11"/>
        <v>HEROSPECIAL_508012</v>
      </c>
      <c r="P88" s="187" t="str">
        <f t="shared" si="12"/>
        <v>HEROSPECIALDES_508012</v>
      </c>
      <c r="Q88" s="184" t="str">
        <f t="shared" si="3"/>
        <v/>
      </c>
      <c r="AB88" s="183" t="s">
        <v>11947</v>
      </c>
      <c r="AY88" s="197">
        <v>0.1</v>
      </c>
    </row>
    <row r="89" spans="1:51" ht="16.5">
      <c r="A89" s="197">
        <f t="shared" si="6"/>
        <v>508013</v>
      </c>
      <c r="B89" s="222">
        <v>50801</v>
      </c>
      <c r="C89" s="197" t="s">
        <v>151</v>
      </c>
      <c r="D89" s="197">
        <v>1</v>
      </c>
      <c r="E89" s="197">
        <v>1</v>
      </c>
      <c r="F89" s="197">
        <v>1</v>
      </c>
      <c r="G89" s="197">
        <v>3</v>
      </c>
      <c r="H89" s="197">
        <v>0</v>
      </c>
      <c r="J89" s="197">
        <v>0</v>
      </c>
      <c r="K89" s="197">
        <v>0</v>
      </c>
      <c r="L89" s="197">
        <v>0</v>
      </c>
      <c r="M89" s="197">
        <v>50801</v>
      </c>
      <c r="N89" s="187" t="s">
        <v>11945</v>
      </c>
      <c r="O89" s="187" t="str">
        <f t="shared" si="11"/>
        <v>HEROSPECIAL_508013</v>
      </c>
      <c r="P89" s="187" t="str">
        <f t="shared" si="12"/>
        <v>HEROSPECIALDES_508013</v>
      </c>
      <c r="Q89" s="184" t="str">
        <f t="shared" si="3"/>
        <v/>
      </c>
      <c r="AB89" s="224" t="s">
        <v>11948</v>
      </c>
      <c r="AY89" s="197">
        <v>0.15</v>
      </c>
    </row>
    <row r="90" spans="1:51" ht="16.5">
      <c r="A90" s="197">
        <f t="shared" si="6"/>
        <v>508014</v>
      </c>
      <c r="B90" s="222">
        <v>50801</v>
      </c>
      <c r="C90" s="197" t="s">
        <v>151</v>
      </c>
      <c r="D90" s="197">
        <v>1</v>
      </c>
      <c r="F90" s="197">
        <v>1</v>
      </c>
      <c r="G90" s="197">
        <v>4</v>
      </c>
      <c r="H90" s="197">
        <v>0</v>
      </c>
      <c r="J90" s="197">
        <v>0</v>
      </c>
      <c r="K90" s="197">
        <v>0</v>
      </c>
      <c r="L90" s="197">
        <v>0</v>
      </c>
      <c r="M90" s="197">
        <v>50801</v>
      </c>
      <c r="N90" s="187" t="s">
        <v>11945</v>
      </c>
      <c r="O90" s="187" t="str">
        <f t="shared" si="11"/>
        <v>HEROSPECIAL_508014</v>
      </c>
      <c r="P90" s="187" t="str">
        <f t="shared" si="12"/>
        <v>HEROSPECIALDES_508014</v>
      </c>
      <c r="Q90" s="184" t="str">
        <f t="shared" si="3"/>
        <v/>
      </c>
      <c r="S90" s="184" t="str">
        <f>IF(R90="","","[1,1]")</f>
        <v/>
      </c>
      <c r="AB90" s="183" t="s">
        <v>11949</v>
      </c>
      <c r="AY90" s="197">
        <v>0.2</v>
      </c>
    </row>
    <row r="91" spans="1:51" ht="16.5">
      <c r="A91" s="197">
        <f t="shared" si="6"/>
        <v>508021</v>
      </c>
      <c r="B91" s="222">
        <v>50802</v>
      </c>
      <c r="C91" s="197" t="s">
        <v>11950</v>
      </c>
      <c r="D91" s="197">
        <v>1</v>
      </c>
      <c r="F91" s="197">
        <v>1</v>
      </c>
      <c r="G91" s="197">
        <v>1</v>
      </c>
      <c r="H91" s="197">
        <v>0</v>
      </c>
      <c r="J91" s="197">
        <v>0</v>
      </c>
      <c r="K91" s="197">
        <v>0</v>
      </c>
      <c r="L91" s="197">
        <v>0</v>
      </c>
      <c r="M91" s="197">
        <v>50802</v>
      </c>
      <c r="N91" s="187" t="s">
        <v>11951</v>
      </c>
      <c r="O91" s="187" t="str">
        <f t="shared" si="11"/>
        <v>HEROSPECIAL_508021</v>
      </c>
      <c r="P91" s="187" t="str">
        <f t="shared" si="12"/>
        <v>HEROSPECIALDES_508021</v>
      </c>
      <c r="Q91" s="184" t="str">
        <f t="shared" si="3"/>
        <v/>
      </c>
      <c r="Y91" s="183" t="s">
        <v>11952</v>
      </c>
      <c r="Z91" s="183" t="s">
        <v>11952</v>
      </c>
      <c r="AY91" s="197">
        <v>0.05</v>
      </c>
    </row>
    <row r="92" spans="1:51" ht="16.5">
      <c r="A92" s="197">
        <f t="shared" si="6"/>
        <v>508022</v>
      </c>
      <c r="B92" s="222">
        <v>50802</v>
      </c>
      <c r="C92" s="197" t="s">
        <v>11950</v>
      </c>
      <c r="D92" s="197">
        <v>1</v>
      </c>
      <c r="E92" s="197">
        <v>1</v>
      </c>
      <c r="F92" s="197">
        <v>1</v>
      </c>
      <c r="G92" s="197">
        <v>2</v>
      </c>
      <c r="H92" s="197">
        <v>0</v>
      </c>
      <c r="J92" s="197">
        <v>0</v>
      </c>
      <c r="K92" s="197">
        <v>0</v>
      </c>
      <c r="L92" s="197">
        <v>0</v>
      </c>
      <c r="M92" s="197">
        <v>50802</v>
      </c>
      <c r="N92" s="187" t="s">
        <v>11951</v>
      </c>
      <c r="O92" s="187" t="str">
        <f t="shared" si="11"/>
        <v>HEROSPECIAL_508022</v>
      </c>
      <c r="P92" s="187" t="str">
        <f t="shared" si="12"/>
        <v>HEROSPECIALDES_508022</v>
      </c>
      <c r="Q92" s="184" t="str">
        <f t="shared" ref="Q92:Q168" si="13">IF(R92="","","[1,1,1,1]")</f>
        <v/>
      </c>
      <c r="AB92" s="183" t="s">
        <v>11953</v>
      </c>
      <c r="AY92" s="197">
        <v>0.1</v>
      </c>
    </row>
    <row r="93" spans="1:51" ht="16.5">
      <c r="A93" s="197">
        <f t="shared" si="6"/>
        <v>508023</v>
      </c>
      <c r="B93" s="222">
        <v>50802</v>
      </c>
      <c r="C93" s="197" t="s">
        <v>11950</v>
      </c>
      <c r="D93" s="197">
        <v>1</v>
      </c>
      <c r="F93" s="197">
        <v>1</v>
      </c>
      <c r="G93" s="197">
        <v>3</v>
      </c>
      <c r="H93" s="197">
        <v>0</v>
      </c>
      <c r="J93" s="197">
        <v>0</v>
      </c>
      <c r="K93" s="197">
        <v>0</v>
      </c>
      <c r="L93" s="197">
        <v>0</v>
      </c>
      <c r="M93" s="197">
        <v>50802</v>
      </c>
      <c r="N93" s="187" t="s">
        <v>11951</v>
      </c>
      <c r="O93" s="187" t="str">
        <f t="shared" si="11"/>
        <v>HEROSPECIAL_508023</v>
      </c>
      <c r="P93" s="187" t="str">
        <f t="shared" si="12"/>
        <v>HEROSPECIALDES_508023</v>
      </c>
      <c r="Q93" s="184" t="str">
        <f t="shared" si="13"/>
        <v/>
      </c>
      <c r="X93" s="183">
        <v>60802</v>
      </c>
      <c r="Y93" s="183" t="s">
        <v>11954</v>
      </c>
      <c r="Z93" s="183" t="s">
        <v>11955</v>
      </c>
      <c r="AY93" s="197">
        <v>0.15</v>
      </c>
    </row>
    <row r="94" spans="1:51" ht="28.5">
      <c r="A94" s="197">
        <f t="shared" si="6"/>
        <v>508024</v>
      </c>
      <c r="B94" s="222">
        <v>50802</v>
      </c>
      <c r="C94" s="197" t="s">
        <v>11950</v>
      </c>
      <c r="D94" s="197">
        <v>1</v>
      </c>
      <c r="F94" s="197">
        <v>1</v>
      </c>
      <c r="G94" s="197">
        <v>4</v>
      </c>
      <c r="H94" s="197">
        <v>0</v>
      </c>
      <c r="J94" s="197">
        <v>0</v>
      </c>
      <c r="K94" s="197">
        <v>0</v>
      </c>
      <c r="L94" s="197">
        <v>0</v>
      </c>
      <c r="M94" s="197">
        <v>50802</v>
      </c>
      <c r="N94" s="187" t="s">
        <v>11951</v>
      </c>
      <c r="O94" s="187" t="str">
        <f t="shared" si="11"/>
        <v>HEROSPECIAL_508024</v>
      </c>
      <c r="P94" s="187" t="str">
        <f t="shared" si="12"/>
        <v>HEROSPECIALDES_508024</v>
      </c>
      <c r="Q94" s="184" t="str">
        <f t="shared" si="13"/>
        <v/>
      </c>
      <c r="AB94" s="183" t="s">
        <v>11956</v>
      </c>
      <c r="AY94" s="197">
        <v>0.2</v>
      </c>
    </row>
    <row r="95" spans="1:51" ht="16.5">
      <c r="A95" s="197">
        <f t="shared" si="6"/>
        <v>509011</v>
      </c>
      <c r="B95" s="222">
        <v>50901</v>
      </c>
      <c r="C95" s="197" t="s">
        <v>11957</v>
      </c>
      <c r="D95" s="197">
        <v>1</v>
      </c>
      <c r="F95" s="197">
        <v>1</v>
      </c>
      <c r="G95" s="197">
        <v>1</v>
      </c>
      <c r="H95" s="197">
        <v>0</v>
      </c>
      <c r="J95" s="197">
        <v>0</v>
      </c>
      <c r="K95" s="197">
        <v>0</v>
      </c>
      <c r="L95" s="197">
        <v>0</v>
      </c>
      <c r="M95" s="197">
        <v>50901</v>
      </c>
      <c r="N95" s="187" t="s">
        <v>11958</v>
      </c>
      <c r="O95" s="187" t="str">
        <f t="shared" si="11"/>
        <v>HEROSPECIAL_509011</v>
      </c>
      <c r="P95" s="187" t="str">
        <f t="shared" si="12"/>
        <v>HEROSPECIALDES_509011</v>
      </c>
      <c r="Q95" s="184" t="str">
        <f t="shared" si="13"/>
        <v/>
      </c>
      <c r="AG95" s="181" t="s">
        <v>11959</v>
      </c>
      <c r="AY95" s="197">
        <v>0.05</v>
      </c>
    </row>
    <row r="96" spans="1:51" ht="16.5">
      <c r="A96" s="197">
        <f t="shared" si="6"/>
        <v>509012</v>
      </c>
      <c r="B96" s="222">
        <v>50901</v>
      </c>
      <c r="C96" s="197" t="s">
        <v>11957</v>
      </c>
      <c r="D96" s="197">
        <v>1</v>
      </c>
      <c r="E96" s="197">
        <v>1</v>
      </c>
      <c r="F96" s="197">
        <v>1</v>
      </c>
      <c r="G96" s="197">
        <v>2</v>
      </c>
      <c r="H96" s="197">
        <v>0</v>
      </c>
      <c r="J96" s="197">
        <v>0</v>
      </c>
      <c r="K96" s="197">
        <v>0</v>
      </c>
      <c r="L96" s="197">
        <v>0</v>
      </c>
      <c r="M96" s="197">
        <v>50901</v>
      </c>
      <c r="N96" s="187" t="s">
        <v>11958</v>
      </c>
      <c r="O96" s="187" t="str">
        <f t="shared" si="11"/>
        <v>HEROSPECIAL_509012</v>
      </c>
      <c r="P96" s="187" t="str">
        <f t="shared" si="12"/>
        <v>HEROSPECIALDES_509012</v>
      </c>
      <c r="Q96" s="184" t="str">
        <f t="shared" si="13"/>
        <v/>
      </c>
      <c r="U96" s="236">
        <v>1</v>
      </c>
      <c r="V96" s="184" t="s">
        <v>11960</v>
      </c>
      <c r="AY96" s="197">
        <v>0.1</v>
      </c>
    </row>
    <row r="97" spans="1:51" ht="16.5">
      <c r="A97" s="197">
        <f t="shared" si="6"/>
        <v>509013</v>
      </c>
      <c r="B97" s="222">
        <v>50901</v>
      </c>
      <c r="C97" s="197" t="s">
        <v>11957</v>
      </c>
      <c r="D97" s="197">
        <v>1</v>
      </c>
      <c r="F97" s="197">
        <v>1</v>
      </c>
      <c r="G97" s="197">
        <v>3</v>
      </c>
      <c r="H97" s="197">
        <v>0</v>
      </c>
      <c r="J97" s="197">
        <v>0</v>
      </c>
      <c r="K97" s="197">
        <v>0</v>
      </c>
      <c r="L97" s="197">
        <v>0</v>
      </c>
      <c r="M97" s="197">
        <v>50901</v>
      </c>
      <c r="N97" s="187" t="s">
        <v>11958</v>
      </c>
      <c r="O97" s="187" t="str">
        <f t="shared" si="11"/>
        <v>HEROSPECIAL_509013</v>
      </c>
      <c r="P97" s="187" t="str">
        <f t="shared" si="12"/>
        <v>HEROSPECIALDES_509013</v>
      </c>
      <c r="Q97" s="184" t="str">
        <f t="shared" si="13"/>
        <v/>
      </c>
      <c r="AL97" s="181">
        <v>1</v>
      </c>
      <c r="AM97" s="181">
        <v>250</v>
      </c>
      <c r="AY97" s="197">
        <v>0.15</v>
      </c>
    </row>
    <row r="98" spans="1:51" ht="16.5">
      <c r="A98" s="197">
        <f t="shared" si="6"/>
        <v>509014</v>
      </c>
      <c r="B98" s="222">
        <v>50901</v>
      </c>
      <c r="C98" s="197" t="s">
        <v>11957</v>
      </c>
      <c r="D98" s="197">
        <v>1</v>
      </c>
      <c r="F98" s="197">
        <v>1</v>
      </c>
      <c r="G98" s="197">
        <v>4</v>
      </c>
      <c r="H98" s="197">
        <v>0</v>
      </c>
      <c r="J98" s="197">
        <v>0</v>
      </c>
      <c r="K98" s="197">
        <v>0</v>
      </c>
      <c r="L98" s="197">
        <v>0</v>
      </c>
      <c r="M98" s="197">
        <v>50901</v>
      </c>
      <c r="N98" s="187" t="s">
        <v>11958</v>
      </c>
      <c r="O98" s="187" t="str">
        <f t="shared" si="11"/>
        <v>HEROSPECIAL_509014</v>
      </c>
      <c r="P98" s="187" t="str">
        <f t="shared" si="12"/>
        <v>HEROSPECIALDES_509014</v>
      </c>
      <c r="Q98" s="184" t="str">
        <f t="shared" si="13"/>
        <v/>
      </c>
      <c r="S98" s="184" t="str">
        <f>IF(R98="","","[1,1]")</f>
        <v/>
      </c>
      <c r="AN98" s="181">
        <v>2</v>
      </c>
      <c r="AY98" s="197">
        <v>0.2</v>
      </c>
    </row>
    <row r="99" spans="1:51" ht="16.5">
      <c r="A99" s="197">
        <f t="shared" si="6"/>
        <v>512011</v>
      </c>
      <c r="B99" s="222">
        <v>51201</v>
      </c>
      <c r="C99" s="197" t="s">
        <v>11961</v>
      </c>
      <c r="D99" s="197">
        <v>1</v>
      </c>
      <c r="F99" s="197">
        <v>1</v>
      </c>
      <c r="G99" s="197">
        <v>1</v>
      </c>
      <c r="H99" s="197">
        <v>0</v>
      </c>
      <c r="J99" s="197">
        <v>0</v>
      </c>
      <c r="K99" s="197">
        <v>0</v>
      </c>
      <c r="L99" s="197">
        <v>0</v>
      </c>
      <c r="M99" s="197">
        <v>51201</v>
      </c>
      <c r="N99" s="187" t="s">
        <v>11962</v>
      </c>
      <c r="O99" s="187" t="str">
        <f t="shared" si="11"/>
        <v>HEROSPECIAL_512011</v>
      </c>
      <c r="P99" s="187" t="str">
        <f t="shared" si="12"/>
        <v>HEROSPECIALDES_512011</v>
      </c>
      <c r="Q99" s="184" t="str">
        <f t="shared" si="13"/>
        <v/>
      </c>
      <c r="AE99" s="181" t="s">
        <v>11963</v>
      </c>
      <c r="AG99" s="181" t="s">
        <v>11964</v>
      </c>
      <c r="AY99" s="197">
        <v>0.05</v>
      </c>
    </row>
    <row r="100" spans="1:51" ht="16.5">
      <c r="A100" s="197">
        <f t="shared" si="6"/>
        <v>512012</v>
      </c>
      <c r="B100" s="222">
        <v>51201</v>
      </c>
      <c r="C100" s="197" t="s">
        <v>11961</v>
      </c>
      <c r="D100" s="197">
        <v>1</v>
      </c>
      <c r="F100" s="197">
        <v>1</v>
      </c>
      <c r="G100" s="197">
        <v>2</v>
      </c>
      <c r="H100" s="197">
        <v>0</v>
      </c>
      <c r="J100" s="197">
        <v>0</v>
      </c>
      <c r="K100" s="197">
        <v>0</v>
      </c>
      <c r="L100" s="197">
        <v>0</v>
      </c>
      <c r="M100" s="197">
        <v>51201</v>
      </c>
      <c r="N100" s="187" t="s">
        <v>11962</v>
      </c>
      <c r="O100" s="187" t="str">
        <f t="shared" si="11"/>
        <v>HEROSPECIAL_512012</v>
      </c>
      <c r="P100" s="187" t="str">
        <f t="shared" si="12"/>
        <v>HEROSPECIALDES_512012</v>
      </c>
      <c r="Q100" s="184" t="str">
        <f t="shared" si="13"/>
        <v/>
      </c>
      <c r="AG100" s="181" t="s">
        <v>11965</v>
      </c>
      <c r="AY100" s="197">
        <v>0.1</v>
      </c>
    </row>
    <row r="101" spans="1:51" ht="16.5">
      <c r="A101" s="197">
        <f t="shared" si="6"/>
        <v>512013</v>
      </c>
      <c r="B101" s="222">
        <v>51201</v>
      </c>
      <c r="C101" s="197" t="s">
        <v>11961</v>
      </c>
      <c r="D101" s="197">
        <v>1</v>
      </c>
      <c r="E101" s="197">
        <v>1</v>
      </c>
      <c r="F101" s="197">
        <v>1</v>
      </c>
      <c r="G101" s="197">
        <v>3</v>
      </c>
      <c r="H101" s="197">
        <v>0</v>
      </c>
      <c r="J101" s="197">
        <v>0</v>
      </c>
      <c r="K101" s="197">
        <v>0</v>
      </c>
      <c r="L101" s="197">
        <v>0</v>
      </c>
      <c r="M101" s="197">
        <v>51201</v>
      </c>
      <c r="N101" s="187" t="s">
        <v>11962</v>
      </c>
      <c r="O101" s="187" t="str">
        <f t="shared" si="11"/>
        <v>HEROSPECIAL_512013</v>
      </c>
      <c r="P101" s="187" t="str">
        <f t="shared" si="12"/>
        <v>HEROSPECIALDES_512013</v>
      </c>
      <c r="Q101" s="184" t="str">
        <f t="shared" si="13"/>
        <v/>
      </c>
      <c r="AE101" s="181" t="s">
        <v>11966</v>
      </c>
      <c r="AY101" s="197">
        <v>0.15</v>
      </c>
    </row>
    <row r="102" spans="1:51" ht="16.5">
      <c r="A102" s="197">
        <f t="shared" si="6"/>
        <v>512014</v>
      </c>
      <c r="B102" s="222">
        <v>51201</v>
      </c>
      <c r="C102" s="197" t="s">
        <v>11961</v>
      </c>
      <c r="D102" s="197">
        <v>1</v>
      </c>
      <c r="F102" s="197">
        <v>1</v>
      </c>
      <c r="G102" s="197">
        <v>4</v>
      </c>
      <c r="H102" s="197">
        <v>0</v>
      </c>
      <c r="J102" s="197">
        <v>0</v>
      </c>
      <c r="K102" s="197">
        <v>0</v>
      </c>
      <c r="L102" s="197">
        <v>0</v>
      </c>
      <c r="M102" s="197">
        <v>51201</v>
      </c>
      <c r="N102" s="187" t="s">
        <v>11962</v>
      </c>
      <c r="O102" s="187" t="str">
        <f t="shared" si="11"/>
        <v>HEROSPECIAL_512014</v>
      </c>
      <c r="P102" s="187" t="str">
        <f t="shared" si="12"/>
        <v>HEROSPECIALDES_512014</v>
      </c>
      <c r="Q102" s="184" t="str">
        <f t="shared" si="13"/>
        <v/>
      </c>
      <c r="AG102" s="181" t="s">
        <v>11967</v>
      </c>
      <c r="AY102" s="197">
        <v>0.2</v>
      </c>
    </row>
    <row r="103" spans="1:51" ht="16.5">
      <c r="A103" s="197">
        <f t="shared" si="6"/>
        <v>512021</v>
      </c>
      <c r="B103" s="222">
        <v>51202</v>
      </c>
      <c r="C103" s="197" t="s">
        <v>6980</v>
      </c>
      <c r="D103" s="197">
        <v>1</v>
      </c>
      <c r="F103" s="197">
        <v>1</v>
      </c>
      <c r="G103" s="197">
        <v>1</v>
      </c>
      <c r="H103" s="197">
        <v>0</v>
      </c>
      <c r="J103" s="197">
        <v>0</v>
      </c>
      <c r="K103" s="197">
        <v>0</v>
      </c>
      <c r="L103" s="197">
        <v>0</v>
      </c>
      <c r="M103" s="197">
        <v>51202</v>
      </c>
      <c r="N103" s="187" t="s">
        <v>11968</v>
      </c>
      <c r="O103" s="187" t="str">
        <f t="shared" si="11"/>
        <v>HEROSPECIAL_512021</v>
      </c>
      <c r="P103" s="187" t="str">
        <f t="shared" si="12"/>
        <v>HEROSPECIALDES_512021</v>
      </c>
      <c r="Q103" s="184" t="str">
        <f t="shared" si="13"/>
        <v/>
      </c>
      <c r="Y103" s="183" t="s">
        <v>11969</v>
      </c>
      <c r="Z103" s="183" t="s">
        <v>11970</v>
      </c>
      <c r="AB103" s="183" t="s">
        <v>11971</v>
      </c>
      <c r="AY103" s="197">
        <v>0.05</v>
      </c>
    </row>
    <row r="104" spans="1:51" ht="16.5">
      <c r="A104" s="197">
        <f t="shared" si="6"/>
        <v>512022</v>
      </c>
      <c r="B104" s="222">
        <v>51202</v>
      </c>
      <c r="C104" s="197" t="s">
        <v>6980</v>
      </c>
      <c r="D104" s="197">
        <v>1</v>
      </c>
      <c r="F104" s="197">
        <v>1</v>
      </c>
      <c r="G104" s="197">
        <v>2</v>
      </c>
      <c r="H104" s="197">
        <v>0</v>
      </c>
      <c r="J104" s="197">
        <v>0</v>
      </c>
      <c r="K104" s="197">
        <v>0</v>
      </c>
      <c r="L104" s="197">
        <v>0</v>
      </c>
      <c r="M104" s="197">
        <v>51202</v>
      </c>
      <c r="N104" s="187" t="s">
        <v>11968</v>
      </c>
      <c r="O104" s="187" t="str">
        <f t="shared" si="11"/>
        <v>HEROSPECIAL_512022</v>
      </c>
      <c r="P104" s="187" t="str">
        <f t="shared" si="12"/>
        <v>HEROSPECIALDES_512022</v>
      </c>
      <c r="Q104" s="184" t="str">
        <f t="shared" si="13"/>
        <v/>
      </c>
      <c r="Y104" s="183" t="s">
        <v>11972</v>
      </c>
      <c r="Z104" s="183" t="s">
        <v>11972</v>
      </c>
      <c r="AY104" s="197">
        <v>0.1</v>
      </c>
    </row>
    <row r="105" spans="1:51" ht="16.5">
      <c r="A105" s="197">
        <f t="shared" si="6"/>
        <v>512023</v>
      </c>
      <c r="B105" s="222">
        <v>51202</v>
      </c>
      <c r="C105" s="197" t="s">
        <v>6980</v>
      </c>
      <c r="D105" s="197">
        <v>1</v>
      </c>
      <c r="E105" s="197">
        <v>1</v>
      </c>
      <c r="F105" s="197">
        <v>1</v>
      </c>
      <c r="G105" s="197">
        <v>3</v>
      </c>
      <c r="H105" s="197">
        <v>0</v>
      </c>
      <c r="J105" s="197">
        <v>0</v>
      </c>
      <c r="K105" s="197">
        <v>0</v>
      </c>
      <c r="L105" s="197">
        <v>0</v>
      </c>
      <c r="M105" s="197">
        <v>51202</v>
      </c>
      <c r="N105" s="187" t="s">
        <v>11968</v>
      </c>
      <c r="O105" s="187" t="str">
        <f t="shared" si="11"/>
        <v>HEROSPECIAL_512023</v>
      </c>
      <c r="P105" s="187" t="str">
        <f t="shared" si="12"/>
        <v>HEROSPECIALDES_512023</v>
      </c>
      <c r="Q105" s="184" t="str">
        <f t="shared" si="13"/>
        <v>[1,1,1,1]</v>
      </c>
      <c r="R105" s="184" t="s">
        <v>11973</v>
      </c>
      <c r="S105" s="184" t="s">
        <v>11666</v>
      </c>
      <c r="V105" s="184" t="s">
        <v>11974</v>
      </c>
      <c r="AY105" s="197">
        <v>0.15</v>
      </c>
    </row>
    <row r="106" spans="1:51" ht="16.5">
      <c r="A106" s="197">
        <f t="shared" si="6"/>
        <v>512024</v>
      </c>
      <c r="B106" s="222">
        <v>51202</v>
      </c>
      <c r="C106" s="197" t="s">
        <v>6980</v>
      </c>
      <c r="D106" s="197">
        <v>1</v>
      </c>
      <c r="F106" s="197">
        <v>1</v>
      </c>
      <c r="G106" s="197">
        <v>4</v>
      </c>
      <c r="H106" s="197">
        <v>0</v>
      </c>
      <c r="J106" s="197">
        <v>0</v>
      </c>
      <c r="K106" s="197">
        <v>0</v>
      </c>
      <c r="L106" s="197">
        <v>0</v>
      </c>
      <c r="M106" s="197">
        <v>51202</v>
      </c>
      <c r="N106" s="187" t="s">
        <v>11968</v>
      </c>
      <c r="O106" s="187" t="str">
        <f t="shared" si="11"/>
        <v>HEROSPECIAL_512024</v>
      </c>
      <c r="P106" s="187" t="str">
        <f t="shared" si="12"/>
        <v>HEROSPECIALDES_512024</v>
      </c>
      <c r="Q106" s="184" t="str">
        <f t="shared" si="13"/>
        <v/>
      </c>
      <c r="AB106" s="183" t="s">
        <v>11975</v>
      </c>
      <c r="AY106" s="197">
        <v>0.2</v>
      </c>
    </row>
    <row r="107" spans="1:51" ht="16.5">
      <c r="A107" s="197">
        <f t="shared" si="6"/>
        <v>513011</v>
      </c>
      <c r="B107" s="222">
        <v>51301</v>
      </c>
      <c r="C107" s="197" t="s">
        <v>11976</v>
      </c>
      <c r="D107" s="197">
        <v>1</v>
      </c>
      <c r="F107" s="197">
        <v>1</v>
      </c>
      <c r="G107" s="197">
        <v>1</v>
      </c>
      <c r="H107" s="197">
        <v>0</v>
      </c>
      <c r="J107" s="197">
        <v>0</v>
      </c>
      <c r="K107" s="197">
        <v>0</v>
      </c>
      <c r="L107" s="197">
        <v>0</v>
      </c>
      <c r="M107" s="197">
        <v>51301</v>
      </c>
      <c r="N107" s="187" t="s">
        <v>11977</v>
      </c>
      <c r="O107" s="187" t="str">
        <f t="shared" si="11"/>
        <v>HEROSPECIAL_513011</v>
      </c>
      <c r="P107" s="187" t="str">
        <f t="shared" si="12"/>
        <v>HEROSPECIALDES_513011</v>
      </c>
      <c r="Q107" s="184" t="str">
        <f t="shared" si="13"/>
        <v/>
      </c>
      <c r="T107" s="198" t="s">
        <v>11978</v>
      </c>
      <c r="W107" s="184" t="s">
        <v>11979</v>
      </c>
      <c r="AY107" s="197">
        <v>0.05</v>
      </c>
    </row>
    <row r="108" spans="1:51" ht="16.5">
      <c r="A108" s="197">
        <f t="shared" si="6"/>
        <v>513012</v>
      </c>
      <c r="B108" s="222">
        <v>51301</v>
      </c>
      <c r="C108" s="197" t="s">
        <v>11976</v>
      </c>
      <c r="D108" s="197">
        <v>1</v>
      </c>
      <c r="F108" s="197">
        <v>1</v>
      </c>
      <c r="G108" s="197">
        <v>2</v>
      </c>
      <c r="H108" s="197">
        <v>0</v>
      </c>
      <c r="J108" s="197">
        <v>0</v>
      </c>
      <c r="K108" s="197">
        <v>0</v>
      </c>
      <c r="L108" s="197">
        <v>0</v>
      </c>
      <c r="M108" s="197">
        <v>51301</v>
      </c>
      <c r="N108" s="187" t="s">
        <v>11977</v>
      </c>
      <c r="O108" s="187" t="str">
        <f t="shared" si="11"/>
        <v>HEROSPECIAL_513012</v>
      </c>
      <c r="P108" s="187" t="str">
        <f t="shared" si="12"/>
        <v>HEROSPECIALDES_513012</v>
      </c>
      <c r="Q108" s="184" t="str">
        <f t="shared" si="13"/>
        <v/>
      </c>
      <c r="T108" s="198" t="s">
        <v>11978</v>
      </c>
      <c r="W108" s="184" t="s">
        <v>11980</v>
      </c>
      <c r="AY108" s="197">
        <v>0.1</v>
      </c>
    </row>
    <row r="109" spans="1:51" ht="16.5">
      <c r="A109" s="197">
        <f t="shared" si="6"/>
        <v>513013</v>
      </c>
      <c r="B109" s="222">
        <v>51301</v>
      </c>
      <c r="C109" s="197" t="s">
        <v>11976</v>
      </c>
      <c r="D109" s="197">
        <v>1</v>
      </c>
      <c r="E109" s="197">
        <v>1</v>
      </c>
      <c r="F109" s="197">
        <v>1</v>
      </c>
      <c r="G109" s="197">
        <v>3</v>
      </c>
      <c r="H109" s="197">
        <v>0</v>
      </c>
      <c r="J109" s="197">
        <v>0</v>
      </c>
      <c r="K109" s="197">
        <v>0</v>
      </c>
      <c r="L109" s="197">
        <v>0</v>
      </c>
      <c r="M109" s="197">
        <v>51301</v>
      </c>
      <c r="N109" s="187" t="s">
        <v>11977</v>
      </c>
      <c r="O109" s="187" t="str">
        <f t="shared" si="11"/>
        <v>HEROSPECIAL_513013</v>
      </c>
      <c r="P109" s="187" t="str">
        <f t="shared" si="12"/>
        <v>HEROSPECIALDES_513013</v>
      </c>
      <c r="Q109" s="184" t="str">
        <f t="shared" si="13"/>
        <v/>
      </c>
      <c r="T109" s="198" t="s">
        <v>11978</v>
      </c>
      <c r="V109" s="184" t="s">
        <v>11981</v>
      </c>
      <c r="AY109" s="197">
        <v>0.15</v>
      </c>
    </row>
    <row r="110" spans="1:51" ht="16.5">
      <c r="A110" s="197">
        <f>M110*10+G110</f>
        <v>513014</v>
      </c>
      <c r="B110" s="222">
        <v>51301</v>
      </c>
      <c r="C110" s="197" t="s">
        <v>11976</v>
      </c>
      <c r="D110" s="197">
        <v>1</v>
      </c>
      <c r="F110" s="197">
        <v>1</v>
      </c>
      <c r="G110" s="197">
        <v>4</v>
      </c>
      <c r="H110" s="197">
        <v>0</v>
      </c>
      <c r="J110" s="197">
        <v>0</v>
      </c>
      <c r="K110" s="197">
        <v>0</v>
      </c>
      <c r="L110" s="197">
        <v>0</v>
      </c>
      <c r="M110" s="197">
        <v>51301</v>
      </c>
      <c r="N110" s="187" t="s">
        <v>11977</v>
      </c>
      <c r="O110" s="187" t="str">
        <f t="shared" si="11"/>
        <v>HEROSPECIAL_513014</v>
      </c>
      <c r="P110" s="187" t="str">
        <f t="shared" si="12"/>
        <v>HEROSPECIALDES_513014</v>
      </c>
      <c r="Q110" s="184" t="str">
        <f t="shared" si="13"/>
        <v>[1,1,1,1]</v>
      </c>
      <c r="R110" s="184" t="s">
        <v>11888</v>
      </c>
      <c r="S110" s="184" t="str">
        <f t="shared" ref="S110" si="14">IF(R110="","","[1,1]")</f>
        <v>[1,1]</v>
      </c>
      <c r="W110" s="184" t="s">
        <v>11982</v>
      </c>
      <c r="AY110" s="197">
        <v>0.2</v>
      </c>
    </row>
    <row r="111" spans="1:51" ht="16.5">
      <c r="A111" s="197">
        <f t="shared" ref="A111:A118" si="15">M111*10+G111</f>
        <v>514011</v>
      </c>
      <c r="B111" s="222">
        <v>51401</v>
      </c>
      <c r="C111" s="197" t="s">
        <v>11983</v>
      </c>
      <c r="D111" s="197">
        <v>1</v>
      </c>
      <c r="F111" s="197">
        <v>1</v>
      </c>
      <c r="G111" s="197">
        <v>1</v>
      </c>
      <c r="H111" s="197">
        <v>0</v>
      </c>
      <c r="J111" s="197">
        <v>0</v>
      </c>
      <c r="K111" s="197">
        <v>0</v>
      </c>
      <c r="L111" s="197">
        <v>0</v>
      </c>
      <c r="M111" s="197">
        <v>51401</v>
      </c>
      <c r="N111" s="187" t="s">
        <v>11984</v>
      </c>
      <c r="O111" s="187" t="str">
        <f t="shared" si="11"/>
        <v>HEROSPECIAL_514011</v>
      </c>
      <c r="P111" s="187" t="str">
        <f t="shared" si="12"/>
        <v>HEROSPECIALDES_514011</v>
      </c>
      <c r="Q111" s="184" t="str">
        <f t="shared" si="13"/>
        <v/>
      </c>
      <c r="AG111" s="181" t="s">
        <v>11985</v>
      </c>
      <c r="AY111" s="197">
        <v>0.05</v>
      </c>
    </row>
    <row r="112" spans="1:51" ht="16.5">
      <c r="A112" s="197">
        <f t="shared" si="15"/>
        <v>514012</v>
      </c>
      <c r="B112" s="222">
        <v>51401</v>
      </c>
      <c r="C112" s="197" t="s">
        <v>11983</v>
      </c>
      <c r="D112" s="197">
        <v>1</v>
      </c>
      <c r="F112" s="197">
        <v>1</v>
      </c>
      <c r="G112" s="197">
        <v>2</v>
      </c>
      <c r="H112" s="197">
        <v>0</v>
      </c>
      <c r="J112" s="197">
        <v>0</v>
      </c>
      <c r="K112" s="197">
        <v>0</v>
      </c>
      <c r="L112" s="197">
        <v>0</v>
      </c>
      <c r="M112" s="197">
        <v>51401</v>
      </c>
      <c r="N112" s="187" t="s">
        <v>11984</v>
      </c>
      <c r="O112" s="187" t="str">
        <f t="shared" si="11"/>
        <v>HEROSPECIAL_514012</v>
      </c>
      <c r="P112" s="187" t="str">
        <f t="shared" si="12"/>
        <v>HEROSPECIALDES_514012</v>
      </c>
      <c r="Q112" s="184" t="str">
        <f t="shared" si="13"/>
        <v/>
      </c>
      <c r="AG112" s="181" t="s">
        <v>11986</v>
      </c>
      <c r="AY112" s="197">
        <v>0.1</v>
      </c>
    </row>
    <row r="113" spans="1:51" ht="16.5">
      <c r="A113" s="197">
        <f t="shared" si="15"/>
        <v>514013</v>
      </c>
      <c r="B113" s="222">
        <v>51401</v>
      </c>
      <c r="C113" s="197" t="s">
        <v>11983</v>
      </c>
      <c r="D113" s="197">
        <v>1</v>
      </c>
      <c r="E113" s="197">
        <v>1</v>
      </c>
      <c r="F113" s="197">
        <v>1</v>
      </c>
      <c r="G113" s="197">
        <v>3</v>
      </c>
      <c r="H113" s="197">
        <v>0</v>
      </c>
      <c r="J113" s="197">
        <v>0</v>
      </c>
      <c r="K113" s="197">
        <v>0</v>
      </c>
      <c r="L113" s="197">
        <v>0</v>
      </c>
      <c r="M113" s="197">
        <v>51401</v>
      </c>
      <c r="N113" s="187" t="s">
        <v>11984</v>
      </c>
      <c r="O113" s="187" t="str">
        <f t="shared" si="11"/>
        <v>HEROSPECIAL_514013</v>
      </c>
      <c r="P113" s="187" t="str">
        <f t="shared" si="12"/>
        <v>HEROSPECIALDES_514013</v>
      </c>
      <c r="Q113" s="184" t="str">
        <f t="shared" si="13"/>
        <v/>
      </c>
      <c r="AE113" s="181" t="s">
        <v>11987</v>
      </c>
      <c r="AY113" s="197">
        <v>0.15</v>
      </c>
    </row>
    <row r="114" spans="1:51" ht="16.5">
      <c r="A114" s="197">
        <f t="shared" si="15"/>
        <v>514014</v>
      </c>
      <c r="B114" s="222">
        <v>51401</v>
      </c>
      <c r="C114" s="197" t="s">
        <v>11983</v>
      </c>
      <c r="D114" s="197">
        <v>1</v>
      </c>
      <c r="F114" s="197">
        <v>1</v>
      </c>
      <c r="G114" s="197">
        <v>4</v>
      </c>
      <c r="H114" s="197">
        <v>0</v>
      </c>
      <c r="J114" s="197">
        <v>0</v>
      </c>
      <c r="K114" s="197">
        <v>0</v>
      </c>
      <c r="L114" s="197">
        <v>0</v>
      </c>
      <c r="M114" s="197">
        <v>51401</v>
      </c>
      <c r="N114" s="187" t="s">
        <v>11984</v>
      </c>
      <c r="O114" s="187" t="str">
        <f t="shared" si="11"/>
        <v>HEROSPECIAL_514014</v>
      </c>
      <c r="P114" s="187" t="str">
        <f t="shared" si="12"/>
        <v>HEROSPECIALDES_514014</v>
      </c>
      <c r="Q114" s="184" t="str">
        <f t="shared" si="13"/>
        <v>[1,1,1,1]</v>
      </c>
      <c r="R114" s="184" t="s">
        <v>11988</v>
      </c>
      <c r="S114" s="184" t="s">
        <v>11666</v>
      </c>
      <c r="W114" s="184" t="s">
        <v>11989</v>
      </c>
      <c r="AY114" s="197">
        <v>0.2</v>
      </c>
    </row>
    <row r="115" spans="1:51" ht="16.5">
      <c r="A115" s="197">
        <f t="shared" si="15"/>
        <v>514021</v>
      </c>
      <c r="B115" s="222">
        <v>51402</v>
      </c>
      <c r="C115" s="197" t="s">
        <v>11990</v>
      </c>
      <c r="D115" s="197">
        <v>1</v>
      </c>
      <c r="F115" s="197">
        <v>1</v>
      </c>
      <c r="G115" s="197">
        <v>1</v>
      </c>
      <c r="H115" s="197">
        <v>0</v>
      </c>
      <c r="J115" s="197">
        <v>0</v>
      </c>
      <c r="K115" s="197">
        <v>0</v>
      </c>
      <c r="L115" s="197">
        <v>0</v>
      </c>
      <c r="M115" s="197">
        <v>51402</v>
      </c>
      <c r="N115" s="187" t="s">
        <v>11991</v>
      </c>
      <c r="O115" s="187" t="str">
        <f t="shared" si="11"/>
        <v>HEROSPECIAL_514021</v>
      </c>
      <c r="P115" s="187" t="str">
        <f t="shared" si="12"/>
        <v>HEROSPECIALDES_514021</v>
      </c>
      <c r="AJ115" s="181" t="s">
        <v>11992</v>
      </c>
      <c r="AY115" s="197">
        <v>0.05</v>
      </c>
    </row>
    <row r="116" spans="1:51" ht="16.5">
      <c r="A116" s="197">
        <f t="shared" si="15"/>
        <v>514022</v>
      </c>
      <c r="B116" s="222">
        <v>51402</v>
      </c>
      <c r="C116" s="197" t="s">
        <v>11990</v>
      </c>
      <c r="D116" s="197">
        <v>1</v>
      </c>
      <c r="F116" s="197">
        <v>1</v>
      </c>
      <c r="G116" s="197">
        <v>2</v>
      </c>
      <c r="H116" s="197">
        <v>0</v>
      </c>
      <c r="J116" s="197">
        <v>0</v>
      </c>
      <c r="K116" s="197">
        <v>0</v>
      </c>
      <c r="L116" s="197">
        <v>0</v>
      </c>
      <c r="M116" s="197">
        <v>51402</v>
      </c>
      <c r="N116" s="187" t="s">
        <v>11993</v>
      </c>
      <c r="O116" s="187" t="str">
        <f t="shared" si="11"/>
        <v>HEROSPECIAL_514022</v>
      </c>
      <c r="P116" s="187" t="str">
        <f t="shared" si="12"/>
        <v>HEROSPECIALDES_514022</v>
      </c>
      <c r="Q116" s="184" t="str">
        <f t="shared" ref="Q116" si="16">IF(R116="","","[1,1,1,1]")</f>
        <v>[1,1,1,1]</v>
      </c>
      <c r="R116" s="184" t="s">
        <v>11888</v>
      </c>
      <c r="S116" s="184" t="s">
        <v>11666</v>
      </c>
      <c r="W116" s="184" t="s">
        <v>11994</v>
      </c>
      <c r="AY116" s="197">
        <v>0.1</v>
      </c>
    </row>
    <row r="117" spans="1:51" ht="16.5">
      <c r="A117" s="197">
        <f t="shared" si="15"/>
        <v>514023</v>
      </c>
      <c r="B117" s="222">
        <v>51402</v>
      </c>
      <c r="C117" s="197" t="s">
        <v>11990</v>
      </c>
      <c r="D117" s="197">
        <v>1</v>
      </c>
      <c r="E117" s="197">
        <v>1</v>
      </c>
      <c r="F117" s="197">
        <v>1</v>
      </c>
      <c r="G117" s="197">
        <v>3</v>
      </c>
      <c r="H117" s="197">
        <v>0</v>
      </c>
      <c r="J117" s="197">
        <v>0</v>
      </c>
      <c r="K117" s="197">
        <v>0</v>
      </c>
      <c r="L117" s="197">
        <v>0</v>
      </c>
      <c r="M117" s="197">
        <v>51402</v>
      </c>
      <c r="N117" s="187" t="s">
        <v>11993</v>
      </c>
      <c r="O117" s="187" t="str">
        <f t="shared" si="11"/>
        <v>HEROSPECIAL_514023</v>
      </c>
      <c r="P117" s="187" t="str">
        <f t="shared" si="12"/>
        <v>HEROSPECIALDES_514023</v>
      </c>
      <c r="Q117" s="184" t="str">
        <f t="shared" si="13"/>
        <v/>
      </c>
      <c r="AB117" s="183" t="s">
        <v>11995</v>
      </c>
      <c r="AY117" s="197">
        <v>0.15</v>
      </c>
    </row>
    <row r="118" spans="1:51" ht="16.5">
      <c r="A118" s="197">
        <f t="shared" si="15"/>
        <v>514024</v>
      </c>
      <c r="B118" s="222">
        <v>51402</v>
      </c>
      <c r="C118" s="197" t="s">
        <v>11990</v>
      </c>
      <c r="D118" s="197">
        <v>1</v>
      </c>
      <c r="F118" s="197">
        <v>1</v>
      </c>
      <c r="G118" s="197">
        <v>4</v>
      </c>
      <c r="H118" s="197">
        <v>0</v>
      </c>
      <c r="J118" s="197">
        <v>0</v>
      </c>
      <c r="K118" s="197">
        <v>0</v>
      </c>
      <c r="L118" s="197">
        <v>0</v>
      </c>
      <c r="M118" s="197">
        <v>51402</v>
      </c>
      <c r="N118" s="187" t="s">
        <v>11993</v>
      </c>
      <c r="O118" s="187" t="str">
        <f t="shared" si="11"/>
        <v>HEROSPECIAL_514024</v>
      </c>
      <c r="P118" s="187" t="str">
        <f t="shared" si="12"/>
        <v>HEROSPECIALDES_514024</v>
      </c>
      <c r="Q118" s="184" t="str">
        <f t="shared" si="13"/>
        <v/>
      </c>
      <c r="AB118" s="183" t="s">
        <v>11996</v>
      </c>
      <c r="AY118" s="197">
        <v>0.2</v>
      </c>
    </row>
    <row r="119" spans="1:51" ht="16.5">
      <c r="B119" s="222"/>
      <c r="N119" s="187"/>
      <c r="O119" s="187"/>
      <c r="P119" s="187"/>
    </row>
    <row r="120" spans="1:51" ht="16.5">
      <c r="B120" s="222"/>
      <c r="N120" s="187"/>
      <c r="O120" s="187"/>
      <c r="P120" s="187"/>
    </row>
    <row r="121" spans="1:51" ht="57">
      <c r="A121" s="197" t="s">
        <v>11997</v>
      </c>
      <c r="B121" s="222"/>
      <c r="N121" s="187"/>
      <c r="O121" s="187"/>
      <c r="P121" s="187"/>
    </row>
    <row r="122" spans="1:51" ht="16.5">
      <c r="A122" s="197">
        <v>714011</v>
      </c>
      <c r="B122" s="222">
        <v>51401</v>
      </c>
      <c r="C122" s="197" t="s">
        <v>11998</v>
      </c>
      <c r="D122" s="197">
        <v>1</v>
      </c>
      <c r="F122" s="197">
        <v>1</v>
      </c>
      <c r="G122" s="197">
        <v>1</v>
      </c>
      <c r="H122" s="197">
        <v>0</v>
      </c>
      <c r="J122" s="197">
        <v>0</v>
      </c>
      <c r="K122" s="197">
        <v>0</v>
      </c>
      <c r="L122" s="197">
        <v>0</v>
      </c>
      <c r="M122" s="197">
        <v>71401</v>
      </c>
      <c r="N122" s="187" t="s">
        <v>11999</v>
      </c>
      <c r="O122" s="187" t="s">
        <v>12000</v>
      </c>
      <c r="P122" s="187" t="s">
        <v>12001</v>
      </c>
      <c r="Q122" s="184" t="s">
        <v>6905</v>
      </c>
      <c r="AG122" s="181" t="s">
        <v>12002</v>
      </c>
      <c r="AY122" s="181">
        <v>0.05</v>
      </c>
    </row>
    <row r="123" spans="1:51" ht="16.5">
      <c r="A123" s="197">
        <v>714012</v>
      </c>
      <c r="B123" s="222">
        <v>51401</v>
      </c>
      <c r="C123" s="197" t="s">
        <v>11998</v>
      </c>
      <c r="D123" s="197">
        <v>1</v>
      </c>
      <c r="F123" s="197">
        <v>1</v>
      </c>
      <c r="G123" s="197">
        <v>2</v>
      </c>
      <c r="H123" s="197">
        <v>0</v>
      </c>
      <c r="J123" s="197">
        <v>0</v>
      </c>
      <c r="K123" s="197">
        <v>0</v>
      </c>
      <c r="L123" s="197">
        <v>0</v>
      </c>
      <c r="M123" s="197">
        <v>71401</v>
      </c>
      <c r="N123" s="187" t="s">
        <v>11999</v>
      </c>
      <c r="O123" s="187" t="s">
        <v>12003</v>
      </c>
      <c r="P123" s="187" t="s">
        <v>12004</v>
      </c>
      <c r="Q123" s="184" t="s">
        <v>6905</v>
      </c>
      <c r="AG123" s="181" t="s">
        <v>12005</v>
      </c>
      <c r="AY123" s="181">
        <v>0.1</v>
      </c>
    </row>
    <row r="124" spans="1:51" ht="16.5">
      <c r="A124" s="197">
        <v>714013</v>
      </c>
      <c r="B124" s="222">
        <v>51401</v>
      </c>
      <c r="C124" s="197" t="s">
        <v>11998</v>
      </c>
      <c r="D124" s="197">
        <v>1</v>
      </c>
      <c r="E124" s="197">
        <v>1</v>
      </c>
      <c r="F124" s="197">
        <v>1</v>
      </c>
      <c r="G124" s="197">
        <v>3</v>
      </c>
      <c r="H124" s="197">
        <v>0</v>
      </c>
      <c r="J124" s="197">
        <v>0</v>
      </c>
      <c r="K124" s="197">
        <v>0</v>
      </c>
      <c r="L124" s="197">
        <v>0</v>
      </c>
      <c r="M124" s="197">
        <v>71401</v>
      </c>
      <c r="N124" s="187" t="s">
        <v>11999</v>
      </c>
      <c r="O124" s="187" t="s">
        <v>12006</v>
      </c>
      <c r="P124" s="187" t="s">
        <v>12007</v>
      </c>
      <c r="Q124" s="184" t="s">
        <v>6905</v>
      </c>
      <c r="AE124" s="181" t="s">
        <v>12008</v>
      </c>
      <c r="AY124" s="181">
        <v>0.15</v>
      </c>
    </row>
    <row r="125" spans="1:51" ht="16.5">
      <c r="A125" s="197">
        <v>714014</v>
      </c>
      <c r="B125" s="222">
        <v>51401</v>
      </c>
      <c r="C125" s="197" t="s">
        <v>11998</v>
      </c>
      <c r="D125" s="197">
        <v>1</v>
      </c>
      <c r="F125" s="197">
        <v>1</v>
      </c>
      <c r="G125" s="197">
        <v>4</v>
      </c>
      <c r="H125" s="197">
        <v>0</v>
      </c>
      <c r="J125" s="197">
        <v>0</v>
      </c>
      <c r="K125" s="197">
        <v>0</v>
      </c>
      <c r="L125" s="197">
        <v>0</v>
      </c>
      <c r="M125" s="197">
        <v>71401</v>
      </c>
      <c r="N125" s="187" t="s">
        <v>11999</v>
      </c>
      <c r="O125" s="187" t="s">
        <v>12009</v>
      </c>
      <c r="P125" s="187" t="s">
        <v>12010</v>
      </c>
      <c r="Q125" s="184" t="s">
        <v>12011</v>
      </c>
      <c r="R125" s="184" t="s">
        <v>12012</v>
      </c>
      <c r="S125" s="184" t="s">
        <v>12013</v>
      </c>
      <c r="W125" s="184" t="s">
        <v>12014</v>
      </c>
      <c r="AY125" s="181">
        <v>0.2</v>
      </c>
    </row>
    <row r="126" spans="1:51" ht="16.5">
      <c r="N126" s="187"/>
      <c r="O126" s="187"/>
      <c r="P126" s="187"/>
      <c r="Q126" s="184" t="str">
        <f t="shared" si="13"/>
        <v/>
      </c>
    </row>
    <row r="127" spans="1:51" ht="16.5">
      <c r="A127" s="197" t="s">
        <v>12015</v>
      </c>
      <c r="N127" s="187"/>
      <c r="Q127" s="184" t="str">
        <f t="shared" si="13"/>
        <v/>
      </c>
    </row>
    <row r="128" spans="1:51" ht="16.5">
      <c r="A128" s="197">
        <v>62001</v>
      </c>
      <c r="C128" s="197" t="s">
        <v>12016</v>
      </c>
      <c r="D128" s="197">
        <v>2</v>
      </c>
      <c r="G128" s="197">
        <v>1</v>
      </c>
      <c r="H128" s="197">
        <v>560</v>
      </c>
      <c r="I128" s="197">
        <v>7</v>
      </c>
      <c r="J128" s="197">
        <v>0</v>
      </c>
      <c r="K128" s="197" t="s">
        <v>1856</v>
      </c>
      <c r="L128" s="197">
        <v>0</v>
      </c>
      <c r="M128" s="187">
        <v>62000</v>
      </c>
      <c r="N128" s="187" t="s">
        <v>12017</v>
      </c>
      <c r="O128" s="187" t="str">
        <f t="shared" ref="O128:O178" si="17">"HEROMASTERY_"&amp;A128</f>
        <v>HEROMASTERY_62001</v>
      </c>
      <c r="P128" s="187" t="str">
        <f t="shared" ref="P128:P178" si="18">"HEROMASTERYDES_"&amp;A128</f>
        <v>HEROMASTERYDES_62001</v>
      </c>
      <c r="Q128" s="184" t="str">
        <f t="shared" si="13"/>
        <v>[1,1,1,1]</v>
      </c>
      <c r="R128" s="184" t="s">
        <v>11888</v>
      </c>
      <c r="S128" s="184" t="str">
        <f>IF(R128="","","[1,1]")</f>
        <v>[1,1]</v>
      </c>
      <c r="V128" s="184" t="s">
        <v>12018</v>
      </c>
      <c r="AY128" s="197">
        <v>0.03</v>
      </c>
    </row>
    <row r="129" spans="1:51" ht="16.5">
      <c r="A129" s="197">
        <f>IF(M129=M128,A128+1,A128+8)</f>
        <v>62002</v>
      </c>
      <c r="C129" s="197" t="s">
        <v>12019</v>
      </c>
      <c r="D129" s="197">
        <v>2</v>
      </c>
      <c r="G129" s="197">
        <v>2</v>
      </c>
      <c r="H129" s="197">
        <v>340</v>
      </c>
      <c r="I129" s="197">
        <v>5</v>
      </c>
      <c r="J129" s="197">
        <v>0</v>
      </c>
      <c r="K129" s="197" t="s">
        <v>12020</v>
      </c>
      <c r="L129" s="197">
        <v>0</v>
      </c>
      <c r="M129" s="187">
        <v>62000</v>
      </c>
      <c r="N129" s="187" t="s">
        <v>12021</v>
      </c>
      <c r="O129" s="187" t="str">
        <f t="shared" si="17"/>
        <v>HEROMASTERY_62002</v>
      </c>
      <c r="P129" s="187" t="str">
        <f t="shared" si="18"/>
        <v>HEROMASTERYDES_62002</v>
      </c>
      <c r="Q129" s="184" t="str">
        <f t="shared" si="13"/>
        <v>[1,1,1,1]</v>
      </c>
      <c r="R129" s="184" t="s">
        <v>11888</v>
      </c>
      <c r="S129" s="184" t="str">
        <f t="shared" ref="S129:S192" si="19">IF(R129="","","[1,1]")</f>
        <v>[1,1]</v>
      </c>
      <c r="V129" s="184" t="s">
        <v>12022</v>
      </c>
      <c r="AY129" s="197">
        <v>7.0000000000000007E-2</v>
      </c>
    </row>
    <row r="130" spans="1:51" ht="16.5">
      <c r="A130" s="197">
        <f>IF(M130=M129,A129+1,A129+8)</f>
        <v>62003</v>
      </c>
      <c r="C130" s="197" t="s">
        <v>12023</v>
      </c>
      <c r="D130" s="197">
        <v>2</v>
      </c>
      <c r="G130" s="197">
        <v>3</v>
      </c>
      <c r="H130" s="197">
        <v>100</v>
      </c>
      <c r="I130" s="197">
        <v>1</v>
      </c>
      <c r="J130" s="197">
        <v>1000</v>
      </c>
      <c r="K130" s="197" t="s">
        <v>12020</v>
      </c>
      <c r="L130" s="197">
        <v>0</v>
      </c>
      <c r="M130" s="187">
        <v>62000</v>
      </c>
      <c r="N130" s="187" t="s">
        <v>12024</v>
      </c>
      <c r="O130" s="187" t="str">
        <f t="shared" si="17"/>
        <v>HEROMASTERY_62003</v>
      </c>
      <c r="P130" s="187" t="str">
        <f t="shared" si="18"/>
        <v>HEROMASTERYDES_62003</v>
      </c>
      <c r="Q130" s="184" t="str">
        <f t="shared" si="13"/>
        <v>[1,1,1,1]</v>
      </c>
      <c r="R130" s="184" t="s">
        <v>11888</v>
      </c>
      <c r="S130" s="184" t="str">
        <f t="shared" si="19"/>
        <v>[1,1]</v>
      </c>
      <c r="V130" s="184" t="s">
        <v>12025</v>
      </c>
      <c r="AY130" s="197">
        <v>0.1</v>
      </c>
    </row>
    <row r="131" spans="1:51" ht="16.5">
      <c r="A131" s="197">
        <f>IF(M131=M130,A130+1,A130+8)</f>
        <v>62011</v>
      </c>
      <c r="C131" s="197" t="s">
        <v>12026</v>
      </c>
      <c r="D131" s="197">
        <v>2</v>
      </c>
      <c r="E131" s="197">
        <v>1</v>
      </c>
      <c r="G131" s="197">
        <v>1</v>
      </c>
      <c r="H131" s="197">
        <v>700</v>
      </c>
      <c r="I131" s="197">
        <v>7</v>
      </c>
      <c r="J131" s="197">
        <v>0</v>
      </c>
      <c r="K131" s="197" t="s">
        <v>1856</v>
      </c>
      <c r="L131" s="197">
        <v>0</v>
      </c>
      <c r="M131" s="187">
        <f>M128+10</f>
        <v>62010</v>
      </c>
      <c r="N131" s="187" t="s">
        <v>12027</v>
      </c>
      <c r="O131" s="187" t="str">
        <f t="shared" si="17"/>
        <v>HEROMASTERY_62011</v>
      </c>
      <c r="P131" s="187" t="str">
        <f t="shared" si="18"/>
        <v>HEROMASTERYDES_62011</v>
      </c>
      <c r="Q131" s="184" t="str">
        <f t="shared" si="13"/>
        <v/>
      </c>
      <c r="AE131" s="181" t="s">
        <v>12028</v>
      </c>
      <c r="AY131" s="197">
        <v>0.03</v>
      </c>
    </row>
    <row r="132" spans="1:51" ht="16.5">
      <c r="A132" s="197">
        <f>IF(M132=M131,A131+1,A131+8)</f>
        <v>62012</v>
      </c>
      <c r="C132" s="197" t="s">
        <v>12029</v>
      </c>
      <c r="D132" s="197">
        <v>2</v>
      </c>
      <c r="E132" s="197">
        <v>1</v>
      </c>
      <c r="G132" s="197">
        <v>2</v>
      </c>
      <c r="H132" s="197">
        <v>280</v>
      </c>
      <c r="I132" s="197">
        <v>5</v>
      </c>
      <c r="J132" s="197">
        <v>0</v>
      </c>
      <c r="K132" s="197" t="s">
        <v>12020</v>
      </c>
      <c r="L132" s="197">
        <v>0</v>
      </c>
      <c r="M132" s="187">
        <f t="shared" ref="M132:M195" si="20">M129+10</f>
        <v>62010</v>
      </c>
      <c r="N132" s="187" t="s">
        <v>12030</v>
      </c>
      <c r="O132" s="187" t="str">
        <f t="shared" si="17"/>
        <v>HEROMASTERY_62012</v>
      </c>
      <c r="P132" s="187" t="str">
        <f t="shared" si="18"/>
        <v>HEROMASTERYDES_62012</v>
      </c>
      <c r="Q132" s="184" t="str">
        <f t="shared" si="13"/>
        <v/>
      </c>
      <c r="AE132" s="181" t="s">
        <v>12031</v>
      </c>
      <c r="AY132" s="197">
        <v>7.0000000000000007E-2</v>
      </c>
    </row>
    <row r="133" spans="1:51" ht="16.5">
      <c r="A133" s="197">
        <f t="shared" ref="A133:A178" si="21">IF(M133=M132,A132+1,A132+8)</f>
        <v>62013</v>
      </c>
      <c r="C133" s="197" t="s">
        <v>12032</v>
      </c>
      <c r="D133" s="197">
        <v>2</v>
      </c>
      <c r="E133" s="197">
        <v>1</v>
      </c>
      <c r="G133" s="197">
        <v>3</v>
      </c>
      <c r="H133" s="197">
        <v>20</v>
      </c>
      <c r="I133" s="197">
        <v>1</v>
      </c>
      <c r="J133" s="197">
        <v>1000</v>
      </c>
      <c r="K133" s="197" t="s">
        <v>12020</v>
      </c>
      <c r="L133" s="197">
        <v>0</v>
      </c>
      <c r="M133" s="187">
        <f t="shared" si="20"/>
        <v>62010</v>
      </c>
      <c r="N133" s="187" t="s">
        <v>12033</v>
      </c>
      <c r="O133" s="187" t="str">
        <f t="shared" si="17"/>
        <v>HEROMASTERY_62013</v>
      </c>
      <c r="P133" s="187" t="str">
        <f t="shared" si="18"/>
        <v>HEROMASTERYDES_62013</v>
      </c>
      <c r="Q133" s="184" t="str">
        <f t="shared" si="13"/>
        <v/>
      </c>
      <c r="AE133" s="181" t="s">
        <v>12034</v>
      </c>
      <c r="AY133" s="197">
        <v>0.1</v>
      </c>
    </row>
    <row r="134" spans="1:51" ht="16.5">
      <c r="A134" s="197">
        <f t="shared" si="21"/>
        <v>62021</v>
      </c>
      <c r="C134" s="197" t="s">
        <v>12035</v>
      </c>
      <c r="D134" s="197">
        <v>2</v>
      </c>
      <c r="G134" s="197">
        <v>1</v>
      </c>
      <c r="H134" s="197">
        <v>560</v>
      </c>
      <c r="I134" s="197">
        <v>7</v>
      </c>
      <c r="J134" s="197">
        <v>0</v>
      </c>
      <c r="K134" s="197" t="s">
        <v>1856</v>
      </c>
      <c r="L134" s="197">
        <v>0</v>
      </c>
      <c r="M134" s="187">
        <f t="shared" si="20"/>
        <v>62020</v>
      </c>
      <c r="N134" s="187" t="s">
        <v>12036</v>
      </c>
      <c r="O134" s="187" t="str">
        <f t="shared" si="17"/>
        <v>HEROMASTERY_62021</v>
      </c>
      <c r="P134" s="187" t="str">
        <f t="shared" si="18"/>
        <v>HEROMASTERYDES_62021</v>
      </c>
      <c r="Q134" s="184" t="str">
        <f t="shared" si="13"/>
        <v>[1,1,1,1]</v>
      </c>
      <c r="R134" s="184" t="s">
        <v>11856</v>
      </c>
      <c r="S134" s="184" t="str">
        <f t="shared" si="19"/>
        <v>[1,1]</v>
      </c>
      <c r="V134" s="184" t="s">
        <v>12037</v>
      </c>
      <c r="AY134" s="197">
        <v>0.03</v>
      </c>
    </row>
    <row r="135" spans="1:51" ht="16.5">
      <c r="A135" s="197">
        <f t="shared" si="21"/>
        <v>62022</v>
      </c>
      <c r="C135" s="197" t="s">
        <v>12038</v>
      </c>
      <c r="D135" s="197">
        <v>2</v>
      </c>
      <c r="G135" s="197">
        <v>2</v>
      </c>
      <c r="H135" s="197">
        <v>340</v>
      </c>
      <c r="I135" s="197">
        <v>5</v>
      </c>
      <c r="J135" s="197">
        <v>0</v>
      </c>
      <c r="K135" s="197" t="s">
        <v>12020</v>
      </c>
      <c r="L135" s="197">
        <v>0</v>
      </c>
      <c r="M135" s="187">
        <f t="shared" si="20"/>
        <v>62020</v>
      </c>
      <c r="N135" s="187" t="s">
        <v>12039</v>
      </c>
      <c r="O135" s="187" t="str">
        <f t="shared" si="17"/>
        <v>HEROMASTERY_62022</v>
      </c>
      <c r="P135" s="187" t="str">
        <f t="shared" si="18"/>
        <v>HEROMASTERYDES_62022</v>
      </c>
      <c r="Q135" s="184" t="str">
        <f t="shared" si="13"/>
        <v>[1,1,1,1]</v>
      </c>
      <c r="R135" s="184" t="s">
        <v>11856</v>
      </c>
      <c r="S135" s="184" t="str">
        <f t="shared" si="19"/>
        <v>[1,1]</v>
      </c>
      <c r="V135" s="184" t="s">
        <v>12040</v>
      </c>
      <c r="AY135" s="197">
        <v>7.0000000000000007E-2</v>
      </c>
    </row>
    <row r="136" spans="1:51" ht="16.5">
      <c r="A136" s="197">
        <f t="shared" si="21"/>
        <v>62023</v>
      </c>
      <c r="C136" s="197" t="s">
        <v>12041</v>
      </c>
      <c r="D136" s="197">
        <v>2</v>
      </c>
      <c r="G136" s="197">
        <v>3</v>
      </c>
      <c r="H136" s="197">
        <v>100</v>
      </c>
      <c r="I136" s="197">
        <v>1</v>
      </c>
      <c r="J136" s="197">
        <v>1000</v>
      </c>
      <c r="K136" s="197" t="s">
        <v>12020</v>
      </c>
      <c r="L136" s="197">
        <v>0</v>
      </c>
      <c r="M136" s="187">
        <f t="shared" si="20"/>
        <v>62020</v>
      </c>
      <c r="N136" s="187" t="s">
        <v>12042</v>
      </c>
      <c r="O136" s="187" t="str">
        <f t="shared" si="17"/>
        <v>HEROMASTERY_62023</v>
      </c>
      <c r="P136" s="187" t="str">
        <f t="shared" si="18"/>
        <v>HEROMASTERYDES_62023</v>
      </c>
      <c r="Q136" s="184" t="str">
        <f t="shared" si="13"/>
        <v>[1,1,1,1]</v>
      </c>
      <c r="R136" s="184" t="s">
        <v>11856</v>
      </c>
      <c r="S136" s="184" t="str">
        <f t="shared" si="19"/>
        <v>[1,1]</v>
      </c>
      <c r="V136" s="184" t="s">
        <v>11910</v>
      </c>
      <c r="AY136" s="197">
        <v>0.1</v>
      </c>
    </row>
    <row r="137" spans="1:51" ht="16.5">
      <c r="A137" s="197">
        <f t="shared" si="21"/>
        <v>62031</v>
      </c>
      <c r="C137" s="197" t="s">
        <v>12043</v>
      </c>
      <c r="D137" s="197">
        <v>2</v>
      </c>
      <c r="E137" s="197">
        <v>1</v>
      </c>
      <c r="G137" s="197">
        <v>1</v>
      </c>
      <c r="H137" s="197">
        <v>700</v>
      </c>
      <c r="I137" s="197">
        <v>7</v>
      </c>
      <c r="J137" s="197">
        <v>0</v>
      </c>
      <c r="K137" s="197" t="s">
        <v>1856</v>
      </c>
      <c r="L137" s="197">
        <v>0</v>
      </c>
      <c r="M137" s="187">
        <f t="shared" si="20"/>
        <v>62030</v>
      </c>
      <c r="N137" s="187" t="s">
        <v>12044</v>
      </c>
      <c r="O137" s="187" t="str">
        <f t="shared" si="17"/>
        <v>HEROMASTERY_62031</v>
      </c>
      <c r="P137" s="187" t="str">
        <f t="shared" si="18"/>
        <v>HEROMASTERYDES_62031</v>
      </c>
      <c r="Q137" s="184" t="str">
        <f t="shared" si="13"/>
        <v/>
      </c>
      <c r="AE137" s="181" t="s">
        <v>12045</v>
      </c>
      <c r="AY137" s="197">
        <v>0.03</v>
      </c>
    </row>
    <row r="138" spans="1:51" ht="16.5">
      <c r="A138" s="197">
        <f t="shared" si="21"/>
        <v>62032</v>
      </c>
      <c r="C138" s="197" t="s">
        <v>12046</v>
      </c>
      <c r="D138" s="197">
        <v>2</v>
      </c>
      <c r="E138" s="197">
        <v>1</v>
      </c>
      <c r="G138" s="197">
        <v>2</v>
      </c>
      <c r="H138" s="197">
        <v>280</v>
      </c>
      <c r="I138" s="197">
        <v>5</v>
      </c>
      <c r="J138" s="197">
        <v>0</v>
      </c>
      <c r="K138" s="197" t="s">
        <v>12020</v>
      </c>
      <c r="L138" s="197">
        <v>0</v>
      </c>
      <c r="M138" s="187">
        <f t="shared" si="20"/>
        <v>62030</v>
      </c>
      <c r="N138" s="187" t="s">
        <v>12047</v>
      </c>
      <c r="O138" s="187" t="str">
        <f t="shared" si="17"/>
        <v>HEROMASTERY_62032</v>
      </c>
      <c r="P138" s="187" t="str">
        <f t="shared" si="18"/>
        <v>HEROMASTERYDES_62032</v>
      </c>
      <c r="Q138" s="184" t="str">
        <f t="shared" si="13"/>
        <v/>
      </c>
      <c r="AE138" s="181" t="s">
        <v>12048</v>
      </c>
      <c r="AY138" s="197">
        <v>7.0000000000000007E-2</v>
      </c>
    </row>
    <row r="139" spans="1:51" ht="16.5">
      <c r="A139" s="197">
        <f t="shared" si="21"/>
        <v>62033</v>
      </c>
      <c r="C139" s="197" t="s">
        <v>12049</v>
      </c>
      <c r="D139" s="197">
        <v>2</v>
      </c>
      <c r="E139" s="197">
        <v>1</v>
      </c>
      <c r="G139" s="197">
        <v>3</v>
      </c>
      <c r="H139" s="197">
        <v>20</v>
      </c>
      <c r="I139" s="197">
        <v>1</v>
      </c>
      <c r="J139" s="197">
        <v>1000</v>
      </c>
      <c r="K139" s="197" t="s">
        <v>12020</v>
      </c>
      <c r="L139" s="197">
        <v>0</v>
      </c>
      <c r="M139" s="187">
        <f t="shared" si="20"/>
        <v>62030</v>
      </c>
      <c r="N139" s="187" t="s">
        <v>12050</v>
      </c>
      <c r="O139" s="187" t="str">
        <f t="shared" si="17"/>
        <v>HEROMASTERY_62033</v>
      </c>
      <c r="P139" s="187" t="str">
        <f t="shared" si="18"/>
        <v>HEROMASTERYDES_62033</v>
      </c>
      <c r="Q139" s="184" t="str">
        <f t="shared" si="13"/>
        <v/>
      </c>
      <c r="AE139" s="181" t="s">
        <v>12051</v>
      </c>
      <c r="AY139" s="197">
        <v>0.1</v>
      </c>
    </row>
    <row r="140" spans="1:51" ht="16.5">
      <c r="A140" s="197">
        <f t="shared" si="21"/>
        <v>62041</v>
      </c>
      <c r="C140" s="197" t="s">
        <v>12052</v>
      </c>
      <c r="D140" s="197">
        <v>2</v>
      </c>
      <c r="G140" s="197">
        <v>1</v>
      </c>
      <c r="H140" s="197">
        <v>560</v>
      </c>
      <c r="I140" s="197">
        <v>7</v>
      </c>
      <c r="J140" s="197">
        <v>0</v>
      </c>
      <c r="K140" s="197" t="s">
        <v>1856</v>
      </c>
      <c r="L140" s="197">
        <v>20</v>
      </c>
      <c r="M140" s="187">
        <f t="shared" si="20"/>
        <v>62040</v>
      </c>
      <c r="N140" s="187" t="s">
        <v>12053</v>
      </c>
      <c r="O140" s="187" t="str">
        <f t="shared" si="17"/>
        <v>HEROMASTERY_62041</v>
      </c>
      <c r="P140" s="187" t="str">
        <f t="shared" si="18"/>
        <v>HEROMASTERYDES_62041</v>
      </c>
      <c r="Q140" s="184" t="str">
        <f t="shared" si="13"/>
        <v/>
      </c>
      <c r="S140" s="184" t="str">
        <f t="shared" si="19"/>
        <v/>
      </c>
      <c r="AE140" s="181" t="s">
        <v>12054</v>
      </c>
      <c r="AY140" s="197">
        <v>0.03</v>
      </c>
    </row>
    <row r="141" spans="1:51" ht="16.5">
      <c r="A141" s="197">
        <f t="shared" si="21"/>
        <v>62042</v>
      </c>
      <c r="C141" s="197" t="s">
        <v>12055</v>
      </c>
      <c r="D141" s="197">
        <v>2</v>
      </c>
      <c r="G141" s="197">
        <v>2</v>
      </c>
      <c r="H141" s="197">
        <v>340</v>
      </c>
      <c r="I141" s="197">
        <v>5</v>
      </c>
      <c r="J141" s="197">
        <v>0</v>
      </c>
      <c r="K141" s="197" t="s">
        <v>12020</v>
      </c>
      <c r="L141" s="197">
        <v>20</v>
      </c>
      <c r="M141" s="187">
        <f t="shared" si="20"/>
        <v>62040</v>
      </c>
      <c r="N141" s="187" t="s">
        <v>12056</v>
      </c>
      <c r="O141" s="187" t="str">
        <f t="shared" si="17"/>
        <v>HEROMASTERY_62042</v>
      </c>
      <c r="P141" s="187" t="str">
        <f t="shared" si="18"/>
        <v>HEROMASTERYDES_62042</v>
      </c>
      <c r="Q141" s="184" t="str">
        <f t="shared" si="13"/>
        <v/>
      </c>
      <c r="S141" s="184" t="str">
        <f t="shared" si="19"/>
        <v/>
      </c>
      <c r="AE141" s="181" t="s">
        <v>12057</v>
      </c>
      <c r="AY141" s="197">
        <v>7.0000000000000007E-2</v>
      </c>
    </row>
    <row r="142" spans="1:51" ht="16.5">
      <c r="A142" s="197">
        <f t="shared" si="21"/>
        <v>62043</v>
      </c>
      <c r="C142" s="197" t="s">
        <v>12058</v>
      </c>
      <c r="D142" s="197">
        <v>2</v>
      </c>
      <c r="G142" s="197">
        <v>3</v>
      </c>
      <c r="H142" s="197">
        <v>100</v>
      </c>
      <c r="I142" s="197">
        <v>1</v>
      </c>
      <c r="J142" s="197">
        <v>1000</v>
      </c>
      <c r="K142" s="197" t="s">
        <v>12020</v>
      </c>
      <c r="L142" s="197">
        <v>20</v>
      </c>
      <c r="M142" s="187">
        <f t="shared" si="20"/>
        <v>62040</v>
      </c>
      <c r="N142" s="187" t="s">
        <v>12059</v>
      </c>
      <c r="O142" s="187" t="str">
        <f t="shared" si="17"/>
        <v>HEROMASTERY_62043</v>
      </c>
      <c r="P142" s="187" t="str">
        <f t="shared" si="18"/>
        <v>HEROMASTERYDES_62043</v>
      </c>
      <c r="Q142" s="184" t="str">
        <f t="shared" si="13"/>
        <v/>
      </c>
      <c r="S142" s="184" t="str">
        <f t="shared" si="19"/>
        <v/>
      </c>
      <c r="AE142" s="181" t="s">
        <v>12060</v>
      </c>
      <c r="AY142" s="197">
        <v>0.1</v>
      </c>
    </row>
    <row r="143" spans="1:51" ht="16.5">
      <c r="A143" s="197">
        <f t="shared" si="21"/>
        <v>62051</v>
      </c>
      <c r="C143" s="197" t="s">
        <v>12061</v>
      </c>
      <c r="D143" s="197">
        <v>2</v>
      </c>
      <c r="G143" s="197">
        <v>1</v>
      </c>
      <c r="H143" s="197">
        <v>560</v>
      </c>
      <c r="I143" s="197">
        <v>7</v>
      </c>
      <c r="J143" s="197">
        <v>0</v>
      </c>
      <c r="K143" s="197" t="s">
        <v>1856</v>
      </c>
      <c r="L143" s="197">
        <v>0</v>
      </c>
      <c r="M143" s="187">
        <f t="shared" si="20"/>
        <v>62050</v>
      </c>
      <c r="N143" s="187" t="s">
        <v>12062</v>
      </c>
      <c r="O143" s="187" t="str">
        <f t="shared" si="17"/>
        <v>HEROMASTERY_62051</v>
      </c>
      <c r="P143" s="187" t="str">
        <f t="shared" si="18"/>
        <v>HEROMASTERYDES_62051</v>
      </c>
      <c r="Q143" s="184" t="str">
        <f t="shared" si="13"/>
        <v>[1,1,1,1]</v>
      </c>
      <c r="R143" s="184" t="s">
        <v>11822</v>
      </c>
      <c r="S143" s="184" t="str">
        <f t="shared" si="19"/>
        <v>[1,1]</v>
      </c>
      <c r="V143" s="184" t="s">
        <v>12063</v>
      </c>
      <c r="AY143" s="197">
        <v>0.03</v>
      </c>
    </row>
    <row r="144" spans="1:51" ht="16.5">
      <c r="A144" s="197">
        <f t="shared" si="21"/>
        <v>62052</v>
      </c>
      <c r="C144" s="197" t="s">
        <v>12064</v>
      </c>
      <c r="D144" s="197">
        <v>2</v>
      </c>
      <c r="G144" s="197">
        <v>2</v>
      </c>
      <c r="H144" s="197">
        <v>340</v>
      </c>
      <c r="I144" s="197">
        <v>5</v>
      </c>
      <c r="J144" s="197">
        <v>0</v>
      </c>
      <c r="K144" s="197" t="s">
        <v>12020</v>
      </c>
      <c r="L144" s="197">
        <v>0</v>
      </c>
      <c r="M144" s="187">
        <f t="shared" si="20"/>
        <v>62050</v>
      </c>
      <c r="N144" s="187" t="s">
        <v>12065</v>
      </c>
      <c r="O144" s="187" t="str">
        <f t="shared" si="17"/>
        <v>HEROMASTERY_62052</v>
      </c>
      <c r="P144" s="187" t="str">
        <f t="shared" si="18"/>
        <v>HEROMASTERYDES_62052</v>
      </c>
      <c r="Q144" s="184" t="str">
        <f t="shared" si="13"/>
        <v>[1,1,1,1]</v>
      </c>
      <c r="R144" s="184" t="s">
        <v>11822</v>
      </c>
      <c r="S144" s="184" t="str">
        <f t="shared" si="19"/>
        <v>[1,1]</v>
      </c>
      <c r="V144" s="184" t="s">
        <v>12066</v>
      </c>
      <c r="AY144" s="197">
        <v>7.0000000000000007E-2</v>
      </c>
    </row>
    <row r="145" spans="1:51" ht="16.5">
      <c r="A145" s="197">
        <f t="shared" si="21"/>
        <v>62053</v>
      </c>
      <c r="C145" s="197" t="s">
        <v>12067</v>
      </c>
      <c r="D145" s="197">
        <v>2</v>
      </c>
      <c r="G145" s="197">
        <v>3</v>
      </c>
      <c r="H145" s="197">
        <v>100</v>
      </c>
      <c r="I145" s="197">
        <v>1</v>
      </c>
      <c r="J145" s="197">
        <v>1000</v>
      </c>
      <c r="K145" s="197" t="s">
        <v>12020</v>
      </c>
      <c r="L145" s="197">
        <v>0</v>
      </c>
      <c r="M145" s="187">
        <f t="shared" si="20"/>
        <v>62050</v>
      </c>
      <c r="N145" s="187" t="s">
        <v>12068</v>
      </c>
      <c r="O145" s="187" t="str">
        <f t="shared" si="17"/>
        <v>HEROMASTERY_62053</v>
      </c>
      <c r="P145" s="187" t="str">
        <f t="shared" si="18"/>
        <v>HEROMASTERYDES_62053</v>
      </c>
      <c r="Q145" s="184" t="str">
        <f t="shared" si="13"/>
        <v>[1,1,1,1]</v>
      </c>
      <c r="R145" s="184" t="s">
        <v>11822</v>
      </c>
      <c r="S145" s="184" t="str">
        <f t="shared" si="19"/>
        <v>[1,1]</v>
      </c>
      <c r="V145" s="184" t="s">
        <v>12069</v>
      </c>
      <c r="AY145" s="197">
        <v>0.1</v>
      </c>
    </row>
    <row r="146" spans="1:51" ht="16.5">
      <c r="A146" s="197">
        <f t="shared" si="21"/>
        <v>62061</v>
      </c>
      <c r="C146" s="197" t="s">
        <v>12070</v>
      </c>
      <c r="D146" s="197">
        <v>2</v>
      </c>
      <c r="E146" s="197">
        <v>1</v>
      </c>
      <c r="G146" s="197">
        <v>1</v>
      </c>
      <c r="H146" s="197">
        <v>700</v>
      </c>
      <c r="I146" s="197">
        <v>7</v>
      </c>
      <c r="J146" s="197">
        <v>0</v>
      </c>
      <c r="K146" s="197" t="s">
        <v>1856</v>
      </c>
      <c r="L146" s="197">
        <v>0</v>
      </c>
      <c r="M146" s="187">
        <f t="shared" si="20"/>
        <v>62060</v>
      </c>
      <c r="N146" s="187" t="s">
        <v>12071</v>
      </c>
      <c r="O146" s="187" t="str">
        <f t="shared" si="17"/>
        <v>HEROMASTERY_62061</v>
      </c>
      <c r="P146" s="187" t="str">
        <f t="shared" si="18"/>
        <v>HEROMASTERYDES_62061</v>
      </c>
      <c r="Q146" s="184" t="str">
        <f t="shared" si="13"/>
        <v/>
      </c>
      <c r="S146" s="184" t="str">
        <f t="shared" si="19"/>
        <v/>
      </c>
      <c r="AE146" s="181" t="s">
        <v>12072</v>
      </c>
      <c r="AY146" s="197">
        <v>0.03</v>
      </c>
    </row>
    <row r="147" spans="1:51" ht="16.5">
      <c r="A147" s="197">
        <f t="shared" si="21"/>
        <v>62062</v>
      </c>
      <c r="C147" s="197" t="s">
        <v>12073</v>
      </c>
      <c r="D147" s="197">
        <v>2</v>
      </c>
      <c r="E147" s="197">
        <v>1</v>
      </c>
      <c r="G147" s="197">
        <v>2</v>
      </c>
      <c r="H147" s="197">
        <v>280</v>
      </c>
      <c r="I147" s="197">
        <v>5</v>
      </c>
      <c r="J147" s="197">
        <v>0</v>
      </c>
      <c r="K147" s="197" t="s">
        <v>12020</v>
      </c>
      <c r="L147" s="197">
        <v>0</v>
      </c>
      <c r="M147" s="187">
        <f t="shared" si="20"/>
        <v>62060</v>
      </c>
      <c r="N147" s="187" t="s">
        <v>12074</v>
      </c>
      <c r="O147" s="187" t="str">
        <f t="shared" si="17"/>
        <v>HEROMASTERY_62062</v>
      </c>
      <c r="P147" s="187" t="str">
        <f t="shared" si="18"/>
        <v>HEROMASTERYDES_62062</v>
      </c>
      <c r="Q147" s="184" t="str">
        <f t="shared" si="13"/>
        <v/>
      </c>
      <c r="S147" s="184" t="str">
        <f t="shared" si="19"/>
        <v/>
      </c>
      <c r="AE147" s="181" t="s">
        <v>12075</v>
      </c>
      <c r="AY147" s="197">
        <v>7.0000000000000007E-2</v>
      </c>
    </row>
    <row r="148" spans="1:51" ht="16.5">
      <c r="A148" s="197">
        <f t="shared" si="21"/>
        <v>62063</v>
      </c>
      <c r="C148" s="197" t="s">
        <v>12076</v>
      </c>
      <c r="D148" s="197">
        <v>2</v>
      </c>
      <c r="E148" s="197">
        <v>1</v>
      </c>
      <c r="G148" s="197">
        <v>3</v>
      </c>
      <c r="H148" s="197">
        <v>20</v>
      </c>
      <c r="I148" s="197">
        <v>1</v>
      </c>
      <c r="J148" s="197">
        <v>1000</v>
      </c>
      <c r="K148" s="197" t="s">
        <v>12020</v>
      </c>
      <c r="L148" s="197">
        <v>0</v>
      </c>
      <c r="M148" s="187">
        <f t="shared" si="20"/>
        <v>62060</v>
      </c>
      <c r="N148" s="187" t="s">
        <v>12077</v>
      </c>
      <c r="O148" s="187" t="str">
        <f t="shared" si="17"/>
        <v>HEROMASTERY_62063</v>
      </c>
      <c r="P148" s="187" t="str">
        <f t="shared" si="18"/>
        <v>HEROMASTERYDES_62063</v>
      </c>
      <c r="Q148" s="184" t="str">
        <f t="shared" si="13"/>
        <v/>
      </c>
      <c r="S148" s="184" t="str">
        <f t="shared" si="19"/>
        <v/>
      </c>
      <c r="AE148" s="181" t="s">
        <v>12078</v>
      </c>
      <c r="AY148" s="197">
        <v>0.1</v>
      </c>
    </row>
    <row r="149" spans="1:51" ht="16.5">
      <c r="A149" s="197">
        <f t="shared" si="21"/>
        <v>62071</v>
      </c>
      <c r="C149" s="197" t="s">
        <v>12079</v>
      </c>
      <c r="D149" s="197">
        <v>2</v>
      </c>
      <c r="G149" s="197">
        <v>1</v>
      </c>
      <c r="H149" s="197">
        <v>560</v>
      </c>
      <c r="I149" s="197">
        <v>7</v>
      </c>
      <c r="J149" s="197">
        <v>0</v>
      </c>
      <c r="K149" s="197" t="s">
        <v>1856</v>
      </c>
      <c r="L149" s="197">
        <v>0</v>
      </c>
      <c r="M149" s="187">
        <f t="shared" si="20"/>
        <v>62070</v>
      </c>
      <c r="N149" s="187" t="s">
        <v>12080</v>
      </c>
      <c r="O149" s="187" t="str">
        <f t="shared" si="17"/>
        <v>HEROMASTERY_62071</v>
      </c>
      <c r="P149" s="187" t="str">
        <f t="shared" si="18"/>
        <v>HEROMASTERYDES_62071</v>
      </c>
      <c r="Q149" s="184" t="str">
        <f t="shared" si="13"/>
        <v/>
      </c>
      <c r="S149" s="184" t="str">
        <f t="shared" si="19"/>
        <v/>
      </c>
      <c r="AE149" s="181" t="s">
        <v>12081</v>
      </c>
      <c r="AY149" s="197">
        <v>0.03</v>
      </c>
    </row>
    <row r="150" spans="1:51" ht="16.5">
      <c r="A150" s="197">
        <f t="shared" si="21"/>
        <v>62072</v>
      </c>
      <c r="C150" s="197" t="s">
        <v>12082</v>
      </c>
      <c r="D150" s="197">
        <v>2</v>
      </c>
      <c r="G150" s="197">
        <v>2</v>
      </c>
      <c r="H150" s="197">
        <v>340</v>
      </c>
      <c r="I150" s="197">
        <v>5</v>
      </c>
      <c r="J150" s="197">
        <v>0</v>
      </c>
      <c r="K150" s="197" t="s">
        <v>12020</v>
      </c>
      <c r="L150" s="197">
        <v>0</v>
      </c>
      <c r="M150" s="187">
        <f t="shared" si="20"/>
        <v>62070</v>
      </c>
      <c r="N150" s="187" t="s">
        <v>12083</v>
      </c>
      <c r="O150" s="187" t="str">
        <f t="shared" si="17"/>
        <v>HEROMASTERY_62072</v>
      </c>
      <c r="P150" s="187" t="str">
        <f t="shared" si="18"/>
        <v>HEROMASTERYDES_62072</v>
      </c>
      <c r="Q150" s="184" t="str">
        <f t="shared" si="13"/>
        <v/>
      </c>
      <c r="S150" s="184" t="str">
        <f t="shared" si="19"/>
        <v/>
      </c>
      <c r="AE150" s="181" t="s">
        <v>12084</v>
      </c>
      <c r="AY150" s="197">
        <v>7.0000000000000007E-2</v>
      </c>
    </row>
    <row r="151" spans="1:51" ht="16.5">
      <c r="A151" s="197">
        <f t="shared" si="21"/>
        <v>62073</v>
      </c>
      <c r="C151" s="197" t="s">
        <v>12085</v>
      </c>
      <c r="D151" s="197">
        <v>2</v>
      </c>
      <c r="G151" s="197">
        <v>3</v>
      </c>
      <c r="H151" s="197">
        <v>100</v>
      </c>
      <c r="I151" s="197">
        <v>1</v>
      </c>
      <c r="J151" s="197">
        <v>1000</v>
      </c>
      <c r="K151" s="197" t="s">
        <v>12020</v>
      </c>
      <c r="L151" s="197">
        <v>0</v>
      </c>
      <c r="M151" s="187">
        <f t="shared" si="20"/>
        <v>62070</v>
      </c>
      <c r="N151" s="187" t="s">
        <v>12086</v>
      </c>
      <c r="O151" s="187" t="str">
        <f t="shared" si="17"/>
        <v>HEROMASTERY_62073</v>
      </c>
      <c r="P151" s="187" t="str">
        <f t="shared" si="18"/>
        <v>HEROMASTERYDES_62073</v>
      </c>
      <c r="Q151" s="184" t="str">
        <f t="shared" si="13"/>
        <v/>
      </c>
      <c r="S151" s="184" t="str">
        <f t="shared" si="19"/>
        <v/>
      </c>
      <c r="AE151" s="181" t="s">
        <v>12087</v>
      </c>
      <c r="AY151" s="197">
        <v>0.1</v>
      </c>
    </row>
    <row r="152" spans="1:51" ht="16.5">
      <c r="A152" s="197">
        <f t="shared" si="21"/>
        <v>62081</v>
      </c>
      <c r="C152" s="197" t="s">
        <v>12088</v>
      </c>
      <c r="D152" s="197">
        <v>2</v>
      </c>
      <c r="G152" s="197">
        <v>1</v>
      </c>
      <c r="H152" s="197">
        <v>560</v>
      </c>
      <c r="I152" s="197">
        <v>7</v>
      </c>
      <c r="J152" s="197">
        <v>0</v>
      </c>
      <c r="K152" s="197" t="s">
        <v>1856</v>
      </c>
      <c r="L152" s="197">
        <v>0</v>
      </c>
      <c r="M152" s="187">
        <f>M149+10</f>
        <v>62080</v>
      </c>
      <c r="N152" s="187" t="s">
        <v>12089</v>
      </c>
      <c r="O152" s="187" t="str">
        <f t="shared" si="17"/>
        <v>HEROMASTERY_62081</v>
      </c>
      <c r="P152" s="187" t="str">
        <f t="shared" si="18"/>
        <v>HEROMASTERYDES_62081</v>
      </c>
      <c r="Q152" s="184" t="str">
        <f t="shared" si="13"/>
        <v/>
      </c>
      <c r="S152" s="184" t="str">
        <f t="shared" si="19"/>
        <v/>
      </c>
      <c r="AE152" s="181" t="s">
        <v>12090</v>
      </c>
      <c r="AY152" s="197">
        <v>0.03</v>
      </c>
    </row>
    <row r="153" spans="1:51" ht="16.5">
      <c r="A153" s="197">
        <f t="shared" si="21"/>
        <v>62082</v>
      </c>
      <c r="C153" s="197" t="s">
        <v>12091</v>
      </c>
      <c r="D153" s="197">
        <v>2</v>
      </c>
      <c r="G153" s="197">
        <v>2</v>
      </c>
      <c r="H153" s="197">
        <v>340</v>
      </c>
      <c r="I153" s="197">
        <v>5</v>
      </c>
      <c r="J153" s="197">
        <v>0</v>
      </c>
      <c r="K153" s="197" t="s">
        <v>12020</v>
      </c>
      <c r="L153" s="197">
        <v>0</v>
      </c>
      <c r="M153" s="187">
        <f t="shared" si="20"/>
        <v>62080</v>
      </c>
      <c r="N153" s="187" t="s">
        <v>12092</v>
      </c>
      <c r="O153" s="187" t="str">
        <f t="shared" si="17"/>
        <v>HEROMASTERY_62082</v>
      </c>
      <c r="P153" s="187" t="str">
        <f t="shared" si="18"/>
        <v>HEROMASTERYDES_62082</v>
      </c>
      <c r="Q153" s="184" t="str">
        <f t="shared" si="13"/>
        <v/>
      </c>
      <c r="S153" s="184" t="str">
        <f t="shared" si="19"/>
        <v/>
      </c>
      <c r="AE153" s="181" t="s">
        <v>12093</v>
      </c>
      <c r="AY153" s="197">
        <v>7.0000000000000007E-2</v>
      </c>
    </row>
    <row r="154" spans="1:51" ht="16.5">
      <c r="A154" s="197">
        <f t="shared" si="21"/>
        <v>62083</v>
      </c>
      <c r="C154" s="197" t="s">
        <v>12094</v>
      </c>
      <c r="D154" s="197">
        <v>2</v>
      </c>
      <c r="G154" s="197">
        <v>3</v>
      </c>
      <c r="H154" s="197">
        <v>100</v>
      </c>
      <c r="I154" s="197">
        <v>1</v>
      </c>
      <c r="J154" s="197">
        <v>1000</v>
      </c>
      <c r="K154" s="197" t="s">
        <v>12020</v>
      </c>
      <c r="L154" s="197">
        <v>0</v>
      </c>
      <c r="M154" s="187">
        <f t="shared" si="20"/>
        <v>62080</v>
      </c>
      <c r="N154" s="187" t="s">
        <v>12095</v>
      </c>
      <c r="O154" s="187" t="str">
        <f t="shared" si="17"/>
        <v>HEROMASTERY_62083</v>
      </c>
      <c r="P154" s="187" t="str">
        <f t="shared" si="18"/>
        <v>HEROMASTERYDES_62083</v>
      </c>
      <c r="Q154" s="184" t="str">
        <f t="shared" si="13"/>
        <v/>
      </c>
      <c r="S154" s="184" t="str">
        <f t="shared" si="19"/>
        <v/>
      </c>
      <c r="AE154" s="181" t="s">
        <v>12096</v>
      </c>
      <c r="AY154" s="197">
        <v>0.1</v>
      </c>
    </row>
    <row r="155" spans="1:51" ht="16.5">
      <c r="A155" s="197">
        <f t="shared" si="21"/>
        <v>62091</v>
      </c>
      <c r="C155" s="197" t="s">
        <v>12097</v>
      </c>
      <c r="D155" s="197">
        <v>2</v>
      </c>
      <c r="G155" s="197">
        <v>1</v>
      </c>
      <c r="H155" s="197">
        <v>560</v>
      </c>
      <c r="I155" s="197">
        <v>7</v>
      </c>
      <c r="J155" s="197">
        <v>0</v>
      </c>
      <c r="K155" s="197" t="s">
        <v>1856</v>
      </c>
      <c r="L155" s="197">
        <v>0</v>
      </c>
      <c r="M155" s="187">
        <f t="shared" si="20"/>
        <v>62090</v>
      </c>
      <c r="N155" s="187" t="s">
        <v>12098</v>
      </c>
      <c r="O155" s="187" t="str">
        <f t="shared" si="17"/>
        <v>HEROMASTERY_62091</v>
      </c>
      <c r="P155" s="187" t="str">
        <f t="shared" si="18"/>
        <v>HEROMASTERYDES_62091</v>
      </c>
      <c r="Q155" s="184" t="str">
        <f t="shared" si="13"/>
        <v/>
      </c>
      <c r="S155" s="184" t="str">
        <f t="shared" si="19"/>
        <v/>
      </c>
      <c r="AE155" s="181" t="s">
        <v>12099</v>
      </c>
      <c r="AY155" s="197">
        <v>0.03</v>
      </c>
    </row>
    <row r="156" spans="1:51" ht="16.5">
      <c r="A156" s="197">
        <f t="shared" si="21"/>
        <v>62092</v>
      </c>
      <c r="C156" s="197" t="s">
        <v>12100</v>
      </c>
      <c r="D156" s="197">
        <v>2</v>
      </c>
      <c r="G156" s="197">
        <v>2</v>
      </c>
      <c r="H156" s="197">
        <v>340</v>
      </c>
      <c r="I156" s="197">
        <v>5</v>
      </c>
      <c r="J156" s="197">
        <v>0</v>
      </c>
      <c r="K156" s="197" t="s">
        <v>12020</v>
      </c>
      <c r="L156" s="197">
        <v>0</v>
      </c>
      <c r="M156" s="187">
        <f t="shared" si="20"/>
        <v>62090</v>
      </c>
      <c r="N156" s="187" t="s">
        <v>12101</v>
      </c>
      <c r="O156" s="187" t="str">
        <f t="shared" si="17"/>
        <v>HEROMASTERY_62092</v>
      </c>
      <c r="P156" s="187" t="str">
        <f t="shared" si="18"/>
        <v>HEROMASTERYDES_62092</v>
      </c>
      <c r="Q156" s="184" t="str">
        <f t="shared" si="13"/>
        <v/>
      </c>
      <c r="S156" s="184" t="str">
        <f t="shared" si="19"/>
        <v/>
      </c>
      <c r="AE156" s="181" t="s">
        <v>12102</v>
      </c>
      <c r="AY156" s="197">
        <v>7.0000000000000007E-2</v>
      </c>
    </row>
    <row r="157" spans="1:51" ht="16.5">
      <c r="A157" s="197">
        <f t="shared" si="21"/>
        <v>62093</v>
      </c>
      <c r="C157" s="197" t="s">
        <v>12103</v>
      </c>
      <c r="D157" s="197">
        <v>2</v>
      </c>
      <c r="G157" s="197">
        <v>3</v>
      </c>
      <c r="H157" s="197">
        <v>100</v>
      </c>
      <c r="I157" s="197">
        <v>1</v>
      </c>
      <c r="J157" s="197">
        <v>1000</v>
      </c>
      <c r="K157" s="197" t="s">
        <v>12020</v>
      </c>
      <c r="L157" s="197">
        <v>0</v>
      </c>
      <c r="M157" s="187">
        <f t="shared" si="20"/>
        <v>62090</v>
      </c>
      <c r="N157" s="187" t="s">
        <v>12104</v>
      </c>
      <c r="O157" s="187" t="str">
        <f t="shared" si="17"/>
        <v>HEROMASTERY_62093</v>
      </c>
      <c r="P157" s="187" t="str">
        <f t="shared" si="18"/>
        <v>HEROMASTERYDES_62093</v>
      </c>
      <c r="Q157" s="184" t="str">
        <f t="shared" si="13"/>
        <v/>
      </c>
      <c r="S157" s="184" t="str">
        <f t="shared" si="19"/>
        <v/>
      </c>
      <c r="AE157" s="181" t="s">
        <v>12105</v>
      </c>
      <c r="AY157" s="197">
        <v>0.1</v>
      </c>
    </row>
    <row r="158" spans="1:51" ht="16.5">
      <c r="A158" s="197">
        <f t="shared" si="21"/>
        <v>62101</v>
      </c>
      <c r="C158" s="197" t="s">
        <v>12106</v>
      </c>
      <c r="D158" s="197">
        <v>2</v>
      </c>
      <c r="G158" s="197">
        <v>1</v>
      </c>
      <c r="H158" s="197">
        <v>560</v>
      </c>
      <c r="I158" s="197">
        <v>7</v>
      </c>
      <c r="J158" s="197">
        <v>0</v>
      </c>
      <c r="K158" s="197" t="s">
        <v>1856</v>
      </c>
      <c r="L158" s="197">
        <v>0</v>
      </c>
      <c r="M158" s="187">
        <f t="shared" si="20"/>
        <v>62100</v>
      </c>
      <c r="N158" s="187" t="s">
        <v>12107</v>
      </c>
      <c r="O158" s="187" t="str">
        <f t="shared" si="17"/>
        <v>HEROMASTERY_62101</v>
      </c>
      <c r="P158" s="187" t="str">
        <f t="shared" si="18"/>
        <v>HEROMASTERYDES_62101</v>
      </c>
      <c r="Q158" s="184" t="str">
        <f t="shared" si="13"/>
        <v/>
      </c>
      <c r="S158" s="184" t="str">
        <f t="shared" si="19"/>
        <v/>
      </c>
      <c r="AE158" s="181" t="s">
        <v>12108</v>
      </c>
      <c r="AY158" s="197">
        <v>0.03</v>
      </c>
    </row>
    <row r="159" spans="1:51" ht="16.5">
      <c r="A159" s="197">
        <f t="shared" si="21"/>
        <v>62102</v>
      </c>
      <c r="C159" s="197" t="s">
        <v>12109</v>
      </c>
      <c r="D159" s="197">
        <v>2</v>
      </c>
      <c r="G159" s="197">
        <v>2</v>
      </c>
      <c r="H159" s="197">
        <v>340</v>
      </c>
      <c r="I159" s="197">
        <v>5</v>
      </c>
      <c r="J159" s="197">
        <v>0</v>
      </c>
      <c r="K159" s="197" t="s">
        <v>12020</v>
      </c>
      <c r="L159" s="197">
        <v>0</v>
      </c>
      <c r="M159" s="187">
        <f t="shared" si="20"/>
        <v>62100</v>
      </c>
      <c r="N159" s="187" t="s">
        <v>12110</v>
      </c>
      <c r="O159" s="187" t="str">
        <f t="shared" si="17"/>
        <v>HEROMASTERY_62102</v>
      </c>
      <c r="P159" s="187" t="str">
        <f t="shared" si="18"/>
        <v>HEROMASTERYDES_62102</v>
      </c>
      <c r="Q159" s="184" t="str">
        <f t="shared" si="13"/>
        <v/>
      </c>
      <c r="S159" s="184" t="str">
        <f t="shared" si="19"/>
        <v/>
      </c>
      <c r="AE159" s="181" t="s">
        <v>12111</v>
      </c>
      <c r="AY159" s="197">
        <v>7.0000000000000007E-2</v>
      </c>
    </row>
    <row r="160" spans="1:51" ht="16.5">
      <c r="A160" s="197">
        <f t="shared" si="21"/>
        <v>62103</v>
      </c>
      <c r="C160" s="197" t="s">
        <v>12112</v>
      </c>
      <c r="D160" s="197">
        <v>2</v>
      </c>
      <c r="G160" s="197">
        <v>3</v>
      </c>
      <c r="H160" s="197">
        <v>100</v>
      </c>
      <c r="I160" s="197">
        <v>1</v>
      </c>
      <c r="J160" s="197">
        <v>1000</v>
      </c>
      <c r="K160" s="197" t="s">
        <v>12020</v>
      </c>
      <c r="L160" s="197">
        <v>0</v>
      </c>
      <c r="M160" s="187">
        <f t="shared" si="20"/>
        <v>62100</v>
      </c>
      <c r="N160" s="187" t="s">
        <v>12113</v>
      </c>
      <c r="O160" s="187" t="str">
        <f t="shared" si="17"/>
        <v>HEROMASTERY_62103</v>
      </c>
      <c r="P160" s="187" t="str">
        <f t="shared" si="18"/>
        <v>HEROMASTERYDES_62103</v>
      </c>
      <c r="Q160" s="184" t="str">
        <f t="shared" si="13"/>
        <v/>
      </c>
      <c r="S160" s="184" t="str">
        <f t="shared" si="19"/>
        <v/>
      </c>
      <c r="AE160" s="181" t="s">
        <v>12114</v>
      </c>
      <c r="AY160" s="197">
        <v>0.1</v>
      </c>
    </row>
    <row r="161" spans="1:51" ht="16.5">
      <c r="A161" s="197">
        <f>IF(M161=M160,A160+1,A160+8)</f>
        <v>62111</v>
      </c>
      <c r="C161" s="212" t="s">
        <v>12115</v>
      </c>
      <c r="D161" s="197">
        <v>2</v>
      </c>
      <c r="G161" s="197">
        <v>1</v>
      </c>
      <c r="H161" s="197">
        <v>700</v>
      </c>
      <c r="I161" s="197">
        <v>7</v>
      </c>
      <c r="J161" s="197">
        <v>0</v>
      </c>
      <c r="K161" s="197" t="s">
        <v>12116</v>
      </c>
      <c r="L161" s="197">
        <v>0</v>
      </c>
      <c r="M161" s="187">
        <f t="shared" si="20"/>
        <v>62110</v>
      </c>
      <c r="N161" s="187" t="s">
        <v>12117</v>
      </c>
      <c r="O161" s="187" t="str">
        <f>"HEROMASTERY_"&amp;A161</f>
        <v>HEROMASTERY_62111</v>
      </c>
      <c r="P161" s="187" t="str">
        <f>"HEROMASTERYDES_"&amp;A161</f>
        <v>HEROMASTERYDES_62111</v>
      </c>
      <c r="Q161" s="184" t="str">
        <f t="shared" si="13"/>
        <v/>
      </c>
      <c r="S161" s="184" t="str">
        <f t="shared" si="19"/>
        <v/>
      </c>
      <c r="AE161" s="181" t="s">
        <v>12118</v>
      </c>
      <c r="AY161" s="197">
        <v>0.03</v>
      </c>
    </row>
    <row r="162" spans="1:51" ht="16.5">
      <c r="A162" s="197">
        <f>IF(M162=M161,A161+1,A161+8)</f>
        <v>62112</v>
      </c>
      <c r="C162" s="212" t="s">
        <v>12119</v>
      </c>
      <c r="D162" s="197">
        <v>2</v>
      </c>
      <c r="G162" s="197">
        <v>2</v>
      </c>
      <c r="H162" s="197">
        <v>280</v>
      </c>
      <c r="I162" s="197">
        <v>5</v>
      </c>
      <c r="J162" s="197">
        <v>0</v>
      </c>
      <c r="K162" s="197" t="s">
        <v>12020</v>
      </c>
      <c r="L162" s="197">
        <v>0</v>
      </c>
      <c r="M162" s="187">
        <f t="shared" si="20"/>
        <v>62110</v>
      </c>
      <c r="N162" s="187" t="s">
        <v>12120</v>
      </c>
      <c r="O162" s="187" t="str">
        <f>"HEROMASTERY_"&amp;A162</f>
        <v>HEROMASTERY_62112</v>
      </c>
      <c r="P162" s="187" t="str">
        <f>"HEROMASTERYDES_"&amp;A162</f>
        <v>HEROMASTERYDES_62112</v>
      </c>
      <c r="Q162" s="184" t="str">
        <f t="shared" si="13"/>
        <v/>
      </c>
      <c r="S162" s="184" t="str">
        <f t="shared" si="19"/>
        <v/>
      </c>
      <c r="AE162" s="181" t="s">
        <v>12121</v>
      </c>
      <c r="AY162" s="197">
        <v>7.0000000000000007E-2</v>
      </c>
    </row>
    <row r="163" spans="1:51" ht="16.5">
      <c r="A163" s="197">
        <f>IF(M163=M162,A162+1,A162+8)</f>
        <v>62113</v>
      </c>
      <c r="C163" s="212" t="s">
        <v>12122</v>
      </c>
      <c r="D163" s="197">
        <v>2</v>
      </c>
      <c r="G163" s="197">
        <v>3</v>
      </c>
      <c r="H163" s="197">
        <v>20</v>
      </c>
      <c r="I163" s="197">
        <v>1</v>
      </c>
      <c r="J163" s="197">
        <v>1000</v>
      </c>
      <c r="K163" s="197" t="s">
        <v>12020</v>
      </c>
      <c r="L163" s="197">
        <v>0</v>
      </c>
      <c r="M163" s="187">
        <f t="shared" si="20"/>
        <v>62110</v>
      </c>
      <c r="N163" s="187" t="s">
        <v>12123</v>
      </c>
      <c r="O163" s="187" t="str">
        <f>"HEROMASTERY_"&amp;A163</f>
        <v>HEROMASTERY_62113</v>
      </c>
      <c r="P163" s="187" t="str">
        <f>"HEROMASTERYDES_"&amp;A163</f>
        <v>HEROMASTERYDES_62113</v>
      </c>
      <c r="Q163" s="184" t="str">
        <f t="shared" si="13"/>
        <v/>
      </c>
      <c r="S163" s="184" t="str">
        <f t="shared" si="19"/>
        <v/>
      </c>
      <c r="AE163" s="181" t="s">
        <v>12124</v>
      </c>
      <c r="AY163" s="197">
        <v>0.1</v>
      </c>
    </row>
    <row r="164" spans="1:51" ht="16.5">
      <c r="A164" s="197">
        <f>IF(M164=M163,A163+1,A163+8)</f>
        <v>62121</v>
      </c>
      <c r="C164" s="197" t="s">
        <v>12125</v>
      </c>
      <c r="D164" s="197">
        <v>2</v>
      </c>
      <c r="E164" s="197">
        <v>1</v>
      </c>
      <c r="G164" s="197">
        <v>1</v>
      </c>
      <c r="H164" s="197">
        <v>700</v>
      </c>
      <c r="I164" s="197">
        <v>7</v>
      </c>
      <c r="J164" s="197">
        <v>0</v>
      </c>
      <c r="K164" s="197" t="s">
        <v>1856</v>
      </c>
      <c r="L164" s="197">
        <v>0</v>
      </c>
      <c r="M164" s="187">
        <f t="shared" si="20"/>
        <v>62120</v>
      </c>
      <c r="N164" s="187" t="s">
        <v>12126</v>
      </c>
      <c r="O164" s="187" t="str">
        <f t="shared" si="17"/>
        <v>HEROMASTERY_62121</v>
      </c>
      <c r="P164" s="187" t="str">
        <f t="shared" si="18"/>
        <v>HEROMASTERYDES_62121</v>
      </c>
      <c r="Q164" s="184" t="str">
        <f t="shared" si="13"/>
        <v/>
      </c>
      <c r="S164" s="184" t="str">
        <f t="shared" si="19"/>
        <v/>
      </c>
      <c r="AE164" s="181" t="s">
        <v>12127</v>
      </c>
      <c r="AY164" s="197">
        <v>0.03</v>
      </c>
    </row>
    <row r="165" spans="1:51" ht="16.5">
      <c r="A165" s="197">
        <f t="shared" si="21"/>
        <v>62122</v>
      </c>
      <c r="C165" s="197" t="s">
        <v>12128</v>
      </c>
      <c r="D165" s="197">
        <v>2</v>
      </c>
      <c r="E165" s="197">
        <v>1</v>
      </c>
      <c r="G165" s="197">
        <v>2</v>
      </c>
      <c r="H165" s="197">
        <v>280</v>
      </c>
      <c r="I165" s="197">
        <v>5</v>
      </c>
      <c r="J165" s="197">
        <v>0</v>
      </c>
      <c r="K165" s="197" t="s">
        <v>12020</v>
      </c>
      <c r="L165" s="197">
        <v>0</v>
      </c>
      <c r="M165" s="187">
        <f t="shared" si="20"/>
        <v>62120</v>
      </c>
      <c r="N165" s="187" t="s">
        <v>12129</v>
      </c>
      <c r="O165" s="187" t="str">
        <f t="shared" si="17"/>
        <v>HEROMASTERY_62122</v>
      </c>
      <c r="P165" s="187" t="str">
        <f t="shared" si="18"/>
        <v>HEROMASTERYDES_62122</v>
      </c>
      <c r="Q165" s="184" t="str">
        <f t="shared" si="13"/>
        <v/>
      </c>
      <c r="S165" s="184" t="str">
        <f t="shared" si="19"/>
        <v/>
      </c>
      <c r="AE165" s="181" t="s">
        <v>12130</v>
      </c>
      <c r="AY165" s="197">
        <v>7.0000000000000007E-2</v>
      </c>
    </row>
    <row r="166" spans="1:51" ht="16.5">
      <c r="A166" s="197">
        <f t="shared" si="21"/>
        <v>62123</v>
      </c>
      <c r="C166" s="197" t="s">
        <v>12131</v>
      </c>
      <c r="D166" s="197">
        <v>2</v>
      </c>
      <c r="E166" s="197">
        <v>1</v>
      </c>
      <c r="G166" s="197">
        <v>3</v>
      </c>
      <c r="H166" s="197">
        <v>20</v>
      </c>
      <c r="I166" s="197">
        <v>1</v>
      </c>
      <c r="J166" s="197">
        <v>1000</v>
      </c>
      <c r="K166" s="197" t="s">
        <v>12020</v>
      </c>
      <c r="L166" s="197">
        <v>0</v>
      </c>
      <c r="M166" s="187">
        <f t="shared" si="20"/>
        <v>62120</v>
      </c>
      <c r="N166" s="187" t="s">
        <v>12132</v>
      </c>
      <c r="O166" s="187" t="str">
        <f t="shared" si="17"/>
        <v>HEROMASTERY_62123</v>
      </c>
      <c r="P166" s="187" t="str">
        <f t="shared" si="18"/>
        <v>HEROMASTERYDES_62123</v>
      </c>
      <c r="Q166" s="184" t="str">
        <f t="shared" si="13"/>
        <v/>
      </c>
      <c r="S166" s="184" t="str">
        <f t="shared" si="19"/>
        <v/>
      </c>
      <c r="AE166" s="181" t="s">
        <v>12133</v>
      </c>
      <c r="AY166" s="197">
        <v>0.1</v>
      </c>
    </row>
    <row r="167" spans="1:51" ht="16.5">
      <c r="A167" s="197">
        <f t="shared" si="21"/>
        <v>62131</v>
      </c>
      <c r="C167" s="197" t="s">
        <v>12134</v>
      </c>
      <c r="D167" s="197">
        <v>2</v>
      </c>
      <c r="G167" s="197">
        <v>1</v>
      </c>
      <c r="H167" s="197">
        <v>560</v>
      </c>
      <c r="I167" s="197">
        <v>7</v>
      </c>
      <c r="J167" s="197">
        <v>0</v>
      </c>
      <c r="K167" s="197" t="s">
        <v>1856</v>
      </c>
      <c r="L167" s="197">
        <v>0</v>
      </c>
      <c r="M167" s="187">
        <f t="shared" si="20"/>
        <v>62130</v>
      </c>
      <c r="N167" s="187" t="s">
        <v>12135</v>
      </c>
      <c r="O167" s="187" t="str">
        <f t="shared" si="17"/>
        <v>HEROMASTERY_62131</v>
      </c>
      <c r="P167" s="187" t="str">
        <f t="shared" si="18"/>
        <v>HEROMASTERYDES_62131</v>
      </c>
      <c r="Q167" s="184" t="str">
        <f t="shared" si="13"/>
        <v>[1,1,1,1]</v>
      </c>
      <c r="R167" s="184" t="s">
        <v>11863</v>
      </c>
      <c r="S167" s="184" t="str">
        <f t="shared" si="19"/>
        <v>[1,1]</v>
      </c>
      <c r="V167" s="184" t="s">
        <v>12136</v>
      </c>
      <c r="AY167" s="197">
        <v>0.03</v>
      </c>
    </row>
    <row r="168" spans="1:51" ht="16.5">
      <c r="A168" s="197">
        <f t="shared" si="21"/>
        <v>62132</v>
      </c>
      <c r="C168" s="197" t="s">
        <v>12137</v>
      </c>
      <c r="D168" s="197">
        <v>2</v>
      </c>
      <c r="G168" s="197">
        <v>2</v>
      </c>
      <c r="H168" s="197">
        <v>340</v>
      </c>
      <c r="I168" s="197">
        <v>5</v>
      </c>
      <c r="J168" s="197">
        <v>0</v>
      </c>
      <c r="K168" s="197" t="s">
        <v>12020</v>
      </c>
      <c r="L168" s="197">
        <v>0</v>
      </c>
      <c r="M168" s="187">
        <f t="shared" si="20"/>
        <v>62130</v>
      </c>
      <c r="N168" s="187" t="s">
        <v>12138</v>
      </c>
      <c r="O168" s="187" t="str">
        <f t="shared" si="17"/>
        <v>HEROMASTERY_62132</v>
      </c>
      <c r="P168" s="187" t="str">
        <f t="shared" si="18"/>
        <v>HEROMASTERYDES_62132</v>
      </c>
      <c r="Q168" s="184" t="str">
        <f t="shared" si="13"/>
        <v>[1,1,1,1]</v>
      </c>
      <c r="R168" s="184" t="s">
        <v>11863</v>
      </c>
      <c r="S168" s="184" t="str">
        <f t="shared" si="19"/>
        <v>[1,1]</v>
      </c>
      <c r="V168" s="184" t="s">
        <v>12139</v>
      </c>
      <c r="AY168" s="197">
        <v>7.0000000000000007E-2</v>
      </c>
    </row>
    <row r="169" spans="1:51" ht="16.5">
      <c r="A169" s="197">
        <f t="shared" si="21"/>
        <v>62133</v>
      </c>
      <c r="C169" s="197" t="s">
        <v>12140</v>
      </c>
      <c r="D169" s="197">
        <v>2</v>
      </c>
      <c r="G169" s="197">
        <v>3</v>
      </c>
      <c r="H169" s="197">
        <v>100</v>
      </c>
      <c r="I169" s="197">
        <v>1</v>
      </c>
      <c r="J169" s="197">
        <v>1000</v>
      </c>
      <c r="K169" s="197" t="s">
        <v>12020</v>
      </c>
      <c r="L169" s="197">
        <v>0</v>
      </c>
      <c r="M169" s="187">
        <f t="shared" si="20"/>
        <v>62130</v>
      </c>
      <c r="N169" s="187" t="s">
        <v>12141</v>
      </c>
      <c r="O169" s="187" t="str">
        <f t="shared" si="17"/>
        <v>HEROMASTERY_62133</v>
      </c>
      <c r="P169" s="187" t="str">
        <f t="shared" si="18"/>
        <v>HEROMASTERYDES_62133</v>
      </c>
      <c r="Q169" s="184" t="str">
        <f t="shared" ref="Q169:Q238" si="22">IF(R169="","","[1,1,1,1]")</f>
        <v>[1,1,1,1]</v>
      </c>
      <c r="R169" s="184" t="s">
        <v>11863</v>
      </c>
      <c r="S169" s="184" t="str">
        <f t="shared" si="19"/>
        <v>[1,1]</v>
      </c>
      <c r="V169" s="184" t="s">
        <v>12142</v>
      </c>
      <c r="AY169" s="197">
        <v>0.1</v>
      </c>
    </row>
    <row r="170" spans="1:51" ht="16.5">
      <c r="A170" s="197">
        <f t="shared" si="21"/>
        <v>62141</v>
      </c>
      <c r="C170" s="212" t="s">
        <v>12143</v>
      </c>
      <c r="D170" s="197">
        <v>2</v>
      </c>
      <c r="G170" s="197">
        <v>1</v>
      </c>
      <c r="H170" s="197">
        <v>700</v>
      </c>
      <c r="I170" s="197">
        <v>7</v>
      </c>
      <c r="J170" s="197">
        <v>0</v>
      </c>
      <c r="K170" s="197" t="s">
        <v>12116</v>
      </c>
      <c r="L170" s="197">
        <v>0</v>
      </c>
      <c r="M170" s="187">
        <f t="shared" si="20"/>
        <v>62140</v>
      </c>
      <c r="N170" s="187" t="s">
        <v>12144</v>
      </c>
      <c r="O170" s="187" t="str">
        <f t="shared" si="17"/>
        <v>HEROMASTERY_62141</v>
      </c>
      <c r="P170" s="187" t="str">
        <f t="shared" si="18"/>
        <v>HEROMASTERYDES_62141</v>
      </c>
      <c r="Q170" s="184" t="str">
        <f t="shared" si="22"/>
        <v/>
      </c>
      <c r="S170" s="184" t="str">
        <f t="shared" si="19"/>
        <v/>
      </c>
      <c r="V170" s="184" t="s">
        <v>12145</v>
      </c>
      <c r="AY170" s="197">
        <v>0.03</v>
      </c>
    </row>
    <row r="171" spans="1:51" ht="16.5">
      <c r="A171" s="197">
        <f t="shared" si="21"/>
        <v>62142</v>
      </c>
      <c r="C171" s="212" t="s">
        <v>12146</v>
      </c>
      <c r="D171" s="197">
        <v>2</v>
      </c>
      <c r="G171" s="197">
        <v>2</v>
      </c>
      <c r="H171" s="197">
        <v>280</v>
      </c>
      <c r="I171" s="197">
        <v>5</v>
      </c>
      <c r="J171" s="197">
        <v>0</v>
      </c>
      <c r="K171" s="197" t="s">
        <v>12020</v>
      </c>
      <c r="L171" s="197">
        <v>0</v>
      </c>
      <c r="M171" s="187">
        <f t="shared" si="20"/>
        <v>62140</v>
      </c>
      <c r="N171" s="187" t="s">
        <v>12147</v>
      </c>
      <c r="O171" s="187" t="str">
        <f t="shared" si="17"/>
        <v>HEROMASTERY_62142</v>
      </c>
      <c r="P171" s="187" t="str">
        <f t="shared" si="18"/>
        <v>HEROMASTERYDES_62142</v>
      </c>
      <c r="Q171" s="184" t="str">
        <f t="shared" si="22"/>
        <v/>
      </c>
      <c r="S171" s="184" t="str">
        <f t="shared" si="19"/>
        <v/>
      </c>
      <c r="V171" s="184" t="s">
        <v>12148</v>
      </c>
      <c r="AY171" s="197">
        <v>7.0000000000000007E-2</v>
      </c>
    </row>
    <row r="172" spans="1:51" ht="16.5">
      <c r="A172" s="197">
        <f t="shared" si="21"/>
        <v>62143</v>
      </c>
      <c r="C172" s="212" t="s">
        <v>12149</v>
      </c>
      <c r="D172" s="197">
        <v>2</v>
      </c>
      <c r="G172" s="197">
        <v>3</v>
      </c>
      <c r="H172" s="197">
        <v>20</v>
      </c>
      <c r="I172" s="197">
        <v>1</v>
      </c>
      <c r="J172" s="197">
        <v>1000</v>
      </c>
      <c r="K172" s="197" t="s">
        <v>12020</v>
      </c>
      <c r="L172" s="197">
        <v>0</v>
      </c>
      <c r="M172" s="187">
        <f t="shared" si="20"/>
        <v>62140</v>
      </c>
      <c r="N172" s="187" t="s">
        <v>12150</v>
      </c>
      <c r="O172" s="187" t="str">
        <f t="shared" si="17"/>
        <v>HEROMASTERY_62143</v>
      </c>
      <c r="P172" s="187" t="str">
        <f t="shared" si="18"/>
        <v>HEROMASTERYDES_62143</v>
      </c>
      <c r="Q172" s="184" t="str">
        <f t="shared" si="22"/>
        <v/>
      </c>
      <c r="S172" s="184" t="str">
        <f t="shared" si="19"/>
        <v/>
      </c>
      <c r="V172" s="184" t="s">
        <v>12151</v>
      </c>
      <c r="AY172" s="197">
        <v>0.1</v>
      </c>
    </row>
    <row r="173" spans="1:51" ht="16.5">
      <c r="A173" s="197">
        <f t="shared" si="21"/>
        <v>62151</v>
      </c>
      <c r="C173" s="197" t="s">
        <v>12152</v>
      </c>
      <c r="D173" s="197">
        <v>2</v>
      </c>
      <c r="G173" s="197">
        <v>1</v>
      </c>
      <c r="H173" s="197">
        <v>560</v>
      </c>
      <c r="I173" s="197">
        <v>7</v>
      </c>
      <c r="J173" s="197">
        <v>0</v>
      </c>
      <c r="K173" s="197" t="s">
        <v>1856</v>
      </c>
      <c r="L173" s="197">
        <v>0</v>
      </c>
      <c r="M173" s="187">
        <f t="shared" si="20"/>
        <v>62150</v>
      </c>
      <c r="N173" s="187" t="s">
        <v>12153</v>
      </c>
      <c r="O173" s="187" t="str">
        <f t="shared" si="17"/>
        <v>HEROMASTERY_62151</v>
      </c>
      <c r="P173" s="187" t="str">
        <f t="shared" si="18"/>
        <v>HEROMASTERYDES_62151</v>
      </c>
      <c r="Q173" s="184" t="str">
        <f t="shared" si="22"/>
        <v>[1,1,1,1]</v>
      </c>
      <c r="R173" s="184" t="s">
        <v>11988</v>
      </c>
      <c r="S173" s="184" t="str">
        <f>IF(R173="","","[1,1]")</f>
        <v>[1,1]</v>
      </c>
      <c r="V173" s="184" t="s">
        <v>12154</v>
      </c>
      <c r="AY173" s="197">
        <v>0.03</v>
      </c>
    </row>
    <row r="174" spans="1:51" ht="16.5">
      <c r="A174" s="197">
        <f t="shared" si="21"/>
        <v>62152</v>
      </c>
      <c r="C174" s="197" t="s">
        <v>12155</v>
      </c>
      <c r="D174" s="197">
        <v>2</v>
      </c>
      <c r="G174" s="197">
        <v>2</v>
      </c>
      <c r="H174" s="197">
        <v>340</v>
      </c>
      <c r="I174" s="197">
        <v>5</v>
      </c>
      <c r="J174" s="197">
        <v>0</v>
      </c>
      <c r="K174" s="197" t="s">
        <v>12020</v>
      </c>
      <c r="L174" s="197">
        <v>0</v>
      </c>
      <c r="M174" s="187">
        <f t="shared" si="20"/>
        <v>62150</v>
      </c>
      <c r="N174" s="187" t="s">
        <v>12156</v>
      </c>
      <c r="O174" s="187" t="str">
        <f t="shared" si="17"/>
        <v>HEROMASTERY_62152</v>
      </c>
      <c r="P174" s="187" t="str">
        <f t="shared" si="18"/>
        <v>HEROMASTERYDES_62152</v>
      </c>
      <c r="Q174" s="184" t="str">
        <f t="shared" si="22"/>
        <v>[1,1,1,1]</v>
      </c>
      <c r="R174" s="184" t="s">
        <v>11988</v>
      </c>
      <c r="S174" s="184" t="str">
        <f>IF(R174="","","[1,1]")</f>
        <v>[1,1]</v>
      </c>
      <c r="V174" s="184" t="s">
        <v>12157</v>
      </c>
      <c r="AY174" s="197">
        <v>7.0000000000000007E-2</v>
      </c>
    </row>
    <row r="175" spans="1:51" ht="16.5">
      <c r="A175" s="197">
        <f t="shared" si="21"/>
        <v>62153</v>
      </c>
      <c r="C175" s="197" t="s">
        <v>12158</v>
      </c>
      <c r="D175" s="197">
        <v>2</v>
      </c>
      <c r="G175" s="197">
        <v>3</v>
      </c>
      <c r="H175" s="197">
        <v>100</v>
      </c>
      <c r="I175" s="197">
        <v>1</v>
      </c>
      <c r="J175" s="197">
        <v>1000</v>
      </c>
      <c r="K175" s="197" t="s">
        <v>12020</v>
      </c>
      <c r="L175" s="197">
        <v>0</v>
      </c>
      <c r="M175" s="187">
        <f t="shared" si="20"/>
        <v>62150</v>
      </c>
      <c r="N175" s="187" t="s">
        <v>12159</v>
      </c>
      <c r="O175" s="187" t="str">
        <f t="shared" si="17"/>
        <v>HEROMASTERY_62153</v>
      </c>
      <c r="P175" s="187" t="str">
        <f t="shared" si="18"/>
        <v>HEROMASTERYDES_62153</v>
      </c>
      <c r="Q175" s="184" t="str">
        <f t="shared" si="22"/>
        <v>[1,1,1,1]</v>
      </c>
      <c r="R175" s="184" t="s">
        <v>11988</v>
      </c>
      <c r="S175" s="184" t="str">
        <f>IF(R175="","","[1,1]")</f>
        <v>[1,1]</v>
      </c>
      <c r="V175" s="184" t="s">
        <v>12160</v>
      </c>
      <c r="AY175" s="197">
        <v>0.1</v>
      </c>
    </row>
    <row r="176" spans="1:51" ht="16.5">
      <c r="A176" s="197">
        <f t="shared" si="21"/>
        <v>62161</v>
      </c>
      <c r="C176" s="197" t="s">
        <v>12161</v>
      </c>
      <c r="D176" s="197">
        <v>2</v>
      </c>
      <c r="G176" s="197">
        <v>1</v>
      </c>
      <c r="H176" s="197">
        <v>560</v>
      </c>
      <c r="I176" s="197">
        <v>7</v>
      </c>
      <c r="J176" s="197">
        <v>0</v>
      </c>
      <c r="K176" s="197" t="s">
        <v>1856</v>
      </c>
      <c r="L176" s="197">
        <v>0</v>
      </c>
      <c r="M176" s="187">
        <f t="shared" si="20"/>
        <v>62160</v>
      </c>
      <c r="N176" s="187" t="s">
        <v>12162</v>
      </c>
      <c r="O176" s="187" t="str">
        <f t="shared" si="17"/>
        <v>HEROMASTERY_62161</v>
      </c>
      <c r="P176" s="187" t="str">
        <f t="shared" si="18"/>
        <v>HEROMASTERYDES_62161</v>
      </c>
      <c r="Q176" s="184" t="str">
        <f t="shared" si="22"/>
        <v>[1,1,1,1]</v>
      </c>
      <c r="R176" s="184" t="s">
        <v>11846</v>
      </c>
      <c r="S176" s="184" t="str">
        <f t="shared" si="19"/>
        <v>[1,1]</v>
      </c>
      <c r="V176" s="184" t="s">
        <v>12163</v>
      </c>
      <c r="AY176" s="197">
        <v>0.03</v>
      </c>
    </row>
    <row r="177" spans="1:51" ht="16.5">
      <c r="A177" s="197">
        <f t="shared" si="21"/>
        <v>62162</v>
      </c>
      <c r="C177" s="197" t="s">
        <v>12164</v>
      </c>
      <c r="D177" s="197">
        <v>2</v>
      </c>
      <c r="G177" s="197">
        <v>2</v>
      </c>
      <c r="H177" s="197">
        <v>340</v>
      </c>
      <c r="I177" s="197">
        <v>5</v>
      </c>
      <c r="J177" s="197">
        <v>0</v>
      </c>
      <c r="K177" s="197" t="s">
        <v>12020</v>
      </c>
      <c r="L177" s="197">
        <v>0</v>
      </c>
      <c r="M177" s="187">
        <f t="shared" si="20"/>
        <v>62160</v>
      </c>
      <c r="N177" s="187" t="s">
        <v>12165</v>
      </c>
      <c r="O177" s="187" t="str">
        <f t="shared" si="17"/>
        <v>HEROMASTERY_62162</v>
      </c>
      <c r="P177" s="187" t="str">
        <f t="shared" si="18"/>
        <v>HEROMASTERYDES_62162</v>
      </c>
      <c r="Q177" s="184" t="str">
        <f t="shared" si="22"/>
        <v>[1,1,1,1]</v>
      </c>
      <c r="R177" s="184" t="s">
        <v>11846</v>
      </c>
      <c r="S177" s="184" t="str">
        <f t="shared" si="19"/>
        <v>[1,1]</v>
      </c>
      <c r="V177" s="184" t="s">
        <v>12166</v>
      </c>
      <c r="AY177" s="197">
        <v>7.0000000000000007E-2</v>
      </c>
    </row>
    <row r="178" spans="1:51" ht="16.5">
      <c r="A178" s="197">
        <f t="shared" si="21"/>
        <v>62163</v>
      </c>
      <c r="C178" s="197" t="s">
        <v>12167</v>
      </c>
      <c r="D178" s="197">
        <v>2</v>
      </c>
      <c r="G178" s="197">
        <v>3</v>
      </c>
      <c r="H178" s="197">
        <v>100</v>
      </c>
      <c r="I178" s="197">
        <v>1</v>
      </c>
      <c r="J178" s="197">
        <v>1000</v>
      </c>
      <c r="K178" s="197" t="s">
        <v>12020</v>
      </c>
      <c r="L178" s="197">
        <v>0</v>
      </c>
      <c r="M178" s="187">
        <f t="shared" si="20"/>
        <v>62160</v>
      </c>
      <c r="N178" s="187" t="s">
        <v>12168</v>
      </c>
      <c r="O178" s="187" t="str">
        <f t="shared" si="17"/>
        <v>HEROMASTERY_62163</v>
      </c>
      <c r="P178" s="187" t="str">
        <f t="shared" si="18"/>
        <v>HEROMASTERYDES_62163</v>
      </c>
      <c r="Q178" s="184" t="str">
        <f t="shared" si="22"/>
        <v>[1,1,1,1]</v>
      </c>
      <c r="R178" s="184" t="s">
        <v>11846</v>
      </c>
      <c r="S178" s="184" t="str">
        <f t="shared" si="19"/>
        <v>[1,1]</v>
      </c>
      <c r="V178" s="184" t="s">
        <v>12169</v>
      </c>
      <c r="AY178" s="197">
        <v>0.1</v>
      </c>
    </row>
    <row r="179" spans="1:51" ht="16.5">
      <c r="B179" s="197">
        <f>IF(M179=M178,A178+1,A178+8)</f>
        <v>62171</v>
      </c>
      <c r="C179" s="197" t="s">
        <v>12170</v>
      </c>
      <c r="D179" s="197">
        <v>2</v>
      </c>
      <c r="G179" s="197">
        <v>1</v>
      </c>
      <c r="H179" s="197">
        <v>560</v>
      </c>
      <c r="I179" s="197">
        <v>7</v>
      </c>
      <c r="J179" s="197">
        <v>0</v>
      </c>
      <c r="K179" s="197" t="s">
        <v>1856</v>
      </c>
      <c r="L179" s="197">
        <v>1</v>
      </c>
      <c r="M179" s="187">
        <f t="shared" si="20"/>
        <v>62170</v>
      </c>
      <c r="N179" s="187" t="s">
        <v>12171</v>
      </c>
      <c r="O179" s="187" t="str">
        <f t="shared" ref="O179:O193" si="23">"HEROMASTERY_"&amp;B179</f>
        <v>HEROMASTERY_62171</v>
      </c>
      <c r="P179" s="187" t="str">
        <f t="shared" ref="P179:P193" si="24">"HEROMASTERYDES_"&amp;B179</f>
        <v>HEROMASTERYDES_62171</v>
      </c>
      <c r="Q179" s="184" t="str">
        <f t="shared" si="22"/>
        <v/>
      </c>
      <c r="S179" s="184" t="str">
        <f t="shared" si="19"/>
        <v/>
      </c>
      <c r="AY179" s="197">
        <v>0.03</v>
      </c>
    </row>
    <row r="180" spans="1:51" ht="16.5">
      <c r="B180" s="197">
        <f t="shared" ref="B180:B193" si="25">IF(M180=M179,B179+1,B179+8)</f>
        <v>62172</v>
      </c>
      <c r="C180" s="197" t="s">
        <v>12172</v>
      </c>
      <c r="D180" s="197">
        <v>2</v>
      </c>
      <c r="G180" s="197">
        <v>2</v>
      </c>
      <c r="H180" s="197">
        <v>340</v>
      </c>
      <c r="I180" s="197">
        <v>5</v>
      </c>
      <c r="J180" s="197">
        <v>0</v>
      </c>
      <c r="K180" s="197" t="s">
        <v>12020</v>
      </c>
      <c r="L180" s="197">
        <v>1</v>
      </c>
      <c r="M180" s="187">
        <f t="shared" si="20"/>
        <v>62170</v>
      </c>
      <c r="N180" s="187" t="s">
        <v>12173</v>
      </c>
      <c r="O180" s="187" t="str">
        <f t="shared" si="23"/>
        <v>HEROMASTERY_62172</v>
      </c>
      <c r="P180" s="187" t="str">
        <f t="shared" si="24"/>
        <v>HEROMASTERYDES_62172</v>
      </c>
      <c r="Q180" s="184" t="str">
        <f t="shared" si="22"/>
        <v/>
      </c>
      <c r="S180" s="184" t="str">
        <f t="shared" si="19"/>
        <v/>
      </c>
      <c r="AY180" s="197">
        <v>7.0000000000000007E-2</v>
      </c>
    </row>
    <row r="181" spans="1:51" ht="16.5">
      <c r="B181" s="197">
        <f t="shared" si="25"/>
        <v>62173</v>
      </c>
      <c r="C181" s="197" t="s">
        <v>12174</v>
      </c>
      <c r="D181" s="197">
        <v>2</v>
      </c>
      <c r="G181" s="197">
        <v>3</v>
      </c>
      <c r="H181" s="197">
        <v>100</v>
      </c>
      <c r="I181" s="197">
        <v>1</v>
      </c>
      <c r="J181" s="197">
        <v>1000</v>
      </c>
      <c r="K181" s="197" t="s">
        <v>12020</v>
      </c>
      <c r="L181" s="197">
        <v>1</v>
      </c>
      <c r="M181" s="187">
        <f t="shared" si="20"/>
        <v>62170</v>
      </c>
      <c r="N181" s="187" t="s">
        <v>12175</v>
      </c>
      <c r="O181" s="187" t="str">
        <f t="shared" si="23"/>
        <v>HEROMASTERY_62173</v>
      </c>
      <c r="P181" s="187" t="str">
        <f t="shared" si="24"/>
        <v>HEROMASTERYDES_62173</v>
      </c>
      <c r="Q181" s="184" t="str">
        <f t="shared" si="22"/>
        <v/>
      </c>
      <c r="S181" s="184" t="str">
        <f t="shared" si="19"/>
        <v/>
      </c>
      <c r="AY181" s="197">
        <v>0.1</v>
      </c>
    </row>
    <row r="182" spans="1:51" ht="16.5">
      <c r="B182" s="197">
        <f t="shared" si="25"/>
        <v>62181</v>
      </c>
      <c r="C182" s="197" t="s">
        <v>12176</v>
      </c>
      <c r="D182" s="197">
        <v>2</v>
      </c>
      <c r="G182" s="197">
        <v>1</v>
      </c>
      <c r="H182" s="197">
        <v>560</v>
      </c>
      <c r="I182" s="197">
        <v>7</v>
      </c>
      <c r="J182" s="197">
        <v>0</v>
      </c>
      <c r="K182" s="197" t="s">
        <v>1856</v>
      </c>
      <c r="L182" s="197">
        <v>2</v>
      </c>
      <c r="M182" s="187">
        <f t="shared" si="20"/>
        <v>62180</v>
      </c>
      <c r="N182" s="187" t="s">
        <v>12177</v>
      </c>
      <c r="O182" s="187" t="str">
        <f t="shared" si="23"/>
        <v>HEROMASTERY_62181</v>
      </c>
      <c r="P182" s="187" t="str">
        <f t="shared" si="24"/>
        <v>HEROMASTERYDES_62181</v>
      </c>
      <c r="Q182" s="184" t="str">
        <f t="shared" si="22"/>
        <v/>
      </c>
      <c r="S182" s="184" t="str">
        <f t="shared" si="19"/>
        <v/>
      </c>
      <c r="AY182" s="197">
        <v>0.03</v>
      </c>
    </row>
    <row r="183" spans="1:51" ht="16.5">
      <c r="B183" s="197">
        <f t="shared" si="25"/>
        <v>62182</v>
      </c>
      <c r="C183" s="197" t="s">
        <v>12178</v>
      </c>
      <c r="D183" s="197">
        <v>2</v>
      </c>
      <c r="G183" s="197">
        <v>2</v>
      </c>
      <c r="H183" s="197">
        <v>340</v>
      </c>
      <c r="I183" s="197">
        <v>5</v>
      </c>
      <c r="J183" s="197">
        <v>0</v>
      </c>
      <c r="K183" s="197" t="s">
        <v>12020</v>
      </c>
      <c r="L183" s="197">
        <v>2</v>
      </c>
      <c r="M183" s="187">
        <f t="shared" si="20"/>
        <v>62180</v>
      </c>
      <c r="N183" s="187" t="s">
        <v>12179</v>
      </c>
      <c r="O183" s="187" t="str">
        <f t="shared" si="23"/>
        <v>HEROMASTERY_62182</v>
      </c>
      <c r="P183" s="187" t="str">
        <f t="shared" si="24"/>
        <v>HEROMASTERYDES_62182</v>
      </c>
      <c r="Q183" s="184" t="str">
        <f t="shared" si="22"/>
        <v/>
      </c>
      <c r="S183" s="184" t="str">
        <f t="shared" si="19"/>
        <v/>
      </c>
      <c r="AY183" s="197">
        <v>7.0000000000000007E-2</v>
      </c>
    </row>
    <row r="184" spans="1:51" ht="16.5">
      <c r="B184" s="197">
        <f t="shared" si="25"/>
        <v>62183</v>
      </c>
      <c r="C184" s="197" t="s">
        <v>12180</v>
      </c>
      <c r="D184" s="197">
        <v>2</v>
      </c>
      <c r="G184" s="197">
        <v>3</v>
      </c>
      <c r="H184" s="197">
        <v>100</v>
      </c>
      <c r="I184" s="197">
        <v>1</v>
      </c>
      <c r="J184" s="197">
        <v>1000</v>
      </c>
      <c r="K184" s="197" t="s">
        <v>12020</v>
      </c>
      <c r="L184" s="197">
        <v>2</v>
      </c>
      <c r="M184" s="187">
        <f t="shared" si="20"/>
        <v>62180</v>
      </c>
      <c r="N184" s="187" t="s">
        <v>12181</v>
      </c>
      <c r="O184" s="187" t="str">
        <f t="shared" si="23"/>
        <v>HEROMASTERY_62183</v>
      </c>
      <c r="P184" s="187" t="str">
        <f t="shared" si="24"/>
        <v>HEROMASTERYDES_62183</v>
      </c>
      <c r="Q184" s="184" t="str">
        <f t="shared" si="22"/>
        <v/>
      </c>
      <c r="S184" s="184" t="str">
        <f t="shared" si="19"/>
        <v/>
      </c>
      <c r="AY184" s="197">
        <v>0.1</v>
      </c>
    </row>
    <row r="185" spans="1:51" ht="16.5">
      <c r="B185" s="197">
        <f t="shared" si="25"/>
        <v>62191</v>
      </c>
      <c r="C185" s="197" t="s">
        <v>12182</v>
      </c>
      <c r="D185" s="197">
        <v>2</v>
      </c>
      <c r="G185" s="197">
        <v>1</v>
      </c>
      <c r="H185" s="197">
        <v>560</v>
      </c>
      <c r="I185" s="197">
        <v>7</v>
      </c>
      <c r="J185" s="197">
        <v>0</v>
      </c>
      <c r="K185" s="197" t="s">
        <v>1856</v>
      </c>
      <c r="L185" s="197">
        <v>3</v>
      </c>
      <c r="M185" s="187">
        <f t="shared" si="20"/>
        <v>62190</v>
      </c>
      <c r="N185" s="187" t="s">
        <v>12183</v>
      </c>
      <c r="O185" s="187" t="str">
        <f t="shared" si="23"/>
        <v>HEROMASTERY_62191</v>
      </c>
      <c r="P185" s="187" t="str">
        <f t="shared" si="24"/>
        <v>HEROMASTERYDES_62191</v>
      </c>
      <c r="Q185" s="184" t="str">
        <f t="shared" si="22"/>
        <v/>
      </c>
      <c r="S185" s="184" t="str">
        <f t="shared" si="19"/>
        <v/>
      </c>
      <c r="AY185" s="197">
        <v>0.03</v>
      </c>
    </row>
    <row r="186" spans="1:51" ht="16.5">
      <c r="B186" s="197">
        <f t="shared" si="25"/>
        <v>62192</v>
      </c>
      <c r="C186" s="197" t="s">
        <v>12184</v>
      </c>
      <c r="D186" s="197">
        <v>2</v>
      </c>
      <c r="G186" s="197">
        <v>2</v>
      </c>
      <c r="H186" s="197">
        <v>340</v>
      </c>
      <c r="I186" s="197">
        <v>5</v>
      </c>
      <c r="J186" s="197">
        <v>0</v>
      </c>
      <c r="K186" s="197" t="s">
        <v>12020</v>
      </c>
      <c r="L186" s="197">
        <v>3</v>
      </c>
      <c r="M186" s="187">
        <f t="shared" si="20"/>
        <v>62190</v>
      </c>
      <c r="N186" s="187" t="s">
        <v>12185</v>
      </c>
      <c r="O186" s="187" t="str">
        <f t="shared" si="23"/>
        <v>HEROMASTERY_62192</v>
      </c>
      <c r="P186" s="187" t="str">
        <f t="shared" si="24"/>
        <v>HEROMASTERYDES_62192</v>
      </c>
      <c r="Q186" s="184" t="str">
        <f t="shared" si="22"/>
        <v/>
      </c>
      <c r="S186" s="184" t="str">
        <f t="shared" si="19"/>
        <v/>
      </c>
      <c r="AY186" s="197">
        <v>7.0000000000000007E-2</v>
      </c>
    </row>
    <row r="187" spans="1:51" ht="16.5">
      <c r="B187" s="197">
        <f t="shared" si="25"/>
        <v>62193</v>
      </c>
      <c r="C187" s="197" t="s">
        <v>12186</v>
      </c>
      <c r="D187" s="197">
        <v>2</v>
      </c>
      <c r="G187" s="197">
        <v>3</v>
      </c>
      <c r="H187" s="197">
        <v>100</v>
      </c>
      <c r="I187" s="197">
        <v>1</v>
      </c>
      <c r="J187" s="197">
        <v>1000</v>
      </c>
      <c r="K187" s="197" t="s">
        <v>12020</v>
      </c>
      <c r="L187" s="197">
        <v>3</v>
      </c>
      <c r="M187" s="187">
        <f t="shared" si="20"/>
        <v>62190</v>
      </c>
      <c r="N187" s="187" t="s">
        <v>12187</v>
      </c>
      <c r="O187" s="187" t="str">
        <f t="shared" si="23"/>
        <v>HEROMASTERY_62193</v>
      </c>
      <c r="P187" s="187" t="str">
        <f t="shared" si="24"/>
        <v>HEROMASTERYDES_62193</v>
      </c>
      <c r="Q187" s="184" t="str">
        <f t="shared" si="22"/>
        <v/>
      </c>
      <c r="S187" s="184" t="str">
        <f t="shared" si="19"/>
        <v/>
      </c>
      <c r="AY187" s="197">
        <v>0.1</v>
      </c>
    </row>
    <row r="188" spans="1:51" ht="16.5">
      <c r="B188" s="197">
        <f t="shared" si="25"/>
        <v>62201</v>
      </c>
      <c r="C188" s="197" t="s">
        <v>12188</v>
      </c>
      <c r="D188" s="197">
        <v>2</v>
      </c>
      <c r="G188" s="197">
        <v>1</v>
      </c>
      <c r="H188" s="197">
        <v>560</v>
      </c>
      <c r="I188" s="197">
        <v>7</v>
      </c>
      <c r="J188" s="197">
        <v>0</v>
      </c>
      <c r="K188" s="197" t="s">
        <v>1856</v>
      </c>
      <c r="L188" s="197">
        <v>4</v>
      </c>
      <c r="M188" s="187">
        <f t="shared" si="20"/>
        <v>62200</v>
      </c>
      <c r="N188" s="187" t="s">
        <v>12189</v>
      </c>
      <c r="O188" s="187" t="str">
        <f t="shared" si="23"/>
        <v>HEROMASTERY_62201</v>
      </c>
      <c r="P188" s="187" t="str">
        <f t="shared" si="24"/>
        <v>HEROMASTERYDES_62201</v>
      </c>
      <c r="Q188" s="184" t="str">
        <f t="shared" si="22"/>
        <v/>
      </c>
      <c r="S188" s="184" t="str">
        <f t="shared" si="19"/>
        <v/>
      </c>
      <c r="AY188" s="197">
        <v>0.03</v>
      </c>
    </row>
    <row r="189" spans="1:51" ht="16.5">
      <c r="B189" s="197">
        <f t="shared" si="25"/>
        <v>62202</v>
      </c>
      <c r="C189" s="197" t="s">
        <v>12190</v>
      </c>
      <c r="D189" s="197">
        <v>2</v>
      </c>
      <c r="G189" s="197">
        <v>2</v>
      </c>
      <c r="H189" s="197">
        <v>340</v>
      </c>
      <c r="I189" s="197">
        <v>5</v>
      </c>
      <c r="J189" s="197">
        <v>0</v>
      </c>
      <c r="K189" s="197" t="s">
        <v>12020</v>
      </c>
      <c r="L189" s="197">
        <v>4</v>
      </c>
      <c r="M189" s="187">
        <f t="shared" si="20"/>
        <v>62200</v>
      </c>
      <c r="N189" s="187" t="s">
        <v>12191</v>
      </c>
      <c r="O189" s="187" t="str">
        <f t="shared" si="23"/>
        <v>HEROMASTERY_62202</v>
      </c>
      <c r="P189" s="187" t="str">
        <f t="shared" si="24"/>
        <v>HEROMASTERYDES_62202</v>
      </c>
      <c r="Q189" s="184" t="str">
        <f t="shared" si="22"/>
        <v/>
      </c>
      <c r="S189" s="184" t="str">
        <f t="shared" si="19"/>
        <v/>
      </c>
      <c r="AY189" s="197">
        <v>7.0000000000000007E-2</v>
      </c>
    </row>
    <row r="190" spans="1:51" ht="16.5">
      <c r="B190" s="197">
        <f t="shared" si="25"/>
        <v>62203</v>
      </c>
      <c r="C190" s="197" t="s">
        <v>12192</v>
      </c>
      <c r="D190" s="197">
        <v>2</v>
      </c>
      <c r="G190" s="197">
        <v>3</v>
      </c>
      <c r="H190" s="197">
        <v>100</v>
      </c>
      <c r="I190" s="197">
        <v>1</v>
      </c>
      <c r="J190" s="197">
        <v>1000</v>
      </c>
      <c r="K190" s="197" t="s">
        <v>12020</v>
      </c>
      <c r="L190" s="197">
        <v>4</v>
      </c>
      <c r="M190" s="187">
        <f t="shared" si="20"/>
        <v>62200</v>
      </c>
      <c r="N190" s="187" t="s">
        <v>12193</v>
      </c>
      <c r="O190" s="187" t="str">
        <f t="shared" si="23"/>
        <v>HEROMASTERY_62203</v>
      </c>
      <c r="P190" s="187" t="str">
        <f t="shared" si="24"/>
        <v>HEROMASTERYDES_62203</v>
      </c>
      <c r="Q190" s="184" t="str">
        <f t="shared" si="22"/>
        <v/>
      </c>
      <c r="S190" s="184" t="str">
        <f t="shared" si="19"/>
        <v/>
      </c>
      <c r="AY190" s="197">
        <v>0.1</v>
      </c>
    </row>
    <row r="191" spans="1:51" ht="16.5">
      <c r="B191" s="197">
        <f t="shared" si="25"/>
        <v>62211</v>
      </c>
      <c r="C191" s="197" t="s">
        <v>12194</v>
      </c>
      <c r="D191" s="197">
        <v>2</v>
      </c>
      <c r="G191" s="197">
        <v>1</v>
      </c>
      <c r="H191" s="197">
        <v>560</v>
      </c>
      <c r="I191" s="197">
        <v>7</v>
      </c>
      <c r="J191" s="197">
        <v>0</v>
      </c>
      <c r="K191" s="197" t="s">
        <v>1856</v>
      </c>
      <c r="L191" s="197">
        <v>5</v>
      </c>
      <c r="M191" s="187">
        <f t="shared" si="20"/>
        <v>62210</v>
      </c>
      <c r="N191" s="187" t="s">
        <v>12195</v>
      </c>
      <c r="O191" s="187" t="str">
        <f t="shared" si="23"/>
        <v>HEROMASTERY_62211</v>
      </c>
      <c r="P191" s="187" t="str">
        <f t="shared" si="24"/>
        <v>HEROMASTERYDES_62211</v>
      </c>
      <c r="Q191" s="184" t="str">
        <f t="shared" si="22"/>
        <v/>
      </c>
      <c r="S191" s="184" t="str">
        <f t="shared" si="19"/>
        <v/>
      </c>
      <c r="AY191" s="197">
        <v>0.03</v>
      </c>
    </row>
    <row r="192" spans="1:51" ht="16.5">
      <c r="B192" s="197">
        <f t="shared" si="25"/>
        <v>62212</v>
      </c>
      <c r="C192" s="197" t="s">
        <v>12196</v>
      </c>
      <c r="D192" s="197">
        <v>2</v>
      </c>
      <c r="G192" s="197">
        <v>2</v>
      </c>
      <c r="H192" s="197">
        <v>340</v>
      </c>
      <c r="I192" s="197">
        <v>5</v>
      </c>
      <c r="J192" s="197">
        <v>0</v>
      </c>
      <c r="K192" s="197" t="s">
        <v>12020</v>
      </c>
      <c r="L192" s="197">
        <v>5</v>
      </c>
      <c r="M192" s="187">
        <f t="shared" si="20"/>
        <v>62210</v>
      </c>
      <c r="N192" s="187" t="s">
        <v>12197</v>
      </c>
      <c r="O192" s="187" t="str">
        <f t="shared" si="23"/>
        <v>HEROMASTERY_62212</v>
      </c>
      <c r="P192" s="187" t="str">
        <f t="shared" si="24"/>
        <v>HEROMASTERYDES_62212</v>
      </c>
      <c r="Q192" s="184" t="str">
        <f t="shared" si="22"/>
        <v/>
      </c>
      <c r="S192" s="184" t="str">
        <f t="shared" si="19"/>
        <v/>
      </c>
      <c r="AY192" s="197">
        <v>7.0000000000000007E-2</v>
      </c>
    </row>
    <row r="193" spans="1:51" ht="16.5">
      <c r="B193" s="197">
        <f t="shared" si="25"/>
        <v>62213</v>
      </c>
      <c r="C193" s="197" t="s">
        <v>12198</v>
      </c>
      <c r="D193" s="197">
        <v>2</v>
      </c>
      <c r="G193" s="197">
        <v>3</v>
      </c>
      <c r="H193" s="197">
        <v>100</v>
      </c>
      <c r="I193" s="197">
        <v>1</v>
      </c>
      <c r="J193" s="197">
        <v>1000</v>
      </c>
      <c r="K193" s="197" t="s">
        <v>12020</v>
      </c>
      <c r="L193" s="197">
        <v>5</v>
      </c>
      <c r="M193" s="187">
        <f t="shared" si="20"/>
        <v>62210</v>
      </c>
      <c r="N193" s="187" t="s">
        <v>12199</v>
      </c>
      <c r="O193" s="187" t="str">
        <f t="shared" si="23"/>
        <v>HEROMASTERY_62213</v>
      </c>
      <c r="P193" s="187" t="str">
        <f t="shared" si="24"/>
        <v>HEROMASTERYDES_62213</v>
      </c>
      <c r="Q193" s="184" t="str">
        <f t="shared" si="22"/>
        <v/>
      </c>
      <c r="S193" s="184" t="str">
        <f t="shared" ref="S193:S256" si="26">IF(R193="","","[1,1]")</f>
        <v/>
      </c>
      <c r="AY193" s="197">
        <v>0.1</v>
      </c>
    </row>
    <row r="194" spans="1:51" ht="16.5">
      <c r="A194" s="197">
        <f>IF(M194=M193,B193+1,B193+8)</f>
        <v>62221</v>
      </c>
      <c r="C194" s="212" t="s">
        <v>12200</v>
      </c>
      <c r="D194" s="197">
        <v>2</v>
      </c>
      <c r="G194" s="197">
        <v>1</v>
      </c>
      <c r="H194" s="197">
        <v>700</v>
      </c>
      <c r="I194" s="197">
        <v>7</v>
      </c>
      <c r="J194" s="197">
        <v>0</v>
      </c>
      <c r="K194" s="197" t="s">
        <v>12116</v>
      </c>
      <c r="L194" s="197">
        <v>0</v>
      </c>
      <c r="M194" s="187">
        <f t="shared" si="20"/>
        <v>62220</v>
      </c>
      <c r="N194" s="187" t="s">
        <v>12201</v>
      </c>
      <c r="O194" s="187" t="str">
        <f t="shared" ref="O194:O199" si="27">"HEROMASTERY_"&amp;A194</f>
        <v>HEROMASTERY_62221</v>
      </c>
      <c r="P194" s="187" t="str">
        <f t="shared" ref="P194:P199" si="28">"HEROMASTERYDES_"&amp;A194</f>
        <v>HEROMASTERYDES_62221</v>
      </c>
      <c r="Q194" s="184" t="str">
        <f t="shared" si="22"/>
        <v/>
      </c>
      <c r="S194" s="184" t="str">
        <f t="shared" si="26"/>
        <v/>
      </c>
      <c r="AE194" s="181" t="s">
        <v>12202</v>
      </c>
      <c r="AY194" s="197">
        <v>0.03</v>
      </c>
    </row>
    <row r="195" spans="1:51" ht="16.5">
      <c r="A195" s="197">
        <f>IF(M195=M194,A194+1,A194+8)</f>
        <v>62222</v>
      </c>
      <c r="C195" s="212" t="s">
        <v>12203</v>
      </c>
      <c r="D195" s="197">
        <v>2</v>
      </c>
      <c r="G195" s="197">
        <v>2</v>
      </c>
      <c r="H195" s="197">
        <v>280</v>
      </c>
      <c r="I195" s="197">
        <v>5</v>
      </c>
      <c r="J195" s="197">
        <v>0</v>
      </c>
      <c r="K195" s="197" t="s">
        <v>12020</v>
      </c>
      <c r="L195" s="197">
        <v>0</v>
      </c>
      <c r="M195" s="187">
        <f t="shared" si="20"/>
        <v>62220</v>
      </c>
      <c r="N195" s="187" t="s">
        <v>12204</v>
      </c>
      <c r="O195" s="187" t="str">
        <f t="shared" si="27"/>
        <v>HEROMASTERY_62222</v>
      </c>
      <c r="P195" s="187" t="str">
        <f t="shared" si="28"/>
        <v>HEROMASTERYDES_62222</v>
      </c>
      <c r="Q195" s="184" t="str">
        <f t="shared" si="22"/>
        <v/>
      </c>
      <c r="S195" s="184" t="str">
        <f t="shared" si="26"/>
        <v/>
      </c>
      <c r="AE195" s="181" t="s">
        <v>12205</v>
      </c>
      <c r="AY195" s="197">
        <v>7.0000000000000007E-2</v>
      </c>
    </row>
    <row r="196" spans="1:51" ht="16.5">
      <c r="A196" s="197">
        <f>IF(M196=M195,A195+1,A195+8)</f>
        <v>62223</v>
      </c>
      <c r="C196" s="212" t="s">
        <v>12206</v>
      </c>
      <c r="D196" s="197">
        <v>2</v>
      </c>
      <c r="G196" s="197">
        <v>3</v>
      </c>
      <c r="H196" s="197">
        <v>20</v>
      </c>
      <c r="I196" s="197">
        <v>1</v>
      </c>
      <c r="J196" s="197">
        <v>1000</v>
      </c>
      <c r="K196" s="197" t="s">
        <v>12020</v>
      </c>
      <c r="L196" s="197">
        <v>0</v>
      </c>
      <c r="M196" s="187">
        <f>M193+10</f>
        <v>62220</v>
      </c>
      <c r="N196" s="187" t="s">
        <v>12207</v>
      </c>
      <c r="O196" s="187" t="str">
        <f t="shared" si="27"/>
        <v>HEROMASTERY_62223</v>
      </c>
      <c r="P196" s="187" t="str">
        <f t="shared" si="28"/>
        <v>HEROMASTERYDES_62223</v>
      </c>
      <c r="Q196" s="184" t="str">
        <f t="shared" si="22"/>
        <v/>
      </c>
      <c r="S196" s="184" t="str">
        <f t="shared" si="26"/>
        <v/>
      </c>
      <c r="AE196" s="181" t="s">
        <v>12208</v>
      </c>
      <c r="AY196" s="197">
        <v>0.1</v>
      </c>
    </row>
    <row r="197" spans="1:51" ht="16.5">
      <c r="A197" s="197">
        <f>IF(M197=M196,A196+1,A196+8)</f>
        <v>62231</v>
      </c>
      <c r="C197" s="197" t="s">
        <v>12209</v>
      </c>
      <c r="D197" s="197">
        <v>2</v>
      </c>
      <c r="G197" s="197">
        <v>1</v>
      </c>
      <c r="H197" s="197">
        <v>560</v>
      </c>
      <c r="I197" s="197">
        <v>7</v>
      </c>
      <c r="J197" s="197">
        <v>0</v>
      </c>
      <c r="K197" s="197" t="s">
        <v>1856</v>
      </c>
      <c r="L197" s="197">
        <v>99</v>
      </c>
      <c r="M197" s="187">
        <f t="shared" ref="M197" si="29">M194+10</f>
        <v>62230</v>
      </c>
      <c r="N197" s="187" t="s">
        <v>12210</v>
      </c>
      <c r="O197" s="187" t="str">
        <f t="shared" si="27"/>
        <v>HEROMASTERY_62231</v>
      </c>
      <c r="P197" s="187" t="str">
        <f t="shared" si="28"/>
        <v>HEROMASTERYDES_62231</v>
      </c>
      <c r="Q197" s="184" t="str">
        <f t="shared" si="22"/>
        <v/>
      </c>
      <c r="S197" s="184" t="str">
        <f t="shared" si="26"/>
        <v/>
      </c>
      <c r="AY197" s="197">
        <v>0.03</v>
      </c>
    </row>
    <row r="198" spans="1:51" ht="16.5">
      <c r="A198" s="197">
        <f>IF(M198=M197,A197+1,A197+8)</f>
        <v>62232</v>
      </c>
      <c r="C198" s="197" t="s">
        <v>12211</v>
      </c>
      <c r="D198" s="197">
        <v>2</v>
      </c>
      <c r="G198" s="197">
        <v>2</v>
      </c>
      <c r="H198" s="197">
        <v>340</v>
      </c>
      <c r="I198" s="197">
        <v>5</v>
      </c>
      <c r="J198" s="197">
        <v>0</v>
      </c>
      <c r="K198" s="197" t="s">
        <v>12020</v>
      </c>
      <c r="L198" s="197">
        <v>99</v>
      </c>
      <c r="M198" s="187">
        <f>M195+10</f>
        <v>62230</v>
      </c>
      <c r="N198" s="187" t="s">
        <v>12212</v>
      </c>
      <c r="O198" s="187" t="str">
        <f t="shared" si="27"/>
        <v>HEROMASTERY_62232</v>
      </c>
      <c r="P198" s="187" t="str">
        <f t="shared" si="28"/>
        <v>HEROMASTERYDES_62232</v>
      </c>
      <c r="Q198" s="184" t="str">
        <f t="shared" si="22"/>
        <v/>
      </c>
      <c r="S198" s="184" t="str">
        <f t="shared" si="26"/>
        <v/>
      </c>
      <c r="AY198" s="197">
        <v>7.0000000000000007E-2</v>
      </c>
    </row>
    <row r="199" spans="1:51" ht="16.5">
      <c r="A199" s="197">
        <f>IF(M199=M198,A198+1,A198+8)</f>
        <v>62233</v>
      </c>
      <c r="C199" s="197" t="s">
        <v>12213</v>
      </c>
      <c r="D199" s="197">
        <v>2</v>
      </c>
      <c r="G199" s="197">
        <v>3</v>
      </c>
      <c r="H199" s="197">
        <v>100</v>
      </c>
      <c r="I199" s="197">
        <v>1</v>
      </c>
      <c r="J199" s="197">
        <v>1000</v>
      </c>
      <c r="K199" s="197" t="s">
        <v>12020</v>
      </c>
      <c r="L199" s="197">
        <v>99</v>
      </c>
      <c r="M199" s="187">
        <f>M196+10</f>
        <v>62230</v>
      </c>
      <c r="N199" s="187" t="s">
        <v>12214</v>
      </c>
      <c r="O199" s="187" t="str">
        <f t="shared" si="27"/>
        <v>HEROMASTERY_62233</v>
      </c>
      <c r="P199" s="187" t="str">
        <f t="shared" si="28"/>
        <v>HEROMASTERYDES_62233</v>
      </c>
      <c r="Q199" s="184" t="str">
        <f t="shared" si="22"/>
        <v/>
      </c>
      <c r="S199" s="184" t="str">
        <f t="shared" si="26"/>
        <v/>
      </c>
      <c r="AY199" s="197">
        <v>0.1</v>
      </c>
    </row>
    <row r="200" spans="1:51" ht="28.5">
      <c r="A200" s="197" t="s">
        <v>12215</v>
      </c>
      <c r="M200" s="187"/>
      <c r="N200" s="187"/>
      <c r="O200" s="187"/>
      <c r="P200" s="187"/>
      <c r="Q200" s="184" t="str">
        <f t="shared" si="22"/>
        <v/>
      </c>
    </row>
    <row r="201" spans="1:51" ht="16.5">
      <c r="A201" s="219">
        <v>49001</v>
      </c>
      <c r="C201" s="197" t="s">
        <v>11425</v>
      </c>
      <c r="D201" s="197">
        <v>3</v>
      </c>
      <c r="N201" s="197" t="s">
        <v>12216</v>
      </c>
      <c r="O201" s="187" t="str">
        <f>"HEROMASTERY_"&amp;A201</f>
        <v>HEROMASTERY_49001</v>
      </c>
      <c r="P201" s="187" t="str">
        <f>"HEROMASTERYDES_"&amp;A201</f>
        <v>HEROMASTERYDES_49001</v>
      </c>
      <c r="Q201" s="184" t="str">
        <f t="shared" si="22"/>
        <v>[1,1,1,1]</v>
      </c>
      <c r="R201" s="184" t="s">
        <v>12217</v>
      </c>
      <c r="S201" s="184" t="str">
        <f t="shared" ref="S201:S216" si="30">IF(R201="","","[1,1]")</f>
        <v>[1,1]</v>
      </c>
      <c r="V201" s="184" t="s">
        <v>12218</v>
      </c>
    </row>
    <row r="202" spans="1:51" ht="16.5">
      <c r="A202" s="219">
        <v>490011</v>
      </c>
      <c r="C202" s="197" t="s">
        <v>11425</v>
      </c>
      <c r="D202" s="197">
        <v>3</v>
      </c>
      <c r="N202" s="197" t="s">
        <v>12216</v>
      </c>
      <c r="O202" s="187" t="str">
        <f t="shared" ref="O202:O208" si="31">"HEROMASTERY_"&amp;A202</f>
        <v>HEROMASTERY_490011</v>
      </c>
      <c r="P202" s="187" t="str">
        <f t="shared" ref="P202:P208" si="32">"HEROMASTERYDES_"&amp;A202</f>
        <v>HEROMASTERYDES_490011</v>
      </c>
      <c r="Q202" s="184" t="str">
        <f t="shared" si="22"/>
        <v>[1,1,1,1]</v>
      </c>
      <c r="R202" s="184" t="s">
        <v>12219</v>
      </c>
      <c r="S202" s="184" t="str">
        <f t="shared" si="30"/>
        <v>[1,1]</v>
      </c>
      <c r="V202" s="184" t="s">
        <v>12220</v>
      </c>
    </row>
    <row r="203" spans="1:51" ht="16.5">
      <c r="A203" s="219">
        <v>490012</v>
      </c>
      <c r="C203" s="197" t="s">
        <v>11425</v>
      </c>
      <c r="D203" s="197">
        <v>3</v>
      </c>
      <c r="N203" s="197" t="s">
        <v>12216</v>
      </c>
      <c r="O203" s="187" t="str">
        <f t="shared" si="31"/>
        <v>HEROMASTERY_490012</v>
      </c>
      <c r="P203" s="187" t="str">
        <f t="shared" si="32"/>
        <v>HEROMASTERYDES_490012</v>
      </c>
      <c r="Q203" s="184" t="str">
        <f t="shared" si="22"/>
        <v>[1,1,1,1]</v>
      </c>
      <c r="R203" s="184" t="s">
        <v>12217</v>
      </c>
      <c r="S203" s="184" t="str">
        <f t="shared" si="30"/>
        <v>[1,1]</v>
      </c>
      <c r="V203" s="184" t="s">
        <v>12221</v>
      </c>
    </row>
    <row r="204" spans="1:51" ht="16.5">
      <c r="A204" s="219">
        <v>490013</v>
      </c>
      <c r="C204" s="197" t="s">
        <v>11425</v>
      </c>
      <c r="D204" s="197">
        <v>3</v>
      </c>
      <c r="N204" s="197" t="s">
        <v>12216</v>
      </c>
      <c r="O204" s="187" t="str">
        <f t="shared" si="31"/>
        <v>HEROMASTERY_490013</v>
      </c>
      <c r="P204" s="187" t="str">
        <f t="shared" si="32"/>
        <v>HEROMASTERYDES_490013</v>
      </c>
      <c r="Q204" s="184" t="str">
        <f t="shared" si="22"/>
        <v>[1,1,1,1]</v>
      </c>
      <c r="R204" s="184" t="s">
        <v>12012</v>
      </c>
      <c r="S204" s="184" t="str">
        <f t="shared" si="30"/>
        <v>[1,1]</v>
      </c>
      <c r="V204" s="184" t="s">
        <v>12222</v>
      </c>
    </row>
    <row r="205" spans="1:51" ht="16.5">
      <c r="A205" s="219">
        <v>490014</v>
      </c>
      <c r="C205" s="197" t="s">
        <v>11425</v>
      </c>
      <c r="D205" s="197">
        <v>3</v>
      </c>
      <c r="N205" s="197" t="s">
        <v>12216</v>
      </c>
      <c r="O205" s="187" t="str">
        <f t="shared" si="31"/>
        <v>HEROMASTERY_490014</v>
      </c>
      <c r="P205" s="187" t="str">
        <f t="shared" si="32"/>
        <v>HEROMASTERYDES_490014</v>
      </c>
      <c r="Q205" s="184" t="str">
        <f t="shared" si="22"/>
        <v>[1,1,1,1]</v>
      </c>
      <c r="R205" s="184" t="s">
        <v>12219</v>
      </c>
      <c r="S205" s="184" t="str">
        <f t="shared" si="30"/>
        <v>[1,1]</v>
      </c>
      <c r="V205" s="184" t="s">
        <v>12222</v>
      </c>
    </row>
    <row r="206" spans="1:51" ht="16.5">
      <c r="A206" s="219">
        <v>490015</v>
      </c>
      <c r="C206" s="197" t="s">
        <v>11425</v>
      </c>
      <c r="D206" s="197">
        <v>3</v>
      </c>
      <c r="N206" s="197" t="s">
        <v>12216</v>
      </c>
      <c r="O206" s="187" t="str">
        <f t="shared" si="31"/>
        <v>HEROMASTERY_490015</v>
      </c>
      <c r="P206" s="187" t="str">
        <f t="shared" si="32"/>
        <v>HEROMASTERYDES_490015</v>
      </c>
      <c r="Q206" s="184" t="str">
        <f t="shared" si="22"/>
        <v>[1,1,1,1]</v>
      </c>
      <c r="R206" s="184" t="s">
        <v>12217</v>
      </c>
      <c r="S206" s="184" t="str">
        <f t="shared" si="30"/>
        <v>[1,1]</v>
      </c>
      <c r="V206" s="184" t="s">
        <v>12221</v>
      </c>
    </row>
    <row r="207" spans="1:51" ht="16.5">
      <c r="A207" s="219">
        <v>490016</v>
      </c>
      <c r="C207" s="197" t="s">
        <v>11425</v>
      </c>
      <c r="D207" s="197">
        <v>3</v>
      </c>
      <c r="N207" s="197" t="s">
        <v>12216</v>
      </c>
      <c r="O207" s="187" t="str">
        <f t="shared" si="31"/>
        <v>HEROMASTERY_490016</v>
      </c>
      <c r="P207" s="187" t="str">
        <f t="shared" si="32"/>
        <v>HEROMASTERYDES_490016</v>
      </c>
      <c r="Q207" s="184" t="str">
        <f t="shared" si="22"/>
        <v>[1,1,1,1]</v>
      </c>
      <c r="R207" s="184" t="s">
        <v>12217</v>
      </c>
      <c r="S207" s="184" t="str">
        <f t="shared" si="30"/>
        <v>[1,1]</v>
      </c>
      <c r="V207" s="184" t="s">
        <v>12223</v>
      </c>
    </row>
    <row r="208" spans="1:51" ht="16.5">
      <c r="A208" s="219">
        <v>490017</v>
      </c>
      <c r="C208" s="197" t="s">
        <v>11425</v>
      </c>
      <c r="D208" s="197">
        <v>3</v>
      </c>
      <c r="N208" s="197" t="s">
        <v>12216</v>
      </c>
      <c r="O208" s="187" t="str">
        <f t="shared" si="31"/>
        <v>HEROMASTERY_490017</v>
      </c>
      <c r="P208" s="187" t="str">
        <f t="shared" si="32"/>
        <v>HEROMASTERYDES_490017</v>
      </c>
      <c r="Q208" s="184" t="str">
        <f t="shared" si="22"/>
        <v>[1,1,1,1]</v>
      </c>
      <c r="R208" s="184" t="s">
        <v>12217</v>
      </c>
      <c r="S208" s="184" t="str">
        <f t="shared" si="30"/>
        <v>[1,1]</v>
      </c>
      <c r="V208" s="184" t="s">
        <v>12224</v>
      </c>
    </row>
    <row r="209" spans="1:32" ht="16.5">
      <c r="A209" s="219">
        <v>49002</v>
      </c>
      <c r="C209" s="197" t="s">
        <v>11416</v>
      </c>
      <c r="D209" s="197">
        <v>3</v>
      </c>
      <c r="N209" s="197" t="s">
        <v>12225</v>
      </c>
      <c r="O209" s="187" t="str">
        <f>"HEROMASTERY_"&amp;A209</f>
        <v>HEROMASTERY_49002</v>
      </c>
      <c r="P209" s="187" t="str">
        <f>"HEROMASTERYDES_"&amp;A209</f>
        <v>HEROMASTERYDES_49002</v>
      </c>
      <c r="Q209" s="184" t="str">
        <f t="shared" si="22"/>
        <v>[1,1,1,1]</v>
      </c>
      <c r="R209" s="184" t="s">
        <v>12226</v>
      </c>
      <c r="S209" s="184" t="str">
        <f t="shared" si="30"/>
        <v>[1,1]</v>
      </c>
      <c r="V209" s="184" t="s">
        <v>12227</v>
      </c>
    </row>
    <row r="210" spans="1:32" ht="16.5">
      <c r="A210" s="219">
        <v>490021</v>
      </c>
      <c r="C210" s="197" t="s">
        <v>11416</v>
      </c>
      <c r="D210" s="197">
        <v>3</v>
      </c>
      <c r="N210" s="197" t="s">
        <v>12225</v>
      </c>
      <c r="O210" s="187" t="str">
        <f t="shared" ref="O210:O232" si="33">"HEROMASTERY_"&amp;A210</f>
        <v>HEROMASTERY_490021</v>
      </c>
      <c r="P210" s="187" t="str">
        <f>"HEROMASTERYDES_"&amp;A210</f>
        <v>HEROMASTERYDES_490021</v>
      </c>
      <c r="Q210" s="184" t="s">
        <v>12228</v>
      </c>
      <c r="R210" s="184" t="s">
        <v>12226</v>
      </c>
      <c r="S210" s="184" t="str">
        <f t="shared" si="30"/>
        <v>[1,1]</v>
      </c>
      <c r="V210" s="184" t="s">
        <v>12229</v>
      </c>
    </row>
    <row r="211" spans="1:32" ht="16.5">
      <c r="A211" s="219">
        <v>490022</v>
      </c>
      <c r="C211" s="197" t="s">
        <v>11416</v>
      </c>
      <c r="D211" s="197">
        <v>3</v>
      </c>
      <c r="N211" s="197" t="s">
        <v>12225</v>
      </c>
      <c r="O211" s="187" t="str">
        <f t="shared" si="33"/>
        <v>HEROMASTERY_490022</v>
      </c>
      <c r="P211" s="187" t="str">
        <f t="shared" ref="P211:P232" si="34">"HEROMASTERYDES_"&amp;A211</f>
        <v>HEROMASTERYDES_490022</v>
      </c>
      <c r="Q211" s="184" t="s">
        <v>12230</v>
      </c>
      <c r="R211" s="184" t="s">
        <v>12226</v>
      </c>
      <c r="S211" s="184" t="str">
        <f t="shared" si="30"/>
        <v>[1,1]</v>
      </c>
      <c r="V211" s="184" t="s">
        <v>12231</v>
      </c>
    </row>
    <row r="212" spans="1:32" ht="16.5">
      <c r="A212" s="219">
        <v>490023</v>
      </c>
      <c r="C212" s="197" t="s">
        <v>11416</v>
      </c>
      <c r="D212" s="197">
        <v>3</v>
      </c>
      <c r="N212" s="197" t="s">
        <v>12225</v>
      </c>
      <c r="O212" s="187" t="str">
        <f t="shared" si="33"/>
        <v>HEROMASTERY_490023</v>
      </c>
      <c r="P212" s="187" t="str">
        <f t="shared" si="34"/>
        <v>HEROMASTERYDES_490023</v>
      </c>
      <c r="Q212" s="184" t="s">
        <v>12232</v>
      </c>
      <c r="R212" s="184" t="s">
        <v>12226</v>
      </c>
      <c r="S212" s="184" t="str">
        <f t="shared" si="30"/>
        <v>[1,1]</v>
      </c>
      <c r="V212" s="184" t="s">
        <v>12233</v>
      </c>
    </row>
    <row r="213" spans="1:32" ht="16.5">
      <c r="A213" s="219">
        <v>490024</v>
      </c>
      <c r="C213" s="197" t="s">
        <v>11416</v>
      </c>
      <c r="D213" s="197">
        <v>3</v>
      </c>
      <c r="N213" s="197" t="s">
        <v>12225</v>
      </c>
      <c r="O213" s="187" t="str">
        <f t="shared" si="33"/>
        <v>HEROMASTERY_490024</v>
      </c>
      <c r="P213" s="187" t="str">
        <f t="shared" si="34"/>
        <v>HEROMASTERYDES_490024</v>
      </c>
      <c r="Q213" s="184" t="s">
        <v>12234</v>
      </c>
      <c r="R213" s="184" t="s">
        <v>12226</v>
      </c>
      <c r="S213" s="184" t="str">
        <f t="shared" si="30"/>
        <v>[1,1]</v>
      </c>
      <c r="V213" s="184" t="s">
        <v>12233</v>
      </c>
    </row>
    <row r="214" spans="1:32" ht="16.5">
      <c r="A214" s="219">
        <v>490025</v>
      </c>
      <c r="C214" s="197" t="s">
        <v>11416</v>
      </c>
      <c r="D214" s="197">
        <v>3</v>
      </c>
      <c r="N214" s="197" t="s">
        <v>12225</v>
      </c>
      <c r="O214" s="187" t="str">
        <f t="shared" si="33"/>
        <v>HEROMASTERY_490025</v>
      </c>
      <c r="P214" s="187" t="str">
        <f t="shared" si="34"/>
        <v>HEROMASTERYDES_490025</v>
      </c>
      <c r="Q214" s="184" t="str">
        <f>IF(R214="","","[1,1,1,1]")</f>
        <v>[1,1,1,1]</v>
      </c>
      <c r="R214" s="184" t="s">
        <v>12226</v>
      </c>
      <c r="S214" s="184" t="str">
        <f t="shared" si="30"/>
        <v>[1,1]</v>
      </c>
      <c r="V214" s="184" t="s">
        <v>12235</v>
      </c>
    </row>
    <row r="215" spans="1:32" ht="16.5">
      <c r="A215" s="219">
        <v>490026</v>
      </c>
      <c r="C215" s="197" t="s">
        <v>11416</v>
      </c>
      <c r="D215" s="197">
        <v>3</v>
      </c>
      <c r="N215" s="197" t="s">
        <v>12225</v>
      </c>
      <c r="O215" s="187" t="str">
        <f t="shared" si="33"/>
        <v>HEROMASTERY_490026</v>
      </c>
      <c r="P215" s="187" t="str">
        <f t="shared" si="34"/>
        <v>HEROMASTERYDES_490026</v>
      </c>
      <c r="Q215" s="184" t="str">
        <f>IF(R215="","","[1,1,1,1]")</f>
        <v>[1,1,1,1]</v>
      </c>
      <c r="R215" s="184" t="s">
        <v>12226</v>
      </c>
      <c r="S215" s="184" t="str">
        <f t="shared" si="30"/>
        <v>[1,1]</v>
      </c>
      <c r="V215" s="184" t="s">
        <v>12235</v>
      </c>
    </row>
    <row r="216" spans="1:32" ht="16.5">
      <c r="A216" s="219">
        <v>490027</v>
      </c>
      <c r="C216" s="197" t="s">
        <v>11416</v>
      </c>
      <c r="D216" s="197">
        <v>3</v>
      </c>
      <c r="N216" s="197" t="s">
        <v>12225</v>
      </c>
      <c r="O216" s="187" t="str">
        <f t="shared" si="33"/>
        <v>HEROMASTERY_490027</v>
      </c>
      <c r="P216" s="187" t="str">
        <f t="shared" si="34"/>
        <v>HEROMASTERYDES_490027</v>
      </c>
      <c r="Q216" s="184" t="str">
        <f>IF(R216="","","[1,1,1,1]")</f>
        <v>[1,1,1,1]</v>
      </c>
      <c r="R216" s="184" t="s">
        <v>12226</v>
      </c>
      <c r="S216" s="184" t="str">
        <f t="shared" si="30"/>
        <v>[1,1]</v>
      </c>
      <c r="V216" s="184" t="s">
        <v>12235</v>
      </c>
    </row>
    <row r="217" spans="1:32" ht="16.5">
      <c r="A217" s="219">
        <v>49003</v>
      </c>
      <c r="C217" s="219" t="s">
        <v>11536</v>
      </c>
      <c r="D217" s="197">
        <v>3</v>
      </c>
      <c r="N217" s="197" t="s">
        <v>12236</v>
      </c>
      <c r="O217" s="187" t="str">
        <f t="shared" si="33"/>
        <v>HEROMASTERY_49003</v>
      </c>
      <c r="P217" s="187" t="str">
        <f t="shared" si="34"/>
        <v>HEROMASTERYDES_49003</v>
      </c>
      <c r="Q217" s="184" t="str">
        <f t="shared" si="22"/>
        <v/>
      </c>
      <c r="S217" s="184" t="str">
        <f t="shared" si="26"/>
        <v/>
      </c>
      <c r="AE217" s="181" t="s">
        <v>12237</v>
      </c>
    </row>
    <row r="218" spans="1:32" ht="16.5">
      <c r="A218" s="219">
        <v>490031</v>
      </c>
      <c r="C218" s="219" t="s">
        <v>11536</v>
      </c>
      <c r="D218" s="197">
        <v>3</v>
      </c>
      <c r="N218" s="197" t="s">
        <v>12236</v>
      </c>
      <c r="O218" s="187" t="str">
        <f t="shared" si="33"/>
        <v>HEROMASTERY_490031</v>
      </c>
      <c r="P218" s="187" t="str">
        <f t="shared" si="34"/>
        <v>HEROMASTERYDES_490031</v>
      </c>
      <c r="Q218" s="184" t="str">
        <f t="shared" si="22"/>
        <v/>
      </c>
      <c r="S218" s="184" t="str">
        <f t="shared" si="26"/>
        <v/>
      </c>
      <c r="AE218" s="181" t="s">
        <v>12238</v>
      </c>
    </row>
    <row r="219" spans="1:32" ht="16.5">
      <c r="A219" s="219">
        <v>490032</v>
      </c>
      <c r="C219" s="219" t="s">
        <v>11536</v>
      </c>
      <c r="D219" s="197">
        <v>3</v>
      </c>
      <c r="N219" s="197" t="s">
        <v>12236</v>
      </c>
      <c r="O219" s="187" t="str">
        <f t="shared" si="33"/>
        <v>HEROMASTERY_490032</v>
      </c>
      <c r="P219" s="187" t="str">
        <f t="shared" si="34"/>
        <v>HEROMASTERYDES_490032</v>
      </c>
      <c r="Q219" s="184" t="str">
        <f t="shared" si="22"/>
        <v/>
      </c>
      <c r="S219" s="184" t="str">
        <f t="shared" si="26"/>
        <v/>
      </c>
      <c r="AE219" s="181" t="s">
        <v>12238</v>
      </c>
    </row>
    <row r="220" spans="1:32" ht="16.5">
      <c r="A220" s="219">
        <v>490033</v>
      </c>
      <c r="C220" s="219" t="s">
        <v>11536</v>
      </c>
      <c r="D220" s="197">
        <v>3</v>
      </c>
      <c r="N220" s="197" t="s">
        <v>12236</v>
      </c>
      <c r="O220" s="187" t="str">
        <f t="shared" si="33"/>
        <v>HEROMASTERY_490033</v>
      </c>
      <c r="P220" s="187" t="str">
        <f t="shared" si="34"/>
        <v>HEROMASTERYDES_490033</v>
      </c>
      <c r="Q220" s="184" t="str">
        <f t="shared" si="22"/>
        <v/>
      </c>
      <c r="S220" s="184" t="str">
        <f t="shared" si="26"/>
        <v/>
      </c>
      <c r="AF220" s="181" t="s">
        <v>12238</v>
      </c>
    </row>
    <row r="221" spans="1:32" ht="16.5">
      <c r="A221" s="219">
        <v>490034</v>
      </c>
      <c r="C221" s="219" t="s">
        <v>11536</v>
      </c>
      <c r="D221" s="197">
        <v>3</v>
      </c>
      <c r="N221" s="197" t="s">
        <v>12236</v>
      </c>
      <c r="O221" s="187" t="str">
        <f t="shared" si="33"/>
        <v>HEROMASTERY_490034</v>
      </c>
      <c r="P221" s="187" t="str">
        <f t="shared" si="34"/>
        <v>HEROMASTERYDES_490034</v>
      </c>
      <c r="Q221" s="184" t="str">
        <f t="shared" si="22"/>
        <v/>
      </c>
      <c r="S221" s="184" t="str">
        <f t="shared" si="26"/>
        <v/>
      </c>
      <c r="AE221" s="181" t="s">
        <v>12239</v>
      </c>
    </row>
    <row r="222" spans="1:32" ht="16.5">
      <c r="A222" s="219">
        <v>490035</v>
      </c>
      <c r="C222" s="219" t="s">
        <v>11536</v>
      </c>
      <c r="D222" s="197">
        <v>3</v>
      </c>
      <c r="N222" s="197" t="s">
        <v>12236</v>
      </c>
      <c r="O222" s="187" t="str">
        <f t="shared" si="33"/>
        <v>HEROMASTERY_490035</v>
      </c>
      <c r="P222" s="187" t="str">
        <f t="shared" si="34"/>
        <v>HEROMASTERYDES_490035</v>
      </c>
      <c r="Q222" s="184" t="str">
        <f t="shared" si="22"/>
        <v/>
      </c>
      <c r="S222" s="184" t="str">
        <f t="shared" si="26"/>
        <v/>
      </c>
      <c r="AF222" s="181" t="s">
        <v>12124</v>
      </c>
    </row>
    <row r="223" spans="1:32" ht="16.5">
      <c r="A223" s="219">
        <v>490036</v>
      </c>
      <c r="C223" s="219" t="s">
        <v>11536</v>
      </c>
      <c r="D223" s="197">
        <v>3</v>
      </c>
      <c r="N223" s="197" t="s">
        <v>12236</v>
      </c>
      <c r="O223" s="187" t="str">
        <f t="shared" si="33"/>
        <v>HEROMASTERY_490036</v>
      </c>
      <c r="P223" s="187" t="str">
        <f t="shared" si="34"/>
        <v>HEROMASTERYDES_490036</v>
      </c>
      <c r="AF223" s="181" t="s">
        <v>12240</v>
      </c>
    </row>
    <row r="224" spans="1:32" ht="16.5">
      <c r="A224" s="219">
        <v>490037</v>
      </c>
      <c r="C224" s="219" t="s">
        <v>11536</v>
      </c>
      <c r="D224" s="197">
        <v>3</v>
      </c>
      <c r="N224" s="197" t="s">
        <v>12236</v>
      </c>
      <c r="O224" s="187" t="str">
        <f t="shared" si="33"/>
        <v>HEROMASTERY_490037</v>
      </c>
      <c r="P224" s="187" t="str">
        <f t="shared" si="34"/>
        <v>HEROMASTERYDES_490037</v>
      </c>
      <c r="AF224" s="181" t="s">
        <v>12124</v>
      </c>
    </row>
    <row r="225" spans="1:50" ht="16.149999999999999" customHeight="1">
      <c r="A225" s="219">
        <v>49004</v>
      </c>
      <c r="C225" s="219" t="s">
        <v>11537</v>
      </c>
      <c r="D225" s="197">
        <v>3</v>
      </c>
      <c r="N225" s="197" t="s">
        <v>12241</v>
      </c>
      <c r="O225" s="187" t="str">
        <f t="shared" si="33"/>
        <v>HEROMASTERY_49004</v>
      </c>
      <c r="P225" s="187" t="str">
        <f t="shared" si="34"/>
        <v>HEROMASTERYDES_49004</v>
      </c>
      <c r="Q225" s="184" t="str">
        <f t="shared" si="22"/>
        <v/>
      </c>
      <c r="S225" s="184" t="str">
        <f t="shared" si="26"/>
        <v/>
      </c>
      <c r="AE225" s="181" t="s">
        <v>12242</v>
      </c>
    </row>
    <row r="226" spans="1:50" ht="16.5">
      <c r="A226" s="219">
        <v>490041</v>
      </c>
      <c r="C226" s="219" t="s">
        <v>11537</v>
      </c>
      <c r="D226" s="197">
        <v>3</v>
      </c>
      <c r="N226" s="197" t="s">
        <v>12241</v>
      </c>
      <c r="O226" s="187" t="str">
        <f t="shared" si="33"/>
        <v>HEROMASTERY_490041</v>
      </c>
      <c r="P226" s="187" t="str">
        <f t="shared" si="34"/>
        <v>HEROMASTERYDES_490041</v>
      </c>
      <c r="Q226" s="184" t="str">
        <f t="shared" si="22"/>
        <v/>
      </c>
      <c r="S226" s="184" t="str">
        <f t="shared" si="26"/>
        <v/>
      </c>
      <c r="AE226" s="181" t="s">
        <v>12243</v>
      </c>
    </row>
    <row r="227" spans="1:50" ht="16.5">
      <c r="A227" s="219">
        <v>490042</v>
      </c>
      <c r="C227" s="219" t="s">
        <v>11537</v>
      </c>
      <c r="D227" s="197">
        <v>3</v>
      </c>
      <c r="N227" s="197" t="s">
        <v>12241</v>
      </c>
      <c r="O227" s="187" t="str">
        <f t="shared" si="33"/>
        <v>HEROMASTERY_490042</v>
      </c>
      <c r="P227" s="187" t="str">
        <f t="shared" si="34"/>
        <v>HEROMASTERYDES_490042</v>
      </c>
      <c r="Q227" s="184" t="str">
        <f t="shared" si="22"/>
        <v/>
      </c>
      <c r="S227" s="184" t="str">
        <f t="shared" si="26"/>
        <v/>
      </c>
      <c r="AE227" s="181" t="s">
        <v>12243</v>
      </c>
    </row>
    <row r="228" spans="1:50" ht="16.5">
      <c r="A228" s="219">
        <v>490043</v>
      </c>
      <c r="C228" s="219" t="s">
        <v>11537</v>
      </c>
      <c r="D228" s="197">
        <v>3</v>
      </c>
      <c r="N228" s="197" t="s">
        <v>12241</v>
      </c>
      <c r="O228" s="187" t="str">
        <f t="shared" si="33"/>
        <v>HEROMASTERY_490043</v>
      </c>
      <c r="P228" s="187" t="str">
        <f t="shared" si="34"/>
        <v>HEROMASTERYDES_490043</v>
      </c>
      <c r="Q228" s="184" t="str">
        <f t="shared" si="22"/>
        <v/>
      </c>
      <c r="S228" s="184" t="str">
        <f t="shared" si="26"/>
        <v/>
      </c>
      <c r="AE228" s="181" t="s">
        <v>12243</v>
      </c>
    </row>
    <row r="229" spans="1:50" ht="16.5">
      <c r="A229" s="219">
        <v>490044</v>
      </c>
      <c r="C229" s="219" t="s">
        <v>11537</v>
      </c>
      <c r="D229" s="197">
        <v>3</v>
      </c>
      <c r="N229" s="197" t="s">
        <v>12241</v>
      </c>
      <c r="O229" s="187" t="str">
        <f t="shared" si="33"/>
        <v>HEROMASTERY_490044</v>
      </c>
      <c r="P229" s="187" t="str">
        <f t="shared" si="34"/>
        <v>HEROMASTERYDES_490044</v>
      </c>
      <c r="Q229" s="184" t="str">
        <f t="shared" si="22"/>
        <v/>
      </c>
      <c r="S229" s="184" t="str">
        <f t="shared" si="26"/>
        <v/>
      </c>
      <c r="AE229" s="181" t="s">
        <v>12243</v>
      </c>
    </row>
    <row r="230" spans="1:50" ht="16.5">
      <c r="A230" s="219">
        <v>490045</v>
      </c>
      <c r="C230" s="219" t="s">
        <v>11537</v>
      </c>
      <c r="D230" s="197">
        <v>3</v>
      </c>
      <c r="N230" s="197" t="s">
        <v>12241</v>
      </c>
      <c r="O230" s="187" t="str">
        <f t="shared" si="33"/>
        <v>HEROMASTERY_490045</v>
      </c>
      <c r="P230" s="187" t="str">
        <f t="shared" si="34"/>
        <v>HEROMASTERYDES_490045</v>
      </c>
      <c r="Q230" s="184" t="str">
        <f t="shared" si="22"/>
        <v/>
      </c>
      <c r="S230" s="184" t="str">
        <f t="shared" si="26"/>
        <v/>
      </c>
      <c r="AE230" s="181" t="s">
        <v>12244</v>
      </c>
    </row>
    <row r="231" spans="1:50" ht="16.5">
      <c r="A231" s="219">
        <v>490046</v>
      </c>
      <c r="C231" s="219" t="s">
        <v>11537</v>
      </c>
      <c r="D231" s="197">
        <v>3</v>
      </c>
      <c r="N231" s="197" t="s">
        <v>12241</v>
      </c>
      <c r="O231" s="187" t="str">
        <f t="shared" si="33"/>
        <v>HEROMASTERY_490046</v>
      </c>
      <c r="P231" s="187" t="str">
        <f t="shared" si="34"/>
        <v>HEROMASTERYDES_490046</v>
      </c>
      <c r="AE231" s="181" t="s">
        <v>12244</v>
      </c>
    </row>
    <row r="232" spans="1:50" ht="16.5">
      <c r="A232" s="219">
        <v>490047</v>
      </c>
      <c r="C232" s="219" t="s">
        <v>11537</v>
      </c>
      <c r="D232" s="197">
        <v>3</v>
      </c>
      <c r="N232" s="197" t="s">
        <v>12241</v>
      </c>
      <c r="O232" s="187" t="str">
        <f t="shared" si="33"/>
        <v>HEROMASTERY_490047</v>
      </c>
      <c r="P232" s="187" t="str">
        <f t="shared" si="34"/>
        <v>HEROMASTERYDES_490047</v>
      </c>
      <c r="AE232" s="181" t="s">
        <v>12244</v>
      </c>
    </row>
    <row r="233" spans="1:50" ht="16.5">
      <c r="A233" s="219">
        <v>49010</v>
      </c>
      <c r="C233" s="197" t="s">
        <v>12245</v>
      </c>
      <c r="D233" s="197">
        <v>3</v>
      </c>
      <c r="N233" s="197" t="s">
        <v>12246</v>
      </c>
      <c r="O233" s="187" t="str">
        <f>"HEROMASTERY_"&amp;A233</f>
        <v>HEROMASTERY_49010</v>
      </c>
      <c r="P233" s="187" t="str">
        <f>"HEROMASTERYDES_"&amp;A233</f>
        <v>HEROMASTERYDES_49010</v>
      </c>
      <c r="Q233" s="184" t="str">
        <f t="shared" si="22"/>
        <v>[1,1,1,1]</v>
      </c>
      <c r="R233" s="184" t="s">
        <v>11911</v>
      </c>
      <c r="S233" s="184" t="str">
        <f t="shared" si="26"/>
        <v>[1,1]</v>
      </c>
      <c r="V233" s="184" t="s">
        <v>12247</v>
      </c>
    </row>
    <row r="234" spans="1:50" ht="16.5">
      <c r="A234" s="219">
        <v>490101</v>
      </c>
      <c r="C234" s="197" t="s">
        <v>12245</v>
      </c>
      <c r="D234" s="197">
        <v>3</v>
      </c>
      <c r="N234" s="197" t="s">
        <v>12246</v>
      </c>
      <c r="O234" s="187" t="str">
        <f t="shared" ref="O234:O240" si="35">"HEROMASTERY_"&amp;A234</f>
        <v>HEROMASTERY_490101</v>
      </c>
      <c r="P234" s="187" t="str">
        <f t="shared" ref="P234:P240" si="36">"HEROMASTERYDES_"&amp;A234</f>
        <v>HEROMASTERYDES_490101</v>
      </c>
      <c r="Q234" s="184" t="str">
        <f t="shared" si="22"/>
        <v>[1,1,1,1]</v>
      </c>
      <c r="R234" s="184" t="s">
        <v>11911</v>
      </c>
      <c r="S234" s="184" t="str">
        <f t="shared" si="26"/>
        <v>[1,1]</v>
      </c>
      <c r="V234" s="184" t="s">
        <v>12248</v>
      </c>
    </row>
    <row r="235" spans="1:50" s="194" customFormat="1" ht="16.5">
      <c r="A235" s="186">
        <v>490102</v>
      </c>
      <c r="C235" s="194" t="s">
        <v>12245</v>
      </c>
      <c r="D235" s="194">
        <v>3</v>
      </c>
      <c r="N235" s="194" t="s">
        <v>12246</v>
      </c>
      <c r="O235" s="179" t="str">
        <f t="shared" si="35"/>
        <v>HEROMASTERY_490102</v>
      </c>
      <c r="P235" s="179" t="str">
        <f t="shared" si="36"/>
        <v>HEROMASTERYDES_490102</v>
      </c>
      <c r="Q235" s="217" t="str">
        <f t="shared" si="22"/>
        <v>[1,1,1,1]</v>
      </c>
      <c r="R235" s="217" t="s">
        <v>11822</v>
      </c>
      <c r="S235" s="217" t="str">
        <f t="shared" si="26"/>
        <v>[1,1]</v>
      </c>
      <c r="T235" s="178"/>
      <c r="U235" s="189"/>
      <c r="V235" s="217" t="s">
        <v>12249</v>
      </c>
      <c r="W235" s="217"/>
      <c r="X235" s="215"/>
      <c r="Y235" s="215"/>
      <c r="Z235" s="215"/>
      <c r="AA235" s="215"/>
      <c r="AB235" s="215"/>
      <c r="AC235" s="177"/>
      <c r="AD235" s="177"/>
      <c r="AE235" s="200"/>
      <c r="AF235" s="200"/>
      <c r="AG235" s="200"/>
      <c r="AH235" s="200"/>
      <c r="AI235" s="200"/>
      <c r="AJ235" s="200"/>
      <c r="AK235" s="200"/>
      <c r="AL235" s="200"/>
      <c r="AM235" s="200"/>
      <c r="AN235" s="200"/>
      <c r="AO235" s="189"/>
      <c r="AP235" s="189"/>
      <c r="AQ235" s="189"/>
      <c r="AR235" s="189"/>
      <c r="AS235" s="177"/>
      <c r="AT235" s="177"/>
      <c r="AU235" s="177"/>
      <c r="AV235" s="177"/>
      <c r="AW235" s="200"/>
      <c r="AX235" s="200"/>
    </row>
    <row r="236" spans="1:50" s="194" customFormat="1" ht="16.5">
      <c r="A236" s="186">
        <v>490103</v>
      </c>
      <c r="C236" s="194" t="s">
        <v>12245</v>
      </c>
      <c r="D236" s="194">
        <v>3</v>
      </c>
      <c r="N236" s="194" t="s">
        <v>12246</v>
      </c>
      <c r="O236" s="179" t="str">
        <f t="shared" si="35"/>
        <v>HEROMASTERY_490103</v>
      </c>
      <c r="P236" s="179" t="str">
        <f t="shared" si="36"/>
        <v>HEROMASTERYDES_490103</v>
      </c>
      <c r="Q236" s="217" t="str">
        <f t="shared" si="22"/>
        <v>[1,1,1,1]</v>
      </c>
      <c r="R236" s="217" t="s">
        <v>11846</v>
      </c>
      <c r="S236" s="217" t="str">
        <f t="shared" si="26"/>
        <v>[1,1]</v>
      </c>
      <c r="T236" s="178"/>
      <c r="U236" s="189"/>
      <c r="V236" s="217" t="s">
        <v>12250</v>
      </c>
      <c r="W236" s="217"/>
      <c r="X236" s="215"/>
      <c r="Y236" s="215"/>
      <c r="Z236" s="215"/>
      <c r="AA236" s="215"/>
      <c r="AB236" s="215"/>
      <c r="AC236" s="177"/>
      <c r="AD236" s="177"/>
      <c r="AE236" s="200"/>
      <c r="AF236" s="200"/>
      <c r="AG236" s="200"/>
      <c r="AH236" s="200"/>
      <c r="AI236" s="200"/>
      <c r="AJ236" s="200"/>
      <c r="AK236" s="200"/>
      <c r="AL236" s="200"/>
      <c r="AM236" s="200"/>
      <c r="AN236" s="200"/>
      <c r="AO236" s="189"/>
      <c r="AP236" s="189"/>
      <c r="AQ236" s="189"/>
      <c r="AR236" s="189"/>
      <c r="AS236" s="177"/>
      <c r="AT236" s="177"/>
      <c r="AU236" s="177"/>
      <c r="AV236" s="177"/>
      <c r="AW236" s="200"/>
      <c r="AX236" s="200"/>
    </row>
    <row r="237" spans="1:50" s="194" customFormat="1" ht="16.5">
      <c r="A237" s="186">
        <v>490104</v>
      </c>
      <c r="C237" s="194" t="s">
        <v>12245</v>
      </c>
      <c r="D237" s="194">
        <v>3</v>
      </c>
      <c r="N237" s="194" t="s">
        <v>12246</v>
      </c>
      <c r="O237" s="179" t="str">
        <f t="shared" si="35"/>
        <v>HEROMASTERY_490104</v>
      </c>
      <c r="P237" s="179" t="str">
        <f t="shared" si="36"/>
        <v>HEROMASTERYDES_490104</v>
      </c>
      <c r="Q237" s="217" t="str">
        <f t="shared" si="22"/>
        <v>[1,1,1,1]</v>
      </c>
      <c r="R237" s="217" t="s">
        <v>11863</v>
      </c>
      <c r="S237" s="217" t="str">
        <f t="shared" si="26"/>
        <v>[1,1]</v>
      </c>
      <c r="T237" s="178"/>
      <c r="U237" s="189"/>
      <c r="V237" s="217" t="s">
        <v>12251</v>
      </c>
      <c r="W237" s="217"/>
      <c r="X237" s="215"/>
      <c r="Y237" s="215"/>
      <c r="Z237" s="215"/>
      <c r="AA237" s="215"/>
      <c r="AB237" s="215"/>
      <c r="AC237" s="177"/>
      <c r="AD237" s="177"/>
      <c r="AE237" s="200"/>
      <c r="AF237" s="200"/>
      <c r="AG237" s="200"/>
      <c r="AH237" s="200"/>
      <c r="AI237" s="200"/>
      <c r="AJ237" s="200"/>
      <c r="AK237" s="200"/>
      <c r="AL237" s="200"/>
      <c r="AM237" s="200"/>
      <c r="AN237" s="200"/>
      <c r="AO237" s="189"/>
      <c r="AP237" s="189"/>
      <c r="AQ237" s="189"/>
      <c r="AR237" s="189"/>
      <c r="AS237" s="177"/>
      <c r="AT237" s="177"/>
      <c r="AU237" s="177"/>
      <c r="AV237" s="177"/>
      <c r="AW237" s="200"/>
      <c r="AX237" s="200"/>
    </row>
    <row r="238" spans="1:50" ht="16.5">
      <c r="A238" s="219">
        <v>490105</v>
      </c>
      <c r="C238" s="197" t="s">
        <v>12245</v>
      </c>
      <c r="D238" s="197">
        <v>3</v>
      </c>
      <c r="N238" s="197" t="s">
        <v>12246</v>
      </c>
      <c r="O238" s="187" t="str">
        <f t="shared" si="35"/>
        <v>HEROMASTERY_490105</v>
      </c>
      <c r="P238" s="187" t="str">
        <f t="shared" si="36"/>
        <v>HEROMASTERYDES_490105</v>
      </c>
      <c r="Q238" s="184" t="str">
        <f t="shared" si="22"/>
        <v>[1,1,1,1]</v>
      </c>
      <c r="R238" s="184" t="s">
        <v>11911</v>
      </c>
      <c r="S238" s="184" t="str">
        <f t="shared" si="26"/>
        <v>[1,1]</v>
      </c>
      <c r="V238" s="184" t="s">
        <v>12252</v>
      </c>
    </row>
    <row r="239" spans="1:50" ht="16.5">
      <c r="A239" s="219">
        <v>490106</v>
      </c>
      <c r="C239" s="197" t="s">
        <v>12245</v>
      </c>
      <c r="D239" s="197">
        <v>3</v>
      </c>
      <c r="N239" s="197" t="s">
        <v>12246</v>
      </c>
      <c r="O239" s="187" t="str">
        <f t="shared" si="35"/>
        <v>HEROMASTERY_490106</v>
      </c>
      <c r="P239" s="187" t="str">
        <f t="shared" si="36"/>
        <v>HEROMASTERYDES_490106</v>
      </c>
      <c r="Q239" s="184" t="str">
        <f t="shared" ref="Q239:Q241" si="37">IF(R239="","","[1,1,1,1]")</f>
        <v>[1,1,1,1]</v>
      </c>
      <c r="R239" s="184" t="s">
        <v>11911</v>
      </c>
      <c r="S239" s="184" t="str">
        <f t="shared" si="26"/>
        <v>[1,1]</v>
      </c>
      <c r="V239" s="184" t="s">
        <v>12022</v>
      </c>
    </row>
    <row r="240" spans="1:50" ht="16.5">
      <c r="A240" s="219">
        <v>490107</v>
      </c>
      <c r="C240" s="197" t="s">
        <v>12245</v>
      </c>
      <c r="D240" s="197">
        <v>3</v>
      </c>
      <c r="N240" s="197" t="s">
        <v>12246</v>
      </c>
      <c r="O240" s="187" t="str">
        <f t="shared" si="35"/>
        <v>HEROMASTERY_490107</v>
      </c>
      <c r="P240" s="187" t="str">
        <f t="shared" si="36"/>
        <v>HEROMASTERYDES_490107</v>
      </c>
      <c r="Q240" s="184" t="str">
        <f t="shared" si="37"/>
        <v>[1,1,1,1]</v>
      </c>
      <c r="R240" s="184" t="s">
        <v>11911</v>
      </c>
      <c r="S240" s="184" t="str">
        <f t="shared" si="26"/>
        <v>[1,1]</v>
      </c>
      <c r="V240" s="184" t="s">
        <v>12253</v>
      </c>
    </row>
    <row r="241" spans="1:32" ht="16.5">
      <c r="A241" s="219">
        <v>49011</v>
      </c>
      <c r="C241" s="197" t="s">
        <v>12254</v>
      </c>
      <c r="D241" s="197">
        <v>3</v>
      </c>
      <c r="N241" s="197" t="s">
        <v>12255</v>
      </c>
      <c r="O241" s="187" t="str">
        <f>"HEROMASTERY_"&amp;A241</f>
        <v>HEROMASTERY_49011</v>
      </c>
      <c r="P241" s="187" t="str">
        <f>"HEROMASTERYDES_"&amp;A241</f>
        <v>HEROMASTERYDES_49011</v>
      </c>
      <c r="Q241" s="184" t="str">
        <f t="shared" si="37"/>
        <v>[1,1,1,1]</v>
      </c>
      <c r="R241" s="184" t="s">
        <v>11888</v>
      </c>
      <c r="S241" s="184" t="str">
        <f t="shared" si="26"/>
        <v>[1,1]</v>
      </c>
      <c r="V241" s="184" t="s">
        <v>12256</v>
      </c>
    </row>
    <row r="242" spans="1:32" ht="16.5">
      <c r="A242" s="219">
        <v>490111</v>
      </c>
      <c r="C242" s="197" t="s">
        <v>12254</v>
      </c>
      <c r="D242" s="197">
        <v>3</v>
      </c>
      <c r="N242" s="197" t="s">
        <v>12255</v>
      </c>
      <c r="O242" s="187" t="str">
        <f t="shared" ref="O242:O264" si="38">"HEROMASTERY_"&amp;A242</f>
        <v>HEROMASTERY_490111</v>
      </c>
      <c r="P242" s="187" t="str">
        <f>"HEROMASTERYDES_"&amp;A242</f>
        <v>HEROMASTERYDES_490111</v>
      </c>
      <c r="Q242" s="184" t="s">
        <v>12257</v>
      </c>
      <c r="R242" s="184" t="s">
        <v>11888</v>
      </c>
      <c r="S242" s="184" t="str">
        <f t="shared" si="26"/>
        <v>[1,1]</v>
      </c>
      <c r="V242" s="184" t="s">
        <v>12258</v>
      </c>
    </row>
    <row r="243" spans="1:32" ht="16.5">
      <c r="A243" s="219">
        <v>490112</v>
      </c>
      <c r="C243" s="197" t="s">
        <v>12254</v>
      </c>
      <c r="D243" s="197">
        <v>3</v>
      </c>
      <c r="N243" s="197" t="s">
        <v>12255</v>
      </c>
      <c r="O243" s="187" t="str">
        <f t="shared" si="38"/>
        <v>HEROMASTERY_490112</v>
      </c>
      <c r="P243" s="187" t="str">
        <f t="shared" ref="P243:P264" si="39">"HEROMASTERYDES_"&amp;A243</f>
        <v>HEROMASTERYDES_490112</v>
      </c>
      <c r="Q243" s="184" t="s">
        <v>12259</v>
      </c>
      <c r="R243" s="184" t="s">
        <v>11888</v>
      </c>
      <c r="S243" s="184" t="str">
        <f t="shared" si="26"/>
        <v>[1,1]</v>
      </c>
      <c r="V243" s="184" t="s">
        <v>12258</v>
      </c>
    </row>
    <row r="244" spans="1:32" ht="16.5">
      <c r="A244" s="219">
        <v>490113</v>
      </c>
      <c r="C244" s="197" t="s">
        <v>12254</v>
      </c>
      <c r="D244" s="197">
        <v>3</v>
      </c>
      <c r="N244" s="197" t="s">
        <v>12255</v>
      </c>
      <c r="O244" s="187" t="str">
        <f t="shared" si="38"/>
        <v>HEROMASTERY_490113</v>
      </c>
      <c r="P244" s="187" t="str">
        <f t="shared" si="39"/>
        <v>HEROMASTERYDES_490113</v>
      </c>
      <c r="Q244" s="184" t="s">
        <v>12260</v>
      </c>
      <c r="R244" s="184" t="s">
        <v>11888</v>
      </c>
      <c r="S244" s="184" t="str">
        <f t="shared" si="26"/>
        <v>[1,1]</v>
      </c>
      <c r="V244" s="184" t="s">
        <v>12261</v>
      </c>
    </row>
    <row r="245" spans="1:32" ht="16.5">
      <c r="A245" s="219">
        <v>490114</v>
      </c>
      <c r="C245" s="197" t="s">
        <v>12254</v>
      </c>
      <c r="D245" s="197">
        <v>3</v>
      </c>
      <c r="N245" s="197" t="s">
        <v>12255</v>
      </c>
      <c r="O245" s="187" t="str">
        <f t="shared" si="38"/>
        <v>HEROMASTERY_490114</v>
      </c>
      <c r="P245" s="187" t="str">
        <f t="shared" si="39"/>
        <v>HEROMASTERYDES_490114</v>
      </c>
      <c r="Q245" s="184" t="s">
        <v>12262</v>
      </c>
      <c r="R245" s="184" t="s">
        <v>11888</v>
      </c>
      <c r="S245" s="184" t="str">
        <f t="shared" si="26"/>
        <v>[1,1]</v>
      </c>
      <c r="V245" s="184" t="s">
        <v>12261</v>
      </c>
    </row>
    <row r="246" spans="1:32" ht="16.5">
      <c r="A246" s="219">
        <v>490115</v>
      </c>
      <c r="C246" s="197" t="s">
        <v>12254</v>
      </c>
      <c r="D246" s="197">
        <v>3</v>
      </c>
      <c r="N246" s="197" t="s">
        <v>12255</v>
      </c>
      <c r="O246" s="187" t="str">
        <f t="shared" si="38"/>
        <v>HEROMASTERY_490115</v>
      </c>
      <c r="P246" s="187" t="str">
        <f t="shared" si="39"/>
        <v>HEROMASTERYDES_490115</v>
      </c>
      <c r="Q246" s="184" t="str">
        <f t="shared" ref="Q246:Q254" si="40">IF(R246="","","[1,1,1,1]")</f>
        <v>[1,1,1,1]</v>
      </c>
      <c r="R246" s="184" t="s">
        <v>11888</v>
      </c>
      <c r="S246" s="184" t="str">
        <f t="shared" si="26"/>
        <v>[1,1]</v>
      </c>
      <c r="V246" s="184" t="s">
        <v>12263</v>
      </c>
    </row>
    <row r="247" spans="1:32" ht="16.5">
      <c r="A247" s="219">
        <v>490116</v>
      </c>
      <c r="C247" s="197" t="s">
        <v>12254</v>
      </c>
      <c r="D247" s="197">
        <v>3</v>
      </c>
      <c r="N247" s="197" t="s">
        <v>12255</v>
      </c>
      <c r="O247" s="187" t="str">
        <f t="shared" si="38"/>
        <v>HEROMASTERY_490116</v>
      </c>
      <c r="P247" s="187" t="str">
        <f t="shared" si="39"/>
        <v>HEROMASTERYDES_490116</v>
      </c>
      <c r="Q247" s="184" t="str">
        <f t="shared" si="40"/>
        <v>[1,1,1,1]</v>
      </c>
      <c r="R247" s="184" t="s">
        <v>11888</v>
      </c>
      <c r="S247" s="184" t="str">
        <f t="shared" si="26"/>
        <v>[1,1]</v>
      </c>
      <c r="V247" s="184" t="s">
        <v>12264</v>
      </c>
    </row>
    <row r="248" spans="1:32" ht="16.5">
      <c r="A248" s="219">
        <v>490117</v>
      </c>
      <c r="C248" s="197" t="s">
        <v>12254</v>
      </c>
      <c r="D248" s="197">
        <v>3</v>
      </c>
      <c r="N248" s="197" t="s">
        <v>12255</v>
      </c>
      <c r="O248" s="187" t="str">
        <f t="shared" si="38"/>
        <v>HEROMASTERY_490117</v>
      </c>
      <c r="P248" s="187" t="str">
        <f t="shared" si="39"/>
        <v>HEROMASTERYDES_490117</v>
      </c>
      <c r="Q248" s="184" t="str">
        <f t="shared" si="40"/>
        <v>[1,1,1,1]</v>
      </c>
      <c r="R248" s="184" t="s">
        <v>11888</v>
      </c>
      <c r="S248" s="184" t="str">
        <f t="shared" si="26"/>
        <v>[1,1]</v>
      </c>
      <c r="V248" s="184" t="s">
        <v>12265</v>
      </c>
    </row>
    <row r="249" spans="1:32" ht="16.149999999999999" customHeight="1">
      <c r="A249" s="219">
        <v>49012</v>
      </c>
      <c r="C249" s="219" t="s">
        <v>12266</v>
      </c>
      <c r="D249" s="197">
        <v>3</v>
      </c>
      <c r="N249" s="197" t="s">
        <v>12267</v>
      </c>
      <c r="O249" s="187" t="str">
        <f t="shared" si="38"/>
        <v>HEROMASTERY_49012</v>
      </c>
      <c r="P249" s="187" t="str">
        <f t="shared" si="39"/>
        <v>HEROMASTERYDES_49012</v>
      </c>
      <c r="Q249" s="184" t="str">
        <f t="shared" si="40"/>
        <v/>
      </c>
      <c r="S249" s="184" t="str">
        <f t="shared" si="26"/>
        <v/>
      </c>
      <c r="AF249" s="181" t="s">
        <v>12268</v>
      </c>
    </row>
    <row r="250" spans="1:32" ht="16.5">
      <c r="A250" s="219">
        <v>490121</v>
      </c>
      <c r="C250" s="219" t="s">
        <v>12266</v>
      </c>
      <c r="D250" s="197">
        <v>3</v>
      </c>
      <c r="N250" s="197" t="s">
        <v>12267</v>
      </c>
      <c r="O250" s="187" t="str">
        <f t="shared" si="38"/>
        <v>HEROMASTERY_490121</v>
      </c>
      <c r="P250" s="187" t="str">
        <f t="shared" si="39"/>
        <v>HEROMASTERYDES_490121</v>
      </c>
      <c r="Q250" s="184" t="str">
        <f t="shared" si="40"/>
        <v/>
      </c>
      <c r="S250" s="184" t="str">
        <f t="shared" si="26"/>
        <v/>
      </c>
      <c r="AF250" s="181" t="s">
        <v>12269</v>
      </c>
    </row>
    <row r="251" spans="1:32" ht="16.5">
      <c r="A251" s="219">
        <v>490122</v>
      </c>
      <c r="C251" s="219" t="s">
        <v>12266</v>
      </c>
      <c r="D251" s="197">
        <v>3</v>
      </c>
      <c r="N251" s="197" t="s">
        <v>12267</v>
      </c>
      <c r="O251" s="187" t="str">
        <f t="shared" si="38"/>
        <v>HEROMASTERY_490122</v>
      </c>
      <c r="P251" s="187" t="str">
        <f t="shared" si="39"/>
        <v>HEROMASTERYDES_490122</v>
      </c>
      <c r="Q251" s="184" t="str">
        <f t="shared" si="40"/>
        <v/>
      </c>
      <c r="S251" s="184" t="str">
        <f t="shared" si="26"/>
        <v/>
      </c>
      <c r="AF251" s="181" t="s">
        <v>12269</v>
      </c>
    </row>
    <row r="252" spans="1:32" ht="16.5">
      <c r="A252" s="219">
        <v>490123</v>
      </c>
      <c r="C252" s="219" t="s">
        <v>12266</v>
      </c>
      <c r="D252" s="197">
        <v>3</v>
      </c>
      <c r="N252" s="197" t="s">
        <v>12267</v>
      </c>
      <c r="O252" s="187" t="str">
        <f t="shared" si="38"/>
        <v>HEROMASTERY_490123</v>
      </c>
      <c r="P252" s="187" t="str">
        <f t="shared" si="39"/>
        <v>HEROMASTERYDES_490123</v>
      </c>
      <c r="Q252" s="184" t="str">
        <f t="shared" si="40"/>
        <v/>
      </c>
      <c r="S252" s="184" t="str">
        <f t="shared" si="26"/>
        <v/>
      </c>
      <c r="AF252" s="181" t="s">
        <v>12269</v>
      </c>
    </row>
    <row r="253" spans="1:32" ht="16.5">
      <c r="A253" s="219">
        <v>490124</v>
      </c>
      <c r="C253" s="219" t="s">
        <v>12266</v>
      </c>
      <c r="D253" s="197">
        <v>3</v>
      </c>
      <c r="N253" s="197" t="s">
        <v>12267</v>
      </c>
      <c r="O253" s="187" t="str">
        <f t="shared" si="38"/>
        <v>HEROMASTERY_490124</v>
      </c>
      <c r="P253" s="187" t="str">
        <f t="shared" si="39"/>
        <v>HEROMASTERYDES_490124</v>
      </c>
      <c r="Q253" s="184" t="str">
        <f t="shared" si="40"/>
        <v/>
      </c>
      <c r="S253" s="184" t="str">
        <f t="shared" si="26"/>
        <v/>
      </c>
      <c r="AF253" s="181" t="s">
        <v>12269</v>
      </c>
    </row>
    <row r="254" spans="1:32" ht="16.5">
      <c r="A254" s="219">
        <v>490125</v>
      </c>
      <c r="C254" s="219" t="s">
        <v>12266</v>
      </c>
      <c r="D254" s="197">
        <v>3</v>
      </c>
      <c r="N254" s="197" t="s">
        <v>12267</v>
      </c>
      <c r="O254" s="187" t="str">
        <f t="shared" si="38"/>
        <v>HEROMASTERY_490125</v>
      </c>
      <c r="P254" s="187" t="str">
        <f t="shared" si="39"/>
        <v>HEROMASTERYDES_490125</v>
      </c>
      <c r="Q254" s="184" t="str">
        <f t="shared" si="40"/>
        <v/>
      </c>
      <c r="S254" s="184" t="str">
        <f t="shared" si="26"/>
        <v/>
      </c>
      <c r="AF254" s="181" t="s">
        <v>12270</v>
      </c>
    </row>
    <row r="255" spans="1:32" ht="16.5">
      <c r="A255" s="219">
        <v>490126</v>
      </c>
      <c r="C255" s="219" t="s">
        <v>12266</v>
      </c>
      <c r="D255" s="197">
        <v>3</v>
      </c>
      <c r="N255" s="197" t="s">
        <v>12267</v>
      </c>
      <c r="O255" s="187" t="str">
        <f t="shared" si="38"/>
        <v>HEROMASTERY_490126</v>
      </c>
      <c r="P255" s="187" t="str">
        <f t="shared" si="39"/>
        <v>HEROMASTERYDES_490126</v>
      </c>
      <c r="S255" s="184" t="str">
        <f t="shared" si="26"/>
        <v/>
      </c>
      <c r="AF255" s="181" t="s">
        <v>12244</v>
      </c>
    </row>
    <row r="256" spans="1:32" ht="16.5">
      <c r="A256" s="219">
        <v>490127</v>
      </c>
      <c r="C256" s="219" t="s">
        <v>12266</v>
      </c>
      <c r="D256" s="197">
        <v>3</v>
      </c>
      <c r="N256" s="197" t="s">
        <v>12267</v>
      </c>
      <c r="O256" s="187" t="str">
        <f t="shared" si="38"/>
        <v>HEROMASTERY_490127</v>
      </c>
      <c r="P256" s="187" t="str">
        <f t="shared" si="39"/>
        <v>HEROMASTERYDES_490127</v>
      </c>
      <c r="S256" s="184" t="str">
        <f t="shared" si="26"/>
        <v/>
      </c>
      <c r="AF256" s="181" t="s">
        <v>12271</v>
      </c>
    </row>
    <row r="257" spans="1:22" ht="16.149999999999999" customHeight="1">
      <c r="A257" s="219">
        <v>49013</v>
      </c>
      <c r="C257" s="219" t="s">
        <v>12272</v>
      </c>
      <c r="D257" s="197">
        <v>3</v>
      </c>
      <c r="N257" s="197" t="s">
        <v>12273</v>
      </c>
      <c r="O257" s="187" t="str">
        <f t="shared" si="38"/>
        <v>HEROMASTERY_49013</v>
      </c>
      <c r="P257" s="187" t="str">
        <f t="shared" si="39"/>
        <v>HEROMASTERYDES_49013</v>
      </c>
      <c r="Q257" s="184" t="str">
        <f t="shared" ref="Q257:Q264" si="41">IF(R257="","","[1,1,1,1]")</f>
        <v>[1,1,1,1]</v>
      </c>
      <c r="R257" s="184" t="s">
        <v>11888</v>
      </c>
      <c r="S257" s="184" t="str">
        <f t="shared" ref="S257:S273" si="42">IF(R257="","","[1,1]")</f>
        <v>[1,1]</v>
      </c>
      <c r="V257" s="184" t="s">
        <v>12274</v>
      </c>
    </row>
    <row r="258" spans="1:22" ht="16.5">
      <c r="A258" s="219">
        <v>490131</v>
      </c>
      <c r="C258" s="219" t="s">
        <v>12272</v>
      </c>
      <c r="D258" s="197">
        <v>3</v>
      </c>
      <c r="N258" s="197" t="s">
        <v>12273</v>
      </c>
      <c r="O258" s="187" t="str">
        <f t="shared" si="38"/>
        <v>HEROMASTERY_490131</v>
      </c>
      <c r="P258" s="187" t="str">
        <f t="shared" si="39"/>
        <v>HEROMASTERYDES_490131</v>
      </c>
      <c r="Q258" s="184" t="str">
        <f t="shared" si="41"/>
        <v>[1,1,1,1]</v>
      </c>
      <c r="R258" s="184" t="s">
        <v>11888</v>
      </c>
      <c r="S258" s="184" t="str">
        <f t="shared" si="42"/>
        <v>[1,1]</v>
      </c>
      <c r="V258" s="184" t="s">
        <v>12275</v>
      </c>
    </row>
    <row r="259" spans="1:22" ht="16.5">
      <c r="A259" s="219">
        <v>490132</v>
      </c>
      <c r="C259" s="219" t="s">
        <v>12272</v>
      </c>
      <c r="D259" s="197">
        <v>3</v>
      </c>
      <c r="N259" s="197" t="s">
        <v>12273</v>
      </c>
      <c r="O259" s="187" t="str">
        <f t="shared" si="38"/>
        <v>HEROMASTERY_490132</v>
      </c>
      <c r="P259" s="187" t="str">
        <f t="shared" si="39"/>
        <v>HEROMASTERYDES_490132</v>
      </c>
      <c r="Q259" s="184" t="str">
        <f t="shared" si="41"/>
        <v>[1,1,1,1]</v>
      </c>
      <c r="R259" s="184" t="s">
        <v>11888</v>
      </c>
      <c r="S259" s="184" t="str">
        <f t="shared" si="42"/>
        <v>[1,1]</v>
      </c>
      <c r="V259" s="184" t="s">
        <v>12275</v>
      </c>
    </row>
    <row r="260" spans="1:22" ht="16.5">
      <c r="A260" s="219">
        <v>490133</v>
      </c>
      <c r="C260" s="219" t="s">
        <v>12272</v>
      </c>
      <c r="D260" s="197">
        <v>3</v>
      </c>
      <c r="N260" s="197" t="s">
        <v>12273</v>
      </c>
      <c r="O260" s="187" t="str">
        <f t="shared" si="38"/>
        <v>HEROMASTERY_490133</v>
      </c>
      <c r="P260" s="187" t="str">
        <f t="shared" si="39"/>
        <v>HEROMASTERYDES_490133</v>
      </c>
      <c r="Q260" s="184" t="str">
        <f t="shared" si="41"/>
        <v>[1,1,1,1]</v>
      </c>
      <c r="R260" s="184" t="s">
        <v>11888</v>
      </c>
      <c r="S260" s="184" t="str">
        <f t="shared" si="42"/>
        <v>[1,1]</v>
      </c>
      <c r="V260" s="184" t="s">
        <v>12275</v>
      </c>
    </row>
    <row r="261" spans="1:22" ht="16.5">
      <c r="A261" s="219">
        <v>490134</v>
      </c>
      <c r="C261" s="219" t="s">
        <v>12272</v>
      </c>
      <c r="D261" s="197">
        <v>3</v>
      </c>
      <c r="N261" s="197" t="s">
        <v>12273</v>
      </c>
      <c r="O261" s="187" t="str">
        <f t="shared" si="38"/>
        <v>HEROMASTERY_490134</v>
      </c>
      <c r="P261" s="187" t="str">
        <f t="shared" si="39"/>
        <v>HEROMASTERYDES_490134</v>
      </c>
      <c r="Q261" s="184" t="str">
        <f t="shared" si="41"/>
        <v>[1,1,1,1]</v>
      </c>
      <c r="R261" s="184" t="s">
        <v>11888</v>
      </c>
      <c r="S261" s="184" t="str">
        <f t="shared" si="42"/>
        <v>[1,1]</v>
      </c>
      <c r="V261" s="184" t="s">
        <v>12275</v>
      </c>
    </row>
    <row r="262" spans="1:22" ht="16.5">
      <c r="A262" s="219">
        <v>490135</v>
      </c>
      <c r="C262" s="219" t="s">
        <v>12272</v>
      </c>
      <c r="D262" s="197">
        <v>3</v>
      </c>
      <c r="N262" s="197" t="s">
        <v>12273</v>
      </c>
      <c r="O262" s="187" t="str">
        <f t="shared" si="38"/>
        <v>HEROMASTERY_490135</v>
      </c>
      <c r="P262" s="187" t="str">
        <f t="shared" si="39"/>
        <v>HEROMASTERYDES_490135</v>
      </c>
      <c r="Q262" s="184" t="str">
        <f t="shared" si="41"/>
        <v>[1,1,1,1]</v>
      </c>
      <c r="R262" s="184" t="s">
        <v>11888</v>
      </c>
      <c r="S262" s="184" t="str">
        <f t="shared" si="42"/>
        <v>[1,1]</v>
      </c>
      <c r="V262" s="184" t="s">
        <v>12275</v>
      </c>
    </row>
    <row r="263" spans="1:22" ht="16.5">
      <c r="A263" s="219">
        <v>490136</v>
      </c>
      <c r="C263" s="219" t="s">
        <v>12272</v>
      </c>
      <c r="D263" s="197">
        <v>3</v>
      </c>
      <c r="N263" s="197" t="s">
        <v>12273</v>
      </c>
      <c r="O263" s="187" t="str">
        <f t="shared" si="38"/>
        <v>HEROMASTERY_490136</v>
      </c>
      <c r="P263" s="187" t="str">
        <f t="shared" si="39"/>
        <v>HEROMASTERYDES_490136</v>
      </c>
      <c r="Q263" s="184" t="str">
        <f t="shared" si="41"/>
        <v>[1,1,1,1]</v>
      </c>
      <c r="R263" s="184" t="s">
        <v>11888</v>
      </c>
      <c r="S263" s="184" t="str">
        <f t="shared" si="42"/>
        <v>[1,1]</v>
      </c>
      <c r="V263" s="184" t="s">
        <v>12275</v>
      </c>
    </row>
    <row r="264" spans="1:22" ht="16.5">
      <c r="A264" s="219">
        <v>490137</v>
      </c>
      <c r="C264" s="219" t="s">
        <v>12272</v>
      </c>
      <c r="D264" s="197">
        <v>3</v>
      </c>
      <c r="N264" s="197" t="s">
        <v>12273</v>
      </c>
      <c r="O264" s="187" t="str">
        <f t="shared" si="38"/>
        <v>HEROMASTERY_490137</v>
      </c>
      <c r="P264" s="187" t="str">
        <f t="shared" si="39"/>
        <v>HEROMASTERYDES_490137</v>
      </c>
      <c r="Q264" s="184" t="str">
        <f t="shared" si="41"/>
        <v>[1,1,1,1]</v>
      </c>
      <c r="R264" s="184" t="s">
        <v>11888</v>
      </c>
      <c r="S264" s="184" t="str">
        <f t="shared" si="42"/>
        <v>[1,1]</v>
      </c>
      <c r="V264" s="184" t="s">
        <v>12275</v>
      </c>
    </row>
    <row r="265" spans="1:22" ht="28.5">
      <c r="A265" s="197" t="s">
        <v>12276</v>
      </c>
      <c r="S265" s="184" t="str">
        <f t="shared" si="42"/>
        <v/>
      </c>
    </row>
    <row r="266" spans="1:22">
      <c r="S266" s="184" t="str">
        <f t="shared" si="42"/>
        <v/>
      </c>
    </row>
    <row r="267" spans="1:22">
      <c r="S267" s="184" t="str">
        <f t="shared" si="42"/>
        <v/>
      </c>
    </row>
    <row r="268" spans="1:22">
      <c r="S268" s="184" t="str">
        <f t="shared" si="42"/>
        <v/>
      </c>
    </row>
    <row r="269" spans="1:22">
      <c r="S269" s="184" t="str">
        <f t="shared" si="42"/>
        <v/>
      </c>
    </row>
    <row r="270" spans="1:22">
      <c r="S270" s="184" t="str">
        <f t="shared" si="42"/>
        <v/>
      </c>
    </row>
    <row r="271" spans="1:22">
      <c r="S271" s="184" t="str">
        <f t="shared" si="42"/>
        <v/>
      </c>
    </row>
  </sheetData>
  <phoneticPr fontId="9" type="noConversion"/>
  <conditionalFormatting sqref="AJ9:AJ10">
    <cfRule type="duplicateValues" dxfId="16" priority="1"/>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284"/>
  <sheetViews>
    <sheetView topLeftCell="AT1" workbookViewId="0">
      <pane ySplit="5" topLeftCell="A157" activePane="bottomLeft" state="frozen"/>
      <selection activeCell="AO1" sqref="AO1"/>
      <selection pane="bottomLeft" activeCell="AV168" sqref="AV168"/>
    </sheetView>
  </sheetViews>
  <sheetFormatPr defaultColWidth="9" defaultRowHeight="16.5"/>
  <cols>
    <col min="1" max="1" width="8.875" style="240" customWidth="1"/>
    <col min="2" max="2" width="11" style="240" bestFit="1" customWidth="1"/>
    <col min="3" max="3" width="11" style="240" customWidth="1"/>
    <col min="4" max="5" width="12.5" style="240" customWidth="1"/>
    <col min="6" max="7" width="12" style="240" bestFit="1" customWidth="1"/>
    <col min="8" max="8" width="11.75" style="240" bestFit="1" customWidth="1"/>
    <col min="9" max="9" width="10.375" style="240" customWidth="1"/>
    <col min="10" max="10" width="21.875" style="240" customWidth="1"/>
    <col min="11" max="11" width="9" style="240"/>
    <col min="12" max="12" width="15.125" style="240" customWidth="1"/>
    <col min="13" max="13" width="19.75" style="240" customWidth="1"/>
    <col min="14" max="14" width="20.5" style="274" customWidth="1"/>
    <col min="15" max="18" width="22.75" style="274" customWidth="1"/>
    <col min="19" max="19" width="38.75" style="274" customWidth="1"/>
    <col min="20" max="20" width="9" style="250"/>
    <col min="21" max="21" width="20.25" style="243" customWidth="1"/>
    <col min="22" max="23" width="14.75" style="243" customWidth="1"/>
    <col min="24" max="25" width="15.625" style="243" bestFit="1" customWidth="1"/>
    <col min="26" max="29" width="36.125" style="219" customWidth="1"/>
    <col min="30" max="32" width="13.25" style="219" customWidth="1"/>
    <col min="33" max="33" width="16" style="219" customWidth="1"/>
    <col min="34" max="34" width="16.875" style="219" customWidth="1"/>
    <col min="35" max="35" width="25" style="219" customWidth="1"/>
    <col min="36" max="36" width="13.25" style="219" customWidth="1"/>
    <col min="37" max="37" width="17.125" style="219" customWidth="1"/>
    <col min="38" max="39" width="13.25" style="219" customWidth="1"/>
    <col min="40" max="40" width="32" style="219" customWidth="1"/>
    <col min="41" max="41" width="9" style="240"/>
    <col min="42" max="42" width="14.25" style="240" customWidth="1"/>
    <col min="43" max="43" width="9" style="219"/>
    <col min="44" max="44" width="19.5" style="242" customWidth="1"/>
    <col min="45" max="45" width="14.25" style="243" customWidth="1"/>
    <col min="46" max="46" width="20.875" style="242" bestFit="1" customWidth="1"/>
    <col min="47" max="47" width="20.375" style="242" customWidth="1"/>
    <col min="48" max="48" width="27.75" style="244" customWidth="1"/>
    <col min="49" max="49" width="17.5" style="242" customWidth="1"/>
    <col min="50" max="53" width="15.75" style="243" customWidth="1"/>
    <col min="54" max="54" width="15.5" style="244" customWidth="1"/>
    <col min="55" max="55" width="15.5" style="245" customWidth="1"/>
    <col min="56" max="56" width="17.5" style="246" customWidth="1"/>
    <col min="57" max="57" width="15.375" style="247" customWidth="1"/>
    <col min="58" max="58" width="13.75" style="248" customWidth="1"/>
    <col min="59" max="59" width="16.375" style="248" customWidth="1"/>
    <col min="60" max="60" width="24.875" style="245" customWidth="1"/>
    <col min="61" max="62" width="24.375" style="245" customWidth="1"/>
    <col min="63" max="63" width="24.875" style="245" customWidth="1"/>
    <col min="64" max="64" width="13.5" style="245" customWidth="1"/>
    <col min="65" max="65" width="21.25" style="245" customWidth="1"/>
    <col min="66" max="66" width="13.25" style="219" customWidth="1"/>
    <col min="67" max="67" width="26.25" style="219" customWidth="1"/>
    <col min="68" max="68" width="14.375" style="245" customWidth="1"/>
    <col min="69" max="69" width="25.625" style="245" customWidth="1"/>
    <col min="70" max="70" width="16.625" style="245" customWidth="1"/>
    <col min="71" max="71" width="18.75" style="245" customWidth="1"/>
    <col min="72" max="72" width="14.875" style="245" bestFit="1" customWidth="1"/>
    <col min="73" max="73" width="12.75" style="245" customWidth="1"/>
    <col min="74" max="74" width="25.25" style="245" customWidth="1"/>
    <col min="75" max="76" width="12.75" style="245" customWidth="1"/>
    <col min="77" max="82" width="9.25" style="249" customWidth="1"/>
    <col min="83" max="88" width="25.625" style="243" customWidth="1"/>
    <col min="89" max="89" width="13.75" style="248" customWidth="1"/>
    <col min="90" max="91" width="15.25" style="250" customWidth="1"/>
    <col min="92" max="92" width="13.75" style="251" customWidth="1"/>
    <col min="93" max="93" width="16.75" style="219" customWidth="1"/>
    <col min="94" max="95" width="13.25" style="219" customWidth="1"/>
    <col min="96" max="100" width="13.75" style="251" customWidth="1"/>
    <col min="101" max="103" width="15.25" style="253" customWidth="1"/>
    <col min="104" max="104" width="24.875" style="245" customWidth="1"/>
    <col min="105" max="106" width="26.75" style="245" customWidth="1"/>
    <col min="107" max="107" width="18.75" style="245" customWidth="1"/>
    <col min="108" max="111" width="16" style="219" customWidth="1"/>
    <col min="112" max="113" width="13.75" style="245" customWidth="1"/>
    <col min="114" max="114" width="19.875" style="245" customWidth="1"/>
    <col min="115" max="115" width="13.25" style="219" customWidth="1"/>
    <col min="116" max="116" width="19" style="219" customWidth="1"/>
    <col min="117" max="118" width="13.75" style="245" customWidth="1"/>
    <col min="119" max="119" width="13.625" style="245" customWidth="1"/>
    <col min="120" max="120" width="33.875" style="245" customWidth="1"/>
    <col min="121" max="121" width="31.125" style="245" customWidth="1"/>
    <col min="122" max="122" width="13.75" style="245" customWidth="1"/>
    <col min="123" max="123" width="19" style="245" customWidth="1"/>
    <col min="124" max="124" width="13.75" style="245" customWidth="1"/>
    <col min="125" max="127" width="18.625" style="251" customWidth="1"/>
    <col min="128" max="128" width="9.25" style="251" customWidth="1"/>
    <col min="129" max="129" width="13.75" style="243" customWidth="1"/>
    <col min="130" max="130" width="16.75" style="243" customWidth="1"/>
    <col min="131" max="131" width="13.75" style="243" customWidth="1"/>
    <col min="132" max="134" width="25.625" style="243" customWidth="1"/>
    <col min="135" max="135" width="13.75" style="248" customWidth="1"/>
    <col min="136" max="137" width="13.75" style="250" customWidth="1"/>
    <col min="138" max="138" width="13.75" style="251" customWidth="1"/>
    <col min="139" max="140" width="13.25" style="219" customWidth="1"/>
    <col min="141" max="141" width="13.75" style="182" customWidth="1"/>
    <col min="142" max="144" width="13.75" style="251" customWidth="1"/>
    <col min="145" max="148" width="15.25" style="253" customWidth="1"/>
    <col min="149" max="149" width="19" style="254" bestFit="1" customWidth="1"/>
    <col min="150" max="150" width="11.375" style="254" customWidth="1"/>
    <col min="151" max="151" width="9" style="254"/>
    <col min="152" max="152" width="13.25" style="254" bestFit="1" customWidth="1"/>
    <col min="153" max="153" width="19.5" style="250" bestFit="1" customWidth="1"/>
    <col min="154" max="154" width="19.5" style="250" customWidth="1"/>
    <col min="155" max="155" width="20.625" style="250" customWidth="1"/>
    <col min="156" max="156" width="9" style="250"/>
    <col min="157" max="157" width="14.75" style="250" bestFit="1" customWidth="1"/>
    <col min="158" max="158" width="14.375" style="250" bestFit="1" customWidth="1"/>
    <col min="159" max="160" width="21.5" style="250" customWidth="1"/>
    <col min="161" max="161" width="21.25" style="250" customWidth="1"/>
    <col min="162" max="162" width="15.25" style="250" bestFit="1" customWidth="1"/>
    <col min="163" max="163" width="30.5" style="250" customWidth="1"/>
    <col min="164" max="164" width="15.125" style="250" customWidth="1"/>
    <col min="165" max="165" width="21.25" style="250" customWidth="1"/>
    <col min="166" max="166" width="19.5" style="250" bestFit="1" customWidth="1"/>
    <col min="167" max="167" width="19.5" style="250" customWidth="1"/>
    <col min="168" max="168" width="20.625" style="250" customWidth="1"/>
    <col min="169" max="170" width="9" style="250"/>
    <col min="171" max="171" width="14.75" style="250" bestFit="1" customWidth="1"/>
    <col min="172" max="172" width="14.375" style="250" bestFit="1" customWidth="1"/>
    <col min="173" max="174" width="21.5" style="250" customWidth="1"/>
    <col min="175" max="175" width="21.25" style="250" customWidth="1"/>
    <col min="176" max="176" width="15.25" style="250" bestFit="1" customWidth="1"/>
    <col min="177" max="177" width="11.25" style="250" bestFit="1" customWidth="1"/>
    <col min="178" max="178" width="15.125" style="250" customWidth="1"/>
    <col min="179" max="179" width="21.25" style="250" customWidth="1"/>
    <col min="180" max="180" width="9" style="254"/>
    <col min="181" max="181" width="22.375" style="254" customWidth="1"/>
    <col min="182" max="16384" width="9" style="254"/>
  </cols>
  <sheetData>
    <row r="1" spans="1:181" ht="16.5" customHeight="1">
      <c r="A1" s="240" t="s">
        <v>12710</v>
      </c>
      <c r="C1" s="240" t="s">
        <v>12711</v>
      </c>
      <c r="D1" s="240" t="s">
        <v>12712</v>
      </c>
      <c r="E1" s="240" t="s">
        <v>12713</v>
      </c>
      <c r="F1" s="240" t="s">
        <v>12714</v>
      </c>
      <c r="G1" s="240" t="s">
        <v>12715</v>
      </c>
      <c r="H1" s="240" t="s">
        <v>12716</v>
      </c>
      <c r="I1" s="240" t="s">
        <v>12717</v>
      </c>
      <c r="J1" s="240" t="s">
        <v>12718</v>
      </c>
      <c r="K1" s="240" t="s">
        <v>12719</v>
      </c>
      <c r="L1" s="240" t="s">
        <v>12720</v>
      </c>
      <c r="M1" s="240" t="s">
        <v>12721</v>
      </c>
      <c r="N1" s="241" t="s">
        <v>11694</v>
      </c>
      <c r="O1" s="241" t="s">
        <v>11695</v>
      </c>
      <c r="P1" s="241" t="s">
        <v>12722</v>
      </c>
      <c r="Q1" s="241" t="s">
        <v>12723</v>
      </c>
      <c r="R1" s="241" t="s">
        <v>12724</v>
      </c>
      <c r="S1" s="481" t="s">
        <v>12725</v>
      </c>
      <c r="T1" s="481" t="s">
        <v>12726</v>
      </c>
      <c r="U1" s="482" t="s">
        <v>12727</v>
      </c>
      <c r="V1" s="482" t="s">
        <v>12728</v>
      </c>
      <c r="W1" s="482" t="s">
        <v>12729</v>
      </c>
      <c r="X1" s="482" t="s">
        <v>12730</v>
      </c>
      <c r="Y1" s="482" t="s">
        <v>12731</v>
      </c>
      <c r="Z1" s="235" t="s">
        <v>12732</v>
      </c>
      <c r="AA1" s="235" t="s">
        <v>12733</v>
      </c>
      <c r="AB1" s="235" t="s">
        <v>12734</v>
      </c>
      <c r="AC1" s="235" t="s">
        <v>12735</v>
      </c>
      <c r="AD1" s="235" t="s">
        <v>12736</v>
      </c>
      <c r="AE1" s="235" t="s">
        <v>11629</v>
      </c>
      <c r="AF1" s="235" t="s">
        <v>11630</v>
      </c>
      <c r="AG1" s="235" t="s">
        <v>11631</v>
      </c>
      <c r="AH1" s="235" t="s">
        <v>12737</v>
      </c>
      <c r="AI1" s="235" t="s">
        <v>12738</v>
      </c>
      <c r="AJ1" s="235" t="s">
        <v>12739</v>
      </c>
      <c r="AK1" s="235" t="s">
        <v>12740</v>
      </c>
      <c r="AL1" s="235" t="s">
        <v>12741</v>
      </c>
      <c r="AM1" s="235" t="s">
        <v>12742</v>
      </c>
      <c r="AN1" s="235" t="s">
        <v>12743</v>
      </c>
      <c r="AO1" s="240" t="s">
        <v>12744</v>
      </c>
      <c r="AP1" s="240" t="s">
        <v>12745</v>
      </c>
      <c r="AQ1" s="240" t="s">
        <v>12746</v>
      </c>
      <c r="AR1" s="242" t="s">
        <v>12747</v>
      </c>
      <c r="AS1" s="243" t="s">
        <v>12748</v>
      </c>
      <c r="AT1" s="242" t="s">
        <v>12749</v>
      </c>
      <c r="AU1" s="242" t="s">
        <v>12750</v>
      </c>
      <c r="AV1" s="244" t="s">
        <v>12751</v>
      </c>
      <c r="AW1" s="242" t="s">
        <v>12752</v>
      </c>
      <c r="AX1" s="243" t="s">
        <v>12753</v>
      </c>
      <c r="AY1" s="243" t="s">
        <v>12754</v>
      </c>
      <c r="AZ1" s="243" t="s">
        <v>12755</v>
      </c>
      <c r="BA1" s="243" t="s">
        <v>12756</v>
      </c>
      <c r="BB1" s="244" t="s">
        <v>12757</v>
      </c>
      <c r="BC1" s="245" t="s">
        <v>12758</v>
      </c>
      <c r="BD1" s="246" t="s">
        <v>12759</v>
      </c>
      <c r="BE1" s="247" t="s">
        <v>12760</v>
      </c>
      <c r="BF1" s="248" t="s">
        <v>12761</v>
      </c>
      <c r="BG1" s="248" t="s">
        <v>12762</v>
      </c>
      <c r="BH1" s="245" t="s">
        <v>12763</v>
      </c>
      <c r="BI1" s="245" t="s">
        <v>12764</v>
      </c>
      <c r="BJ1" s="245" t="s">
        <v>12765</v>
      </c>
      <c r="BK1" s="245" t="s">
        <v>12766</v>
      </c>
      <c r="BL1" s="245" t="s">
        <v>12767</v>
      </c>
      <c r="BM1" s="245" t="s">
        <v>12768</v>
      </c>
      <c r="BN1" s="235" t="s">
        <v>12769</v>
      </c>
      <c r="BO1" s="235" t="s">
        <v>12770</v>
      </c>
      <c r="BP1" s="245" t="s">
        <v>12771</v>
      </c>
      <c r="BQ1" s="245" t="s">
        <v>12772</v>
      </c>
      <c r="BR1" s="245" t="s">
        <v>12773</v>
      </c>
      <c r="BS1" s="245" t="s">
        <v>12774</v>
      </c>
      <c r="BT1" s="245" t="s">
        <v>12775</v>
      </c>
      <c r="BU1" s="245" t="s">
        <v>12776</v>
      </c>
      <c r="BV1" s="245" t="s">
        <v>12777</v>
      </c>
      <c r="BW1" s="244" t="s">
        <v>12778</v>
      </c>
      <c r="BX1" s="245" t="s">
        <v>12779</v>
      </c>
      <c r="BY1" s="249" t="s">
        <v>12780</v>
      </c>
      <c r="BZ1" s="249" t="s">
        <v>12781</v>
      </c>
      <c r="CA1" s="249" t="s">
        <v>12782</v>
      </c>
      <c r="CB1" s="249" t="s">
        <v>12783</v>
      </c>
      <c r="CE1" s="243" t="s">
        <v>12784</v>
      </c>
      <c r="CF1" s="243" t="s">
        <v>12785</v>
      </c>
      <c r="CG1" s="243" t="s">
        <v>12786</v>
      </c>
      <c r="CH1" s="242" t="s">
        <v>12787</v>
      </c>
      <c r="CI1" s="242" t="s">
        <v>12788</v>
      </c>
      <c r="CJ1" s="242" t="s">
        <v>12789</v>
      </c>
      <c r="CK1" s="248" t="s">
        <v>12790</v>
      </c>
      <c r="CL1" s="250" t="s">
        <v>12791</v>
      </c>
      <c r="CM1" s="250" t="s">
        <v>12792</v>
      </c>
      <c r="CN1" s="251" t="s">
        <v>12793</v>
      </c>
      <c r="CO1" s="235" t="s">
        <v>12794</v>
      </c>
      <c r="CP1" s="235" t="s">
        <v>12795</v>
      </c>
      <c r="CQ1" s="235" t="s">
        <v>12796</v>
      </c>
      <c r="CR1" s="251" t="s">
        <v>12797</v>
      </c>
      <c r="CS1" s="251" t="s">
        <v>12798</v>
      </c>
      <c r="CT1" s="251" t="s">
        <v>12799</v>
      </c>
      <c r="CU1" s="251" t="s">
        <v>12800</v>
      </c>
      <c r="CV1" s="252" t="s">
        <v>12801</v>
      </c>
      <c r="CW1" s="253" t="s">
        <v>12802</v>
      </c>
      <c r="CX1" s="253" t="s">
        <v>12803</v>
      </c>
      <c r="CY1" s="253" t="s">
        <v>12804</v>
      </c>
      <c r="CZ1" s="245" t="s">
        <v>12805</v>
      </c>
      <c r="DA1" s="245" t="s">
        <v>12806</v>
      </c>
      <c r="DB1" s="245" t="s">
        <v>12807</v>
      </c>
      <c r="DC1" s="235" t="s">
        <v>12808</v>
      </c>
      <c r="DD1" s="235" t="s">
        <v>12809</v>
      </c>
      <c r="DE1" s="235" t="s">
        <v>12810</v>
      </c>
      <c r="DF1" s="235" t="s">
        <v>12811</v>
      </c>
      <c r="DG1" s="235" t="s">
        <v>12812</v>
      </c>
      <c r="DH1" s="245" t="s">
        <v>12813</v>
      </c>
      <c r="DI1" s="245" t="s">
        <v>12814</v>
      </c>
      <c r="DJ1" s="245" t="s">
        <v>12815</v>
      </c>
      <c r="DK1" s="235" t="s">
        <v>12816</v>
      </c>
      <c r="DL1" s="235" t="s">
        <v>12817</v>
      </c>
      <c r="DM1" s="245" t="s">
        <v>12818</v>
      </c>
      <c r="DN1" s="245" t="s">
        <v>12819</v>
      </c>
      <c r="DO1" s="245" t="s">
        <v>12820</v>
      </c>
      <c r="DP1" s="245" t="s">
        <v>12821</v>
      </c>
      <c r="DQ1" s="245" t="s">
        <v>12822</v>
      </c>
      <c r="DR1" s="245" t="s">
        <v>12823</v>
      </c>
      <c r="DS1" s="244" t="s">
        <v>12824</v>
      </c>
      <c r="DT1" s="245" t="s">
        <v>12825</v>
      </c>
      <c r="DU1" s="251" t="s">
        <v>12826</v>
      </c>
      <c r="DV1" s="251" t="s">
        <v>12827</v>
      </c>
      <c r="DW1" s="251" t="s">
        <v>12828</v>
      </c>
      <c r="DX1" s="251" t="s">
        <v>12829</v>
      </c>
      <c r="DY1" s="243" t="s">
        <v>12830</v>
      </c>
      <c r="DZ1" s="243" t="s">
        <v>12785</v>
      </c>
      <c r="EA1" s="243" t="s">
        <v>12831</v>
      </c>
      <c r="EB1" s="242" t="s">
        <v>12832</v>
      </c>
      <c r="EC1" s="242" t="s">
        <v>12833</v>
      </c>
      <c r="ED1" s="242" t="s">
        <v>12834</v>
      </c>
      <c r="EE1" s="248" t="s">
        <v>12790</v>
      </c>
      <c r="EF1" s="250" t="s">
        <v>12835</v>
      </c>
      <c r="EG1" s="250" t="s">
        <v>12836</v>
      </c>
      <c r="EH1" s="251" t="s">
        <v>12837</v>
      </c>
      <c r="EI1" s="235" t="s">
        <v>12838</v>
      </c>
      <c r="EJ1" s="235" t="s">
        <v>12839</v>
      </c>
      <c r="EK1" s="182" t="s">
        <v>12840</v>
      </c>
      <c r="EL1" s="251" t="s">
        <v>12841</v>
      </c>
      <c r="EM1" s="251" t="s">
        <v>12842</v>
      </c>
      <c r="EN1" s="251" t="s">
        <v>12843</v>
      </c>
      <c r="EO1" s="253" t="s">
        <v>12844</v>
      </c>
      <c r="EP1" s="252" t="s">
        <v>12845</v>
      </c>
      <c r="EQ1" s="253" t="s">
        <v>12846</v>
      </c>
      <c r="ER1" s="253" t="s">
        <v>12847</v>
      </c>
      <c r="ES1" s="251" t="s">
        <v>12848</v>
      </c>
      <c r="ET1" s="251" t="s">
        <v>12849</v>
      </c>
      <c r="EU1" s="251" t="s">
        <v>12850</v>
      </c>
      <c r="EV1" s="251" t="s">
        <v>12851</v>
      </c>
      <c r="EW1" s="250" t="s">
        <v>12852</v>
      </c>
      <c r="EX1" s="250" t="s">
        <v>12853</v>
      </c>
      <c r="EY1" s="250" t="s">
        <v>12854</v>
      </c>
      <c r="EZ1" s="250" t="s">
        <v>12855</v>
      </c>
      <c r="FA1" s="250" t="s">
        <v>12856</v>
      </c>
      <c r="FB1" s="250" t="s">
        <v>12857</v>
      </c>
      <c r="FC1" s="250" t="s">
        <v>12858</v>
      </c>
      <c r="FD1" s="250" t="s">
        <v>12859</v>
      </c>
      <c r="FE1" s="250" t="s">
        <v>12860</v>
      </c>
      <c r="FF1" s="250" t="s">
        <v>12861</v>
      </c>
      <c r="FG1" s="250" t="s">
        <v>12862</v>
      </c>
      <c r="FH1" s="250" t="s">
        <v>12863</v>
      </c>
      <c r="FI1" s="250" t="s">
        <v>12864</v>
      </c>
      <c r="FJ1" s="250" t="s">
        <v>12865</v>
      </c>
      <c r="FK1" s="250" t="s">
        <v>12866</v>
      </c>
      <c r="FL1" s="250" t="s">
        <v>12867</v>
      </c>
      <c r="FM1" s="250" t="s">
        <v>12868</v>
      </c>
      <c r="FO1" s="250" t="s">
        <v>12869</v>
      </c>
      <c r="FP1" s="250" t="s">
        <v>12870</v>
      </c>
      <c r="FQ1" s="250" t="s">
        <v>12871</v>
      </c>
      <c r="FR1" s="250" t="s">
        <v>12872</v>
      </c>
      <c r="FS1" s="250" t="s">
        <v>12873</v>
      </c>
      <c r="FT1" s="250" t="s">
        <v>12874</v>
      </c>
      <c r="FU1" s="250" t="s">
        <v>12875</v>
      </c>
      <c r="FV1" s="250" t="s">
        <v>12876</v>
      </c>
      <c r="FW1" s="250" t="s">
        <v>12877</v>
      </c>
      <c r="FX1" s="254" t="s">
        <v>12878</v>
      </c>
      <c r="FY1" s="254" t="s">
        <v>12879</v>
      </c>
    </row>
    <row r="2" spans="1:181" ht="16.5" customHeight="1">
      <c r="A2" s="240" t="s">
        <v>12880</v>
      </c>
      <c r="E2" s="240" t="s">
        <v>1</v>
      </c>
      <c r="F2" s="240" t="s">
        <v>12880</v>
      </c>
      <c r="G2" s="240" t="s">
        <v>12880</v>
      </c>
      <c r="I2" s="240" t="s">
        <v>12880</v>
      </c>
      <c r="K2" s="240" t="s">
        <v>1</v>
      </c>
      <c r="L2" s="240" t="s">
        <v>1</v>
      </c>
      <c r="N2" s="241" t="s">
        <v>1</v>
      </c>
      <c r="O2" s="241" t="s">
        <v>1</v>
      </c>
      <c r="P2" s="241"/>
      <c r="Q2" s="241"/>
      <c r="R2" s="241"/>
      <c r="S2" s="481" t="s">
        <v>12880</v>
      </c>
      <c r="T2" s="481"/>
      <c r="U2" s="482"/>
      <c r="V2" s="482"/>
      <c r="W2" s="482"/>
      <c r="X2" s="482"/>
      <c r="Y2" s="482"/>
      <c r="Z2" s="235" t="s">
        <v>1</v>
      </c>
      <c r="AA2" s="235"/>
      <c r="AB2" s="235"/>
      <c r="AC2" s="235"/>
      <c r="AD2" s="235" t="s">
        <v>1</v>
      </c>
      <c r="AE2" s="235" t="s">
        <v>1</v>
      </c>
      <c r="AF2" s="235" t="s">
        <v>1</v>
      </c>
      <c r="AG2" s="235" t="s">
        <v>1</v>
      </c>
      <c r="AH2" s="235"/>
      <c r="AI2" s="235"/>
      <c r="AJ2" s="235"/>
      <c r="AK2" s="235"/>
      <c r="AL2" s="235" t="s">
        <v>1</v>
      </c>
      <c r="AM2" s="235" t="s">
        <v>1</v>
      </c>
      <c r="AN2" s="235"/>
      <c r="AO2" s="240" t="s">
        <v>1</v>
      </c>
      <c r="AP2" s="240" t="s">
        <v>1</v>
      </c>
      <c r="AQ2" s="240" t="s">
        <v>1</v>
      </c>
      <c r="AR2" s="242" t="s">
        <v>12880</v>
      </c>
      <c r="AS2" s="243" t="s">
        <v>12880</v>
      </c>
      <c r="AT2" s="242" t="s">
        <v>12880</v>
      </c>
      <c r="AU2" s="242" t="s">
        <v>12880</v>
      </c>
      <c r="AV2" s="244" t="s">
        <v>12880</v>
      </c>
      <c r="AW2" s="242" t="s">
        <v>12880</v>
      </c>
      <c r="AX2" s="243" t="s">
        <v>12880</v>
      </c>
      <c r="AY2" s="243" t="s">
        <v>12880</v>
      </c>
      <c r="AZ2" s="243" t="s">
        <v>1</v>
      </c>
      <c r="BB2" s="244" t="s">
        <v>12880</v>
      </c>
      <c r="BC2" s="245" t="s">
        <v>1</v>
      </c>
      <c r="BD2" s="246" t="s">
        <v>12880</v>
      </c>
      <c r="BE2" s="247" t="s">
        <v>12880</v>
      </c>
      <c r="BF2" s="248" t="s">
        <v>12880</v>
      </c>
      <c r="BG2" s="248" t="s">
        <v>1</v>
      </c>
      <c r="BH2" s="245" t="s">
        <v>1</v>
      </c>
      <c r="BI2" s="245" t="s">
        <v>1</v>
      </c>
      <c r="BJ2" s="245" t="s">
        <v>1</v>
      </c>
      <c r="BK2" s="245" t="s">
        <v>1</v>
      </c>
      <c r="BL2" s="245" t="s">
        <v>12880</v>
      </c>
      <c r="BM2" s="245" t="s">
        <v>12880</v>
      </c>
      <c r="BN2" s="235"/>
      <c r="BO2" s="235"/>
      <c r="BP2" s="245" t="s">
        <v>12880</v>
      </c>
      <c r="BQ2" s="245" t="s">
        <v>12880</v>
      </c>
      <c r="BR2" s="245" t="s">
        <v>1</v>
      </c>
      <c r="BS2" s="245" t="s">
        <v>12880</v>
      </c>
      <c r="BU2" s="245" t="s">
        <v>12880</v>
      </c>
      <c r="BW2" s="244" t="s">
        <v>1</v>
      </c>
      <c r="BX2" s="245" t="s">
        <v>12880</v>
      </c>
      <c r="BY2" s="249" t="s">
        <v>1</v>
      </c>
      <c r="BZ2" s="249" t="s">
        <v>1</v>
      </c>
      <c r="CA2" s="249" t="s">
        <v>12880</v>
      </c>
      <c r="CB2" s="249" t="s">
        <v>12880</v>
      </c>
      <c r="CE2" s="243" t="s">
        <v>12880</v>
      </c>
      <c r="CF2" s="243" t="s">
        <v>12880</v>
      </c>
      <c r="CG2" s="243" t="s">
        <v>12880</v>
      </c>
      <c r="CH2" s="242" t="s">
        <v>1</v>
      </c>
      <c r="CI2" s="242" t="s">
        <v>1</v>
      </c>
      <c r="CJ2" s="242" t="s">
        <v>1</v>
      </c>
      <c r="CK2" s="248" t="s">
        <v>1</v>
      </c>
      <c r="CL2" s="250" t="s">
        <v>12880</v>
      </c>
      <c r="CM2" s="250" t="s">
        <v>12880</v>
      </c>
      <c r="CO2" s="235" t="s">
        <v>1</v>
      </c>
      <c r="CP2" s="235" t="s">
        <v>1</v>
      </c>
      <c r="CQ2" s="235"/>
      <c r="CV2" s="255"/>
      <c r="CY2" s="253" t="s">
        <v>1</v>
      </c>
      <c r="CZ2" s="245" t="s">
        <v>1</v>
      </c>
      <c r="DA2" s="245" t="s">
        <v>1</v>
      </c>
      <c r="DB2" s="245" t="s">
        <v>1</v>
      </c>
      <c r="DC2" s="235"/>
      <c r="DD2" s="235" t="s">
        <v>1</v>
      </c>
      <c r="DE2" s="235" t="s">
        <v>1</v>
      </c>
      <c r="DF2" s="235" t="s">
        <v>1</v>
      </c>
      <c r="DG2" s="235" t="s">
        <v>1</v>
      </c>
      <c r="DH2" s="245" t="s">
        <v>12880</v>
      </c>
      <c r="DI2" s="245" t="s">
        <v>12880</v>
      </c>
      <c r="DJ2" s="245" t="s">
        <v>12880</v>
      </c>
      <c r="DK2" s="235"/>
      <c r="DL2" s="235"/>
      <c r="DM2" s="245" t="s">
        <v>12880</v>
      </c>
      <c r="DN2" s="245" t="s">
        <v>12880</v>
      </c>
      <c r="DO2" s="245" t="s">
        <v>1</v>
      </c>
      <c r="DP2" s="245" t="s">
        <v>12880</v>
      </c>
      <c r="DR2" s="245" t="s">
        <v>12880</v>
      </c>
      <c r="DS2" s="244" t="s">
        <v>1</v>
      </c>
      <c r="DT2" s="245" t="s">
        <v>12880</v>
      </c>
      <c r="DU2" s="251" t="s">
        <v>1</v>
      </c>
      <c r="DV2" s="251" t="s">
        <v>1</v>
      </c>
      <c r="DW2" s="251" t="s">
        <v>12880</v>
      </c>
      <c r="DX2" s="251" t="s">
        <v>12880</v>
      </c>
      <c r="DY2" s="243" t="s">
        <v>12880</v>
      </c>
      <c r="DZ2" s="243" t="s">
        <v>12880</v>
      </c>
      <c r="EA2" s="243" t="s">
        <v>12880</v>
      </c>
      <c r="EB2" s="242" t="s">
        <v>1</v>
      </c>
      <c r="EC2" s="242" t="s">
        <v>1</v>
      </c>
      <c r="ED2" s="242" t="s">
        <v>1</v>
      </c>
      <c r="EE2" s="248" t="s">
        <v>1</v>
      </c>
      <c r="EF2" s="250" t="s">
        <v>12880</v>
      </c>
      <c r="EG2" s="250" t="s">
        <v>12880</v>
      </c>
      <c r="EI2" s="235" t="s">
        <v>1</v>
      </c>
      <c r="EJ2" s="235" t="s">
        <v>1</v>
      </c>
      <c r="EP2" s="255"/>
    </row>
    <row r="3" spans="1:181" ht="16.5" customHeight="1">
      <c r="A3" s="240" t="s">
        <v>12881</v>
      </c>
      <c r="B3" s="240" t="s">
        <v>12882</v>
      </c>
      <c r="C3" s="240" t="s">
        <v>12883</v>
      </c>
      <c r="D3" s="240" t="s">
        <v>12884</v>
      </c>
      <c r="E3" s="240" t="s">
        <v>12885</v>
      </c>
      <c r="F3" s="240" t="s">
        <v>12886</v>
      </c>
      <c r="G3" s="240" t="s">
        <v>12887</v>
      </c>
      <c r="H3" s="240" t="s">
        <v>12888</v>
      </c>
      <c r="I3" s="240" t="s">
        <v>12889</v>
      </c>
      <c r="J3" s="240" t="s">
        <v>12890</v>
      </c>
      <c r="K3" s="240" t="s">
        <v>12891</v>
      </c>
      <c r="L3" s="240" t="s">
        <v>12892</v>
      </c>
      <c r="M3" s="240" t="s">
        <v>12893</v>
      </c>
      <c r="N3" s="241" t="s">
        <v>12894</v>
      </c>
      <c r="O3" s="241" t="s">
        <v>12651</v>
      </c>
      <c r="P3" s="241" t="s">
        <v>12895</v>
      </c>
      <c r="Q3" s="241" t="s">
        <v>12896</v>
      </c>
      <c r="R3" s="241" t="s">
        <v>12897</v>
      </c>
      <c r="S3" s="481" t="s">
        <v>12898</v>
      </c>
      <c r="T3" s="481" t="s">
        <v>12899</v>
      </c>
      <c r="U3" s="483" t="s">
        <v>12900</v>
      </c>
      <c r="V3" s="256" t="s">
        <v>12901</v>
      </c>
      <c r="W3" s="256" t="s">
        <v>12902</v>
      </c>
      <c r="X3" s="257" t="s">
        <v>12903</v>
      </c>
      <c r="Y3" s="257" t="s">
        <v>12904</v>
      </c>
      <c r="Z3" s="234" t="s">
        <v>12905</v>
      </c>
      <c r="AA3" s="234" t="s">
        <v>12906</v>
      </c>
      <c r="AB3" s="234" t="s">
        <v>12906</v>
      </c>
      <c r="AC3" s="234" t="s">
        <v>12906</v>
      </c>
      <c r="AD3" s="234" t="s">
        <v>12907</v>
      </c>
      <c r="AE3" s="234" t="s">
        <v>12908</v>
      </c>
      <c r="AF3" s="234" t="s">
        <v>12909</v>
      </c>
      <c r="AG3" s="234" t="s">
        <v>12910</v>
      </c>
      <c r="AH3" s="234" t="s">
        <v>12911</v>
      </c>
      <c r="AI3" s="234" t="s">
        <v>12912</v>
      </c>
      <c r="AJ3" s="234" t="s">
        <v>12913</v>
      </c>
      <c r="AK3" s="234" t="s">
        <v>12914</v>
      </c>
      <c r="AL3" s="234" t="s">
        <v>12915</v>
      </c>
      <c r="AM3" s="234"/>
      <c r="AN3" s="234" t="s">
        <v>12916</v>
      </c>
      <c r="AO3" s="240" t="s">
        <v>12917</v>
      </c>
      <c r="AP3" s="240" t="s">
        <v>12918</v>
      </c>
      <c r="AQ3" s="240" t="s">
        <v>12919</v>
      </c>
      <c r="AR3" s="258" t="s">
        <v>12920</v>
      </c>
      <c r="AS3" s="259" t="s">
        <v>12921</v>
      </c>
      <c r="AT3" s="258" t="s">
        <v>12922</v>
      </c>
      <c r="AU3" s="258" t="s">
        <v>12923</v>
      </c>
      <c r="AV3" s="260" t="s">
        <v>12924</v>
      </c>
      <c r="AW3" s="258" t="s">
        <v>12925</v>
      </c>
      <c r="AX3" s="259" t="s">
        <v>12926</v>
      </c>
      <c r="AY3" s="259" t="s">
        <v>12927</v>
      </c>
      <c r="AZ3" s="259" t="s">
        <v>12928</v>
      </c>
      <c r="BA3" s="259" t="s">
        <v>12929</v>
      </c>
      <c r="BB3" s="260" t="s">
        <v>12930</v>
      </c>
      <c r="BC3" s="261" t="s">
        <v>12931</v>
      </c>
      <c r="BD3" s="262" t="s">
        <v>12932</v>
      </c>
      <c r="BE3" s="247" t="s">
        <v>12933</v>
      </c>
      <c r="BF3" s="263" t="s">
        <v>12934</v>
      </c>
      <c r="BG3" s="263" t="s">
        <v>12935</v>
      </c>
      <c r="BH3" s="264" t="s">
        <v>12936</v>
      </c>
      <c r="BI3" s="264" t="s">
        <v>12937</v>
      </c>
      <c r="BJ3" s="264" t="s">
        <v>12938</v>
      </c>
      <c r="BK3" s="264" t="s">
        <v>12939</v>
      </c>
      <c r="BL3" s="264" t="s">
        <v>12940</v>
      </c>
      <c r="BM3" s="264" t="s">
        <v>12941</v>
      </c>
      <c r="BN3" s="234" t="s">
        <v>12942</v>
      </c>
      <c r="BO3" s="234" t="s">
        <v>12943</v>
      </c>
      <c r="BP3" s="264" t="s">
        <v>12944</v>
      </c>
      <c r="BQ3" s="264" t="s">
        <v>12945</v>
      </c>
      <c r="BR3" s="264" t="s">
        <v>12946</v>
      </c>
      <c r="BS3" s="264" t="s">
        <v>12947</v>
      </c>
      <c r="BT3" s="264" t="s">
        <v>12948</v>
      </c>
      <c r="BU3" s="264" t="s">
        <v>12949</v>
      </c>
      <c r="BV3" s="264" t="s">
        <v>12950</v>
      </c>
      <c r="BW3" s="265" t="s">
        <v>12951</v>
      </c>
      <c r="BX3" s="264" t="s">
        <v>12952</v>
      </c>
      <c r="BY3" s="266" t="s">
        <v>12953</v>
      </c>
      <c r="BZ3" s="266" t="s">
        <v>12954</v>
      </c>
      <c r="CA3" s="266" t="s">
        <v>12955</v>
      </c>
      <c r="CB3" s="266" t="s">
        <v>12956</v>
      </c>
      <c r="CC3" s="266" t="s">
        <v>12957</v>
      </c>
      <c r="CD3" s="266"/>
      <c r="CE3" s="267" t="s">
        <v>12958</v>
      </c>
      <c r="CF3" s="267" t="s">
        <v>12959</v>
      </c>
      <c r="CG3" s="267" t="s">
        <v>12960</v>
      </c>
      <c r="CH3" s="268" t="s">
        <v>12961</v>
      </c>
      <c r="CI3" s="268" t="s">
        <v>12962</v>
      </c>
      <c r="CJ3" s="268" t="s">
        <v>12963</v>
      </c>
      <c r="CK3" s="263" t="s">
        <v>12964</v>
      </c>
      <c r="CL3" s="269" t="s">
        <v>12965</v>
      </c>
      <c r="CM3" s="269" t="s">
        <v>12966</v>
      </c>
      <c r="CN3" s="270" t="s">
        <v>12967</v>
      </c>
      <c r="CO3" s="234" t="s">
        <v>12968</v>
      </c>
      <c r="CP3" s="234" t="s">
        <v>12969</v>
      </c>
      <c r="CQ3" s="234" t="s">
        <v>12970</v>
      </c>
      <c r="CR3" s="270" t="s">
        <v>12971</v>
      </c>
      <c r="CS3" s="270" t="s">
        <v>12972</v>
      </c>
      <c r="CT3" s="270" t="s">
        <v>12973</v>
      </c>
      <c r="CU3" s="270" t="s">
        <v>12974</v>
      </c>
      <c r="CV3" s="255"/>
      <c r="CW3" s="253" t="s">
        <v>12975</v>
      </c>
      <c r="CX3" s="253" t="s">
        <v>12976</v>
      </c>
      <c r="CY3" s="253" t="s">
        <v>12977</v>
      </c>
      <c r="CZ3" s="264" t="s">
        <v>12978</v>
      </c>
      <c r="DA3" s="264" t="s">
        <v>12979</v>
      </c>
      <c r="DB3" s="264" t="s">
        <v>12980</v>
      </c>
      <c r="DC3" s="234"/>
      <c r="DD3" s="234" t="s">
        <v>12907</v>
      </c>
      <c r="DE3" s="234" t="s">
        <v>12908</v>
      </c>
      <c r="DF3" s="234" t="s">
        <v>12909</v>
      </c>
      <c r="DG3" s="234" t="s">
        <v>12910</v>
      </c>
      <c r="DH3" s="261" t="s">
        <v>12981</v>
      </c>
      <c r="DI3" s="261" t="s">
        <v>12982</v>
      </c>
      <c r="DJ3" s="261" t="s">
        <v>12983</v>
      </c>
      <c r="DK3" s="234" t="s">
        <v>12942</v>
      </c>
      <c r="DL3" s="234" t="s">
        <v>12943</v>
      </c>
      <c r="DM3" s="261" t="s">
        <v>12984</v>
      </c>
      <c r="DN3" s="261" t="s">
        <v>12985</v>
      </c>
      <c r="DO3" s="264" t="s">
        <v>12946</v>
      </c>
      <c r="DP3" s="261" t="s">
        <v>12986</v>
      </c>
      <c r="DQ3" s="264" t="s">
        <v>12948</v>
      </c>
      <c r="DR3" s="261" t="s">
        <v>12987</v>
      </c>
      <c r="DS3" s="265" t="s">
        <v>12951</v>
      </c>
      <c r="DT3" s="261" t="s">
        <v>12988</v>
      </c>
      <c r="DU3" s="270" t="s">
        <v>12989</v>
      </c>
      <c r="DV3" s="270" t="s">
        <v>12990</v>
      </c>
      <c r="DW3" s="270" t="s">
        <v>12991</v>
      </c>
      <c r="DX3" s="270" t="s">
        <v>12992</v>
      </c>
      <c r="DY3" s="267" t="s">
        <v>12993</v>
      </c>
      <c r="DZ3" s="267" t="s">
        <v>12994</v>
      </c>
      <c r="EA3" s="267" t="s">
        <v>12995</v>
      </c>
      <c r="EB3" s="268" t="s">
        <v>12961</v>
      </c>
      <c r="EC3" s="268" t="s">
        <v>12962</v>
      </c>
      <c r="ED3" s="268" t="s">
        <v>12963</v>
      </c>
      <c r="EE3" s="263" t="s">
        <v>12996</v>
      </c>
      <c r="EF3" s="269" t="s">
        <v>12997</v>
      </c>
      <c r="EG3" s="269" t="s">
        <v>12998</v>
      </c>
      <c r="EH3" s="270" t="s">
        <v>12999</v>
      </c>
      <c r="EI3" s="234" t="s">
        <v>13000</v>
      </c>
      <c r="EJ3" s="234" t="s">
        <v>13001</v>
      </c>
      <c r="EK3" s="182" t="s">
        <v>13002</v>
      </c>
      <c r="EL3" s="270" t="s">
        <v>13003</v>
      </c>
      <c r="EM3" s="270" t="s">
        <v>13004</v>
      </c>
      <c r="EN3" s="270" t="s">
        <v>12973</v>
      </c>
      <c r="EO3" s="253" t="s">
        <v>12974</v>
      </c>
      <c r="EP3" s="255"/>
      <c r="EQ3" s="253" t="s">
        <v>12975</v>
      </c>
      <c r="ES3" s="254" t="s">
        <v>13005</v>
      </c>
      <c r="ET3" s="254" t="s">
        <v>13006</v>
      </c>
      <c r="EU3" s="254" t="s">
        <v>13007</v>
      </c>
      <c r="EV3" s="254" t="s">
        <v>13008</v>
      </c>
      <c r="EW3" s="271" t="s">
        <v>13009</v>
      </c>
      <c r="EX3" s="271" t="s">
        <v>13010</v>
      </c>
      <c r="EY3" s="271" t="s">
        <v>13011</v>
      </c>
      <c r="EZ3" s="271" t="s">
        <v>12899</v>
      </c>
      <c r="FA3" s="271" t="s">
        <v>13012</v>
      </c>
      <c r="FB3" s="271" t="s">
        <v>13013</v>
      </c>
      <c r="FC3" s="271" t="s">
        <v>13014</v>
      </c>
      <c r="FD3" s="271" t="s">
        <v>13015</v>
      </c>
      <c r="FE3" s="271" t="s">
        <v>13016</v>
      </c>
      <c r="FF3" s="271" t="s">
        <v>13017</v>
      </c>
      <c r="FG3" s="271" t="s">
        <v>13018</v>
      </c>
      <c r="FH3" s="271" t="s">
        <v>13019</v>
      </c>
      <c r="FI3" s="271" t="s">
        <v>13020</v>
      </c>
      <c r="FJ3" s="271" t="s">
        <v>13009</v>
      </c>
      <c r="FK3" s="271" t="s">
        <v>13010</v>
      </c>
      <c r="FL3" s="271" t="s">
        <v>13011</v>
      </c>
      <c r="FM3" s="271" t="s">
        <v>12899</v>
      </c>
      <c r="FN3" s="271"/>
      <c r="FO3" s="271" t="s">
        <v>13012</v>
      </c>
      <c r="FP3" s="271" t="s">
        <v>13013</v>
      </c>
      <c r="FQ3" s="271" t="s">
        <v>13014</v>
      </c>
      <c r="FR3" s="271" t="s">
        <v>13015</v>
      </c>
      <c r="FS3" s="271" t="s">
        <v>13016</v>
      </c>
      <c r="FT3" s="271" t="s">
        <v>13017</v>
      </c>
      <c r="FU3" s="271" t="s">
        <v>13018</v>
      </c>
      <c r="FV3" s="271" t="s">
        <v>13019</v>
      </c>
      <c r="FW3" s="271" t="s">
        <v>13020</v>
      </c>
      <c r="FX3" s="254" t="s">
        <v>13021</v>
      </c>
    </row>
    <row r="4" spans="1:181" s="293" customFormat="1" ht="54.6" customHeight="1">
      <c r="A4" s="272" t="s">
        <v>13022</v>
      </c>
      <c r="B4" s="241"/>
      <c r="C4" s="272" t="s">
        <v>13023</v>
      </c>
      <c r="D4" s="241" t="s">
        <v>13024</v>
      </c>
      <c r="E4" s="272" t="s">
        <v>13025</v>
      </c>
      <c r="F4" s="272" t="s">
        <v>13026</v>
      </c>
      <c r="G4" s="272" t="s">
        <v>13027</v>
      </c>
      <c r="H4" s="272" t="s">
        <v>13028</v>
      </c>
      <c r="I4" s="272" t="s">
        <v>13029</v>
      </c>
      <c r="J4" s="272" t="s">
        <v>13030</v>
      </c>
      <c r="K4" s="241"/>
      <c r="L4" s="241"/>
      <c r="M4" s="241"/>
      <c r="N4" s="273"/>
      <c r="O4" s="273"/>
      <c r="P4" s="273"/>
      <c r="Q4" s="273"/>
      <c r="R4" s="273"/>
      <c r="S4" s="274"/>
      <c r="T4" s="275" t="s">
        <v>13031</v>
      </c>
      <c r="U4" s="276" t="s">
        <v>13032</v>
      </c>
      <c r="V4" s="276"/>
      <c r="W4" s="276"/>
      <c r="X4" s="276"/>
      <c r="Y4" s="276"/>
      <c r="Z4" s="182"/>
      <c r="AA4" s="182" t="s">
        <v>13033</v>
      </c>
      <c r="AB4" s="182" t="s">
        <v>13034</v>
      </c>
      <c r="AC4" s="182" t="s">
        <v>13033</v>
      </c>
      <c r="AD4" s="182" t="s">
        <v>11658</v>
      </c>
      <c r="AE4" s="182" t="s">
        <v>11659</v>
      </c>
      <c r="AF4" s="182" t="s">
        <v>11660</v>
      </c>
      <c r="AG4" s="182" t="s">
        <v>11661</v>
      </c>
      <c r="AH4" s="182" t="s">
        <v>13035</v>
      </c>
      <c r="AI4" s="182" t="s">
        <v>13036</v>
      </c>
      <c r="AJ4" s="182" t="s">
        <v>13037</v>
      </c>
      <c r="AK4" s="182" t="s">
        <v>13038</v>
      </c>
      <c r="AL4" s="182" t="s">
        <v>13039</v>
      </c>
      <c r="AM4" s="182" t="s">
        <v>13040</v>
      </c>
      <c r="AN4" s="182" t="s">
        <v>13041</v>
      </c>
      <c r="AO4" s="241"/>
      <c r="AP4" s="241"/>
      <c r="AQ4" s="277" t="s">
        <v>13042</v>
      </c>
      <c r="AR4" s="278" t="s">
        <v>13043</v>
      </c>
      <c r="AS4" s="279" t="s">
        <v>13044</v>
      </c>
      <c r="AT4" s="278" t="s">
        <v>13045</v>
      </c>
      <c r="AU4" s="278" t="s">
        <v>13046</v>
      </c>
      <c r="AV4" s="280" t="s">
        <v>13047</v>
      </c>
      <c r="AW4" s="278" t="s">
        <v>13048</v>
      </c>
      <c r="AX4" s="279" t="s">
        <v>13049</v>
      </c>
      <c r="AY4" s="279" t="s">
        <v>13050</v>
      </c>
      <c r="AZ4" s="279" t="s">
        <v>13051</v>
      </c>
      <c r="BA4" s="279" t="s">
        <v>13052</v>
      </c>
      <c r="BB4" s="280" t="s">
        <v>13053</v>
      </c>
      <c r="BC4" s="281" t="s">
        <v>13054</v>
      </c>
      <c r="BD4" s="206" t="s">
        <v>13055</v>
      </c>
      <c r="BE4" s="282" t="s">
        <v>1462</v>
      </c>
      <c r="BF4" s="283" t="s">
        <v>13056</v>
      </c>
      <c r="BG4" s="283" t="s">
        <v>13057</v>
      </c>
      <c r="BH4" s="281" t="s">
        <v>13058</v>
      </c>
      <c r="BI4" s="280" t="s">
        <v>13059</v>
      </c>
      <c r="BJ4" s="280" t="s">
        <v>13060</v>
      </c>
      <c r="BK4" s="281" t="s">
        <v>13061</v>
      </c>
      <c r="BL4" s="281" t="s">
        <v>13062</v>
      </c>
      <c r="BM4" s="280" t="s">
        <v>13063</v>
      </c>
      <c r="BN4" s="182" t="s">
        <v>13064</v>
      </c>
      <c r="BO4" s="182"/>
      <c r="BP4" s="281" t="s">
        <v>13065</v>
      </c>
      <c r="BQ4" s="281" t="s">
        <v>13066</v>
      </c>
      <c r="BR4" s="281" t="s">
        <v>13067</v>
      </c>
      <c r="BS4" s="280"/>
      <c r="BT4" s="280"/>
      <c r="BU4" s="280" t="s">
        <v>13068</v>
      </c>
      <c r="BV4" s="280" t="s">
        <v>13069</v>
      </c>
      <c r="BW4" s="280"/>
      <c r="BX4" s="280" t="s">
        <v>13070</v>
      </c>
      <c r="BY4" s="284"/>
      <c r="BZ4" s="284"/>
      <c r="CA4" s="284" t="s">
        <v>13071</v>
      </c>
      <c r="CB4" s="285" t="s">
        <v>13072</v>
      </c>
      <c r="CC4" s="285"/>
      <c r="CD4" s="285"/>
      <c r="CE4" s="286" t="s">
        <v>13073</v>
      </c>
      <c r="CF4" s="279" t="s">
        <v>13074</v>
      </c>
      <c r="CG4" s="287" t="s">
        <v>13075</v>
      </c>
      <c r="CH4" s="278" t="s">
        <v>13076</v>
      </c>
      <c r="CI4" s="278" t="s">
        <v>13076</v>
      </c>
      <c r="CJ4" s="278" t="s">
        <v>13076</v>
      </c>
      <c r="CK4" s="283"/>
      <c r="CL4" s="204" t="s">
        <v>13077</v>
      </c>
      <c r="CM4" s="204" t="s">
        <v>13078</v>
      </c>
      <c r="CN4" s="288" t="s">
        <v>13079</v>
      </c>
      <c r="CO4" s="289"/>
      <c r="CP4" s="289"/>
      <c r="CQ4" s="182" t="s">
        <v>13080</v>
      </c>
      <c r="CR4" s="253"/>
      <c r="CS4" s="253"/>
      <c r="CT4" s="253"/>
      <c r="CU4" s="253"/>
      <c r="CV4" s="290" t="s">
        <v>13081</v>
      </c>
      <c r="CW4" s="288" t="s">
        <v>13082</v>
      </c>
      <c r="CX4" s="288" t="s">
        <v>13083</v>
      </c>
      <c r="CY4" s="291" t="s">
        <v>13084</v>
      </c>
      <c r="CZ4" s="281" t="s">
        <v>13058</v>
      </c>
      <c r="DA4" s="280" t="s">
        <v>13059</v>
      </c>
      <c r="DB4" s="280" t="s">
        <v>13060</v>
      </c>
      <c r="DC4" s="182" t="s">
        <v>13085</v>
      </c>
      <c r="DD4" s="182"/>
      <c r="DE4" s="182"/>
      <c r="DF4" s="182"/>
      <c r="DG4" s="182"/>
      <c r="DH4" s="281" t="s">
        <v>13061</v>
      </c>
      <c r="DI4" s="281" t="s">
        <v>13086</v>
      </c>
      <c r="DJ4" s="280" t="s">
        <v>13087</v>
      </c>
      <c r="DK4" s="182" t="s">
        <v>13064</v>
      </c>
      <c r="DL4" s="182"/>
      <c r="DM4" s="281" t="s">
        <v>13065</v>
      </c>
      <c r="DN4" s="281" t="s">
        <v>13088</v>
      </c>
      <c r="DO4" s="281" t="s">
        <v>13067</v>
      </c>
      <c r="DP4" s="280" t="s">
        <v>13089</v>
      </c>
      <c r="DQ4" s="280"/>
      <c r="DR4" s="280" t="s">
        <v>13090</v>
      </c>
      <c r="DS4" s="280"/>
      <c r="DT4" s="280" t="s">
        <v>13091</v>
      </c>
      <c r="DU4" s="288"/>
      <c r="DV4" s="288"/>
      <c r="DW4" s="288" t="s">
        <v>13071</v>
      </c>
      <c r="DX4" s="253" t="s">
        <v>13072</v>
      </c>
      <c r="DY4" s="286" t="s">
        <v>13073</v>
      </c>
      <c r="DZ4" s="279" t="s">
        <v>13092</v>
      </c>
      <c r="EA4" s="287" t="s">
        <v>13093</v>
      </c>
      <c r="EB4" s="278"/>
      <c r="EC4" s="278"/>
      <c r="ED4" s="278" t="s">
        <v>13076</v>
      </c>
      <c r="EE4" s="283"/>
      <c r="EF4" s="204" t="s">
        <v>13077</v>
      </c>
      <c r="EG4" s="204" t="s">
        <v>13078</v>
      </c>
      <c r="EH4" s="288" t="s">
        <v>13094</v>
      </c>
      <c r="EI4" s="289"/>
      <c r="EJ4" s="289"/>
      <c r="EK4" s="182" t="s">
        <v>13080</v>
      </c>
      <c r="EL4" s="253"/>
      <c r="EM4" s="253"/>
      <c r="EN4" s="253"/>
      <c r="EO4" s="253"/>
      <c r="EP4" s="290" t="s">
        <v>13081</v>
      </c>
      <c r="EQ4" s="288" t="s">
        <v>13082</v>
      </c>
      <c r="ER4" s="253"/>
      <c r="ES4" s="292" t="s">
        <v>13095</v>
      </c>
      <c r="ET4" s="292" t="s">
        <v>13096</v>
      </c>
      <c r="EU4" s="292" t="s">
        <v>13097</v>
      </c>
      <c r="EV4" s="293" t="s">
        <v>13098</v>
      </c>
      <c r="EW4" s="204" t="s">
        <v>13099</v>
      </c>
      <c r="EX4" s="204"/>
      <c r="EY4" s="250" t="s">
        <v>13100</v>
      </c>
      <c r="EZ4" s="204" t="s">
        <v>13101</v>
      </c>
      <c r="FA4" s="204" t="s">
        <v>13102</v>
      </c>
      <c r="FB4" s="204" t="s">
        <v>13103</v>
      </c>
      <c r="FC4" s="204" t="s">
        <v>13104</v>
      </c>
      <c r="FD4" s="204" t="s">
        <v>13105</v>
      </c>
      <c r="FE4" s="204" t="s">
        <v>13106</v>
      </c>
      <c r="FF4" s="204" t="s">
        <v>13107</v>
      </c>
      <c r="FG4" s="204" t="s">
        <v>13108</v>
      </c>
      <c r="FH4" s="204" t="s">
        <v>13109</v>
      </c>
      <c r="FI4" s="204" t="s">
        <v>13110</v>
      </c>
      <c r="FJ4" s="204" t="s">
        <v>13099</v>
      </c>
      <c r="FK4" s="204"/>
      <c r="FL4" s="250" t="s">
        <v>13100</v>
      </c>
      <c r="FM4" s="204" t="s">
        <v>13101</v>
      </c>
      <c r="FN4" s="204"/>
      <c r="FO4" s="204" t="s">
        <v>13102</v>
      </c>
      <c r="FP4" s="204" t="s">
        <v>13103</v>
      </c>
      <c r="FQ4" s="204" t="s">
        <v>13104</v>
      </c>
      <c r="FR4" s="204" t="s">
        <v>13111</v>
      </c>
      <c r="FS4" s="204" t="s">
        <v>13106</v>
      </c>
      <c r="FT4" s="204" t="s">
        <v>13107</v>
      </c>
      <c r="FU4" s="204" t="s">
        <v>13108</v>
      </c>
      <c r="FV4" s="204" t="s">
        <v>13109</v>
      </c>
      <c r="FW4" s="204" t="s">
        <v>13110</v>
      </c>
      <c r="FX4" s="293" t="s">
        <v>13112</v>
      </c>
      <c r="FY4" s="293" t="s">
        <v>13113</v>
      </c>
    </row>
    <row r="5" spans="1:181" ht="30.75" customHeight="1">
      <c r="H5" s="240" t="s">
        <v>13114</v>
      </c>
      <c r="N5" s="241"/>
      <c r="O5" s="241"/>
      <c r="P5" s="241"/>
      <c r="Q5" s="241"/>
      <c r="R5" s="241"/>
      <c r="T5" s="274"/>
      <c r="U5" s="294"/>
      <c r="V5" s="294"/>
      <c r="W5" s="294"/>
      <c r="X5" s="294"/>
      <c r="Y5" s="294"/>
      <c r="Z5" s="235"/>
      <c r="AA5" s="235"/>
      <c r="AB5" s="235"/>
      <c r="AC5" s="235"/>
      <c r="AD5" s="235"/>
      <c r="AE5" s="235"/>
      <c r="AF5" s="235"/>
      <c r="AG5" s="235"/>
      <c r="AH5" s="235"/>
      <c r="AI5" s="235"/>
      <c r="AJ5" s="235"/>
      <c r="AK5" s="235"/>
      <c r="AL5" s="235"/>
      <c r="AM5" s="235"/>
      <c r="AN5" s="289"/>
      <c r="AQ5" s="274"/>
      <c r="BB5" s="244" t="s">
        <v>13115</v>
      </c>
      <c r="BD5" s="246" t="s">
        <v>13115</v>
      </c>
      <c r="BF5" s="248" t="s">
        <v>13116</v>
      </c>
      <c r="BN5" s="235"/>
      <c r="BO5" s="235"/>
      <c r="CL5" s="250" t="s">
        <v>13117</v>
      </c>
      <c r="CO5" s="235"/>
      <c r="CP5" s="235"/>
      <c r="CQ5" s="235"/>
      <c r="DC5" s="235"/>
      <c r="DD5" s="235"/>
      <c r="DE5" s="235"/>
      <c r="DF5" s="235"/>
      <c r="DG5" s="235"/>
      <c r="DK5" s="235"/>
      <c r="DL5" s="235"/>
      <c r="EF5" s="250" t="s">
        <v>13117</v>
      </c>
      <c r="EH5" s="251" t="s">
        <v>13118</v>
      </c>
      <c r="EI5" s="235"/>
      <c r="EJ5" s="235"/>
      <c r="EW5" s="421" t="s">
        <v>13119</v>
      </c>
      <c r="EX5" s="421"/>
      <c r="EY5" s="421"/>
      <c r="EZ5" s="402" t="s">
        <v>13120</v>
      </c>
      <c r="FA5" s="402"/>
      <c r="FB5" s="402"/>
      <c r="FC5" s="402"/>
      <c r="FD5" s="402"/>
      <c r="FE5" s="402"/>
      <c r="FF5" s="402"/>
      <c r="FG5" s="402"/>
      <c r="FH5" s="402"/>
      <c r="FI5" s="402" t="s">
        <v>13121</v>
      </c>
      <c r="FJ5" s="421" t="s">
        <v>13119</v>
      </c>
      <c r="FK5" s="421"/>
      <c r="FL5" s="421"/>
      <c r="FM5" s="421" t="s">
        <v>13120</v>
      </c>
      <c r="FN5" s="421"/>
      <c r="FO5" s="421"/>
      <c r="FP5" s="421"/>
      <c r="FQ5" s="421"/>
      <c r="FR5" s="421"/>
      <c r="FS5" s="421"/>
      <c r="FT5" s="421"/>
      <c r="FU5" s="421"/>
      <c r="FV5" s="421"/>
      <c r="FW5" s="402" t="s">
        <v>13121</v>
      </c>
    </row>
    <row r="6" spans="1:181">
      <c r="A6" s="240">
        <v>201</v>
      </c>
      <c r="B6" s="240" t="s">
        <v>608</v>
      </c>
      <c r="C6" s="240">
        <v>2</v>
      </c>
      <c r="E6" s="240">
        <f>IF(D6=1,1,0)</f>
        <v>0</v>
      </c>
      <c r="F6" s="240">
        <v>1</v>
      </c>
      <c r="G6" s="240">
        <v>1</v>
      </c>
      <c r="H6" s="240">
        <v>1</v>
      </c>
      <c r="L6" s="240">
        <f>IF(D6=1,0.036,0.027)</f>
        <v>2.7E-2</v>
      </c>
      <c r="M6" s="240">
        <f>IF(D6=1,0.027,0.018)</f>
        <v>1.7999999999999999E-2</v>
      </c>
      <c r="N6" s="295" t="str">
        <f>"PLAYERSKILL_"&amp;LEFT($A6,3)</f>
        <v>PLAYERSKILL_201</v>
      </c>
      <c r="O6" s="295" t="str">
        <f>"PLAYERSKILLDES_"&amp;$A6</f>
        <v>PLAYERSKILLDES_201</v>
      </c>
      <c r="P6" s="295" t="str">
        <f t="shared" ref="P6:P33" si="0">"PLAYERSKILLDES2_"&amp;A6</f>
        <v>PLAYERSKILLDES2_201</v>
      </c>
      <c r="Q6" s="295" t="str">
        <f t="shared" ref="Q6:Q33" si="1">"PLAYERSKILLDES3_"&amp;A6</f>
        <v>PLAYERSKILLDES3_201</v>
      </c>
      <c r="R6" s="295" t="str">
        <f>"PLAYERSKILLDES4_"&amp;A6</f>
        <v>PLAYERSKILLDES4_201</v>
      </c>
      <c r="S6" s="295" t="s">
        <v>13122</v>
      </c>
      <c r="T6" s="484">
        <v>100</v>
      </c>
      <c r="U6" s="485"/>
      <c r="V6" s="485"/>
      <c r="W6" s="485"/>
      <c r="X6" s="485"/>
      <c r="Y6" s="485"/>
      <c r="Z6" s="484"/>
      <c r="AA6" s="484"/>
      <c r="AB6" s="484"/>
      <c r="AC6" s="484"/>
      <c r="AD6" s="486"/>
      <c r="AE6" s="484"/>
      <c r="AF6" s="484"/>
      <c r="AG6" s="486"/>
      <c r="AH6" s="484">
        <v>120</v>
      </c>
      <c r="AI6" s="486" t="s">
        <v>13123</v>
      </c>
      <c r="AJ6" s="484"/>
      <c r="AK6" s="484"/>
      <c r="AL6" s="484"/>
      <c r="AM6" s="484">
        <v>2</v>
      </c>
      <c r="AN6" s="289" t="s">
        <v>13124</v>
      </c>
      <c r="AO6" s="484">
        <v>0</v>
      </c>
      <c r="AP6" s="484">
        <v>3</v>
      </c>
      <c r="AQ6" s="484">
        <v>2</v>
      </c>
      <c r="AR6" s="484">
        <v>0</v>
      </c>
      <c r="AS6" s="484"/>
      <c r="AT6" s="486" t="str">
        <f>"["&amp;VLOOKUP([1]playerSkillEffect!$A6,[1]法术参数设计表!$A$2:$O$168,8,FALSE)*1000&amp;",0]"</f>
        <v>[8000,0]</v>
      </c>
      <c r="AU6" s="486" t="str">
        <f>"["&amp;VLOOKUP([1]playerSkillEffect!$A6,[1]法术参数设计表!$A$2:$O$168,9,FALSE)*1000&amp;",0]"</f>
        <v>[18000,0]</v>
      </c>
      <c r="AV6" s="486" t="str">
        <f>"["&amp;VLOOKUP([1]playerSkillEffect!$A6,[1]法术参数设计表!$A$2:$O$168,10,FALSE)&amp;",0]"</f>
        <v>[25,0]</v>
      </c>
      <c r="AW6" s="484">
        <v>1</v>
      </c>
      <c r="AX6" s="484">
        <v>1</v>
      </c>
      <c r="AY6" s="484">
        <v>1</v>
      </c>
      <c r="AZ6" s="484" t="s">
        <v>6905</v>
      </c>
      <c r="BA6" s="484"/>
      <c r="BB6" s="484">
        <v>1</v>
      </c>
      <c r="BC6" s="484"/>
      <c r="BD6" s="484" t="s">
        <v>6905</v>
      </c>
      <c r="BE6" s="484" t="s">
        <v>6905</v>
      </c>
      <c r="BF6" s="484" t="s">
        <v>6905</v>
      </c>
      <c r="BG6" s="484" t="s">
        <v>6905</v>
      </c>
      <c r="BH6" s="484">
        <v>100</v>
      </c>
      <c r="BI6" s="486"/>
      <c r="BJ6" s="484"/>
      <c r="BK6" s="484">
        <v>1</v>
      </c>
      <c r="BL6" s="484">
        <f>VLOOKUP(A6,[1]法术参数设计表!$A$2:$W$223,5,FALSE)</f>
        <v>60</v>
      </c>
      <c r="BM6" s="484">
        <v>8</v>
      </c>
      <c r="BN6" s="484"/>
      <c r="BO6" s="484"/>
      <c r="BP6" s="484" t="s">
        <v>13125</v>
      </c>
      <c r="BQ6" s="484"/>
      <c r="BR6" s="484"/>
      <c r="BS6" s="484" t="s">
        <v>6905</v>
      </c>
      <c r="BT6" s="484"/>
      <c r="BU6" s="484" t="str">
        <f>IF(VLOOKUP(A6,[1]法术参数设计表!$A$2:$Q$168,16,FALSE)="","","["&amp;ROUND(VLOOKUP(A6,[1]法术参数设计表!$A$2:$Q$168,16,FALSE),0)&amp;","&amp;ROUND(VLOOKUP(A6,[1]法术参数设计表!$A$2:$Q$168,17,FALSE),0)&amp;"]")</f>
        <v/>
      </c>
      <c r="BV6" s="484"/>
      <c r="BW6" s="484" t="s">
        <v>6905</v>
      </c>
      <c r="BX6" s="484">
        <v>2</v>
      </c>
      <c r="BY6" s="487" t="s">
        <v>6905</v>
      </c>
      <c r="BZ6" s="487" t="s">
        <v>6905</v>
      </c>
      <c r="CA6" s="487">
        <v>4201</v>
      </c>
      <c r="CB6" s="487" t="s">
        <v>13126</v>
      </c>
      <c r="CC6" s="487"/>
      <c r="CD6" s="487"/>
      <c r="CE6" s="484" t="s">
        <v>6905</v>
      </c>
      <c r="CF6" s="484" t="s">
        <v>6905</v>
      </c>
      <c r="CG6" s="484" t="s">
        <v>6905</v>
      </c>
      <c r="CH6" s="484" t="s">
        <v>6905</v>
      </c>
      <c r="CI6" s="484" t="s">
        <v>6905</v>
      </c>
      <c r="CJ6" s="484"/>
      <c r="CK6" s="484"/>
      <c r="CL6" s="484"/>
      <c r="CM6" s="484"/>
      <c r="CN6" s="484"/>
      <c r="CO6" s="484"/>
      <c r="CP6" s="484"/>
      <c r="CQ6" s="484"/>
      <c r="CR6" s="484"/>
      <c r="CS6" s="484"/>
      <c r="CT6" s="484"/>
      <c r="CU6" s="484"/>
      <c r="CV6" s="484"/>
      <c r="CW6" s="484"/>
      <c r="CX6" s="484"/>
      <c r="CY6" s="484"/>
      <c r="CZ6" s="484"/>
      <c r="DA6" s="484"/>
      <c r="DB6" s="484"/>
      <c r="DC6" s="484"/>
      <c r="DD6" s="486"/>
      <c r="DE6" s="486"/>
      <c r="DF6" s="486"/>
      <c r="DG6" s="486"/>
      <c r="DH6" s="484"/>
      <c r="DI6" s="484">
        <f t="shared" ref="DI6:DI56" si="2">BL6</f>
        <v>60</v>
      </c>
      <c r="DJ6" s="484"/>
      <c r="DK6" s="484"/>
      <c r="DL6" s="484"/>
      <c r="DM6" s="484"/>
      <c r="DN6" s="484"/>
      <c r="DO6" s="484"/>
      <c r="DP6" s="484"/>
      <c r="DQ6" s="484"/>
      <c r="DR6" s="484"/>
      <c r="DS6" s="484"/>
      <c r="DT6" s="484">
        <f>BX6</f>
        <v>2</v>
      </c>
      <c r="DU6" s="484"/>
      <c r="DV6" s="484"/>
      <c r="DW6" s="484"/>
      <c r="DX6" s="484"/>
      <c r="DY6" s="484"/>
      <c r="DZ6" s="484"/>
      <c r="EA6" s="484"/>
      <c r="EB6" s="484"/>
      <c r="EC6" s="484"/>
      <c r="ED6" s="484"/>
      <c r="EE6" s="484"/>
      <c r="EF6" s="484"/>
      <c r="EG6" s="484"/>
      <c r="EH6" s="484"/>
      <c r="EI6" s="484"/>
      <c r="EJ6" s="484"/>
      <c r="EK6" s="484"/>
      <c r="EL6" s="484"/>
      <c r="EM6" s="484"/>
      <c r="EN6" s="484"/>
      <c r="EO6" s="484"/>
      <c r="EP6" s="484"/>
      <c r="EQ6" s="484"/>
      <c r="ER6" s="484"/>
      <c r="ES6" s="484"/>
      <c r="ET6" s="484"/>
      <c r="EU6" s="484"/>
      <c r="EV6" s="484"/>
      <c r="EW6" s="484">
        <f>IF($D6=1,10,1)</f>
        <v>1</v>
      </c>
      <c r="EX6" s="484"/>
      <c r="EY6" s="484"/>
      <c r="EZ6" s="484">
        <v>100</v>
      </c>
      <c r="FA6" s="484"/>
      <c r="FB6" s="484"/>
      <c r="FC6" s="484"/>
      <c r="FD6" s="484"/>
      <c r="FE6" s="484">
        <v>1</v>
      </c>
      <c r="FF6" s="484"/>
      <c r="FG6" s="484" t="s">
        <v>6905</v>
      </c>
      <c r="FH6" s="484">
        <v>1</v>
      </c>
      <c r="FI6" s="484">
        <v>25</v>
      </c>
      <c r="FJ6" s="484">
        <f>IF($D6=1,10,1)</f>
        <v>1</v>
      </c>
      <c r="FK6" s="484"/>
      <c r="FL6" s="484"/>
      <c r="FM6" s="484">
        <v>100</v>
      </c>
      <c r="FN6" s="484"/>
      <c r="FO6" s="484"/>
      <c r="FP6" s="484"/>
      <c r="FQ6" s="484"/>
      <c r="FR6" s="484"/>
      <c r="FS6" s="484">
        <v>1</v>
      </c>
      <c r="FT6" s="486" t="s">
        <v>13127</v>
      </c>
      <c r="FU6" s="484" t="s">
        <v>6905</v>
      </c>
      <c r="FV6" s="484">
        <v>1</v>
      </c>
      <c r="FW6" s="484">
        <v>25</v>
      </c>
      <c r="FX6" s="254">
        <v>2000</v>
      </c>
      <c r="FY6" s="254">
        <v>1</v>
      </c>
    </row>
    <row r="7" spans="1:181">
      <c r="A7" s="240">
        <v>202</v>
      </c>
      <c r="B7" s="240" t="s">
        <v>609</v>
      </c>
      <c r="C7" s="240">
        <v>2</v>
      </c>
      <c r="E7" s="240">
        <f t="shared" ref="E7:E84" si="3">IF(D7=1,1,0)</f>
        <v>0</v>
      </c>
      <c r="F7" s="240">
        <v>1</v>
      </c>
      <c r="G7" s="240">
        <v>2</v>
      </c>
      <c r="H7" s="240">
        <v>2</v>
      </c>
      <c r="L7" s="240">
        <f t="shared" ref="L7:L84" si="4">IF(D7=1,0.036,0.027)</f>
        <v>2.7E-2</v>
      </c>
      <c r="M7" s="240">
        <f t="shared" ref="M7:M84" si="5">IF(D7=1,0.027,0.018)</f>
        <v>1.7999999999999999E-2</v>
      </c>
      <c r="N7" s="295" t="str">
        <f t="shared" ref="N7:N81" si="6">"PLAYERSKILL_"&amp;LEFT($A7,3)</f>
        <v>PLAYERSKILL_202</v>
      </c>
      <c r="O7" s="295" t="str">
        <f t="shared" ref="O7:O130" si="7">"PLAYERSKILLDES_"&amp;$A7</f>
        <v>PLAYERSKILLDES_202</v>
      </c>
      <c r="P7" s="295" t="str">
        <f t="shared" si="0"/>
        <v>PLAYERSKILLDES2_202</v>
      </c>
      <c r="Q7" s="295" t="str">
        <f t="shared" si="1"/>
        <v>PLAYERSKILLDES3_202</v>
      </c>
      <c r="R7" s="295" t="str">
        <f t="shared" ref="R7:R84" si="8">"PLAYERSKILLDES4_"&amp;A7</f>
        <v>PLAYERSKILLDES4_202</v>
      </c>
      <c r="S7" s="295" t="s">
        <v>13128</v>
      </c>
      <c r="T7" s="484">
        <v>100</v>
      </c>
      <c r="U7" s="485"/>
      <c r="V7" s="485"/>
      <c r="W7" s="485"/>
      <c r="X7" s="485"/>
      <c r="Y7" s="485"/>
      <c r="Z7" s="484"/>
      <c r="AA7" s="484"/>
      <c r="AB7" s="484"/>
      <c r="AC7" s="484"/>
      <c r="AD7" s="486" t="s">
        <v>13129</v>
      </c>
      <c r="AF7" s="484"/>
      <c r="AG7" s="486" t="s">
        <v>13130</v>
      </c>
      <c r="AH7" s="484">
        <v>120</v>
      </c>
      <c r="AI7" s="484"/>
      <c r="AJ7" s="484"/>
      <c r="AK7" s="486"/>
      <c r="AL7" s="484"/>
      <c r="AM7" s="484">
        <v>2</v>
      </c>
      <c r="AN7" s="289" t="s">
        <v>13131</v>
      </c>
      <c r="AO7" s="484">
        <v>0</v>
      </c>
      <c r="AP7" s="484">
        <v>3</v>
      </c>
      <c r="AQ7" s="484">
        <v>2</v>
      </c>
      <c r="AR7" s="484">
        <v>0</v>
      </c>
      <c r="AS7" s="484"/>
      <c r="AT7" s="486" t="str">
        <f>"["&amp;VLOOKUP([1]playerSkillEffect!$A7,[1]法术参数设计表!$A$2:$O$168,8,FALSE)*1000&amp;",0]"</f>
        <v>[7000,0]</v>
      </c>
      <c r="AU7" s="486" t="str">
        <f>"["&amp;VLOOKUP([1]playerSkillEffect!$A7,[1]法术参数设计表!$A$2:$O$168,9,FALSE)*1000&amp;",0]"</f>
        <v>[20000,0]</v>
      </c>
      <c r="AV7" s="486" t="str">
        <f>"["&amp;VLOOKUP([1]playerSkillEffect!$A7,[1]法术参数设计表!$A$2:$O$168,10,FALSE)&amp;",0]"</f>
        <v>[20,0]</v>
      </c>
      <c r="AW7" s="484">
        <v>1</v>
      </c>
      <c r="AX7" s="484">
        <v>1</v>
      </c>
      <c r="AY7" s="484">
        <v>1</v>
      </c>
      <c r="AZ7" s="484" t="s">
        <v>6905</v>
      </c>
      <c r="BA7" s="484"/>
      <c r="BB7" s="484">
        <v>1</v>
      </c>
      <c r="BC7" s="484"/>
      <c r="BD7" s="484" t="s">
        <v>6905</v>
      </c>
      <c r="BE7" s="484" t="s">
        <v>6905</v>
      </c>
      <c r="BF7" s="484" t="s">
        <v>6905</v>
      </c>
      <c r="BG7" s="484" t="s">
        <v>6905</v>
      </c>
      <c r="BH7" s="484">
        <v>100</v>
      </c>
      <c r="BI7" s="484"/>
      <c r="BJ7" s="484"/>
      <c r="BK7" s="484">
        <v>1</v>
      </c>
      <c r="BL7" s="484">
        <f>VLOOKUP(A7,[1]法术参数设计表!$A$2:$W$223,5,FALSE)</f>
        <v>60</v>
      </c>
      <c r="BM7" s="484">
        <v>8</v>
      </c>
      <c r="BN7" s="484"/>
      <c r="BO7" s="484"/>
      <c r="BP7" s="484" t="s">
        <v>13125</v>
      </c>
      <c r="BQ7" s="484"/>
      <c r="BR7" s="484"/>
      <c r="BS7" s="484" t="s">
        <v>6905</v>
      </c>
      <c r="BT7" s="484"/>
      <c r="BU7" s="484" t="str">
        <f>IF(VLOOKUP(A7,[1]法术参数设计表!$A$2:$Q$168,16,FALSE)="","","["&amp;ROUND(VLOOKUP(A7,[1]法术参数设计表!$A$2:$Q$168,16,FALSE),0)&amp;","&amp;ROUND(VLOOKUP(A7,[1]法术参数设计表!$A$2:$Q$168,17,FALSE),0)&amp;"]")</f>
        <v/>
      </c>
      <c r="BV7" s="484"/>
      <c r="BW7" s="484" t="s">
        <v>6905</v>
      </c>
      <c r="BX7" s="484">
        <v>2</v>
      </c>
      <c r="BY7" s="487" t="s">
        <v>6905</v>
      </c>
      <c r="BZ7" s="487" t="s">
        <v>6905</v>
      </c>
      <c r="CA7" s="487">
        <v>4202</v>
      </c>
      <c r="CB7" s="487" t="s">
        <v>13126</v>
      </c>
      <c r="CC7" s="487"/>
      <c r="CD7" s="487"/>
      <c r="CE7" s="484" t="s">
        <v>6905</v>
      </c>
      <c r="CF7" s="484" t="s">
        <v>6905</v>
      </c>
      <c r="CG7" s="484" t="s">
        <v>6905</v>
      </c>
      <c r="CH7" s="484" t="s">
        <v>6905</v>
      </c>
      <c r="CI7" s="484" t="s">
        <v>6905</v>
      </c>
      <c r="CJ7" s="484"/>
      <c r="CK7" s="484"/>
      <c r="CL7" s="484"/>
      <c r="CM7" s="484"/>
      <c r="CN7" s="484"/>
      <c r="CO7" s="484"/>
      <c r="CP7" s="484"/>
      <c r="CQ7" s="484"/>
      <c r="CR7" s="484"/>
      <c r="CS7" s="484"/>
      <c r="CT7" s="484"/>
      <c r="CU7" s="484"/>
      <c r="CV7" s="484"/>
      <c r="CW7" s="484"/>
      <c r="CX7" s="484"/>
      <c r="CY7" s="484"/>
      <c r="CZ7" s="484"/>
      <c r="DA7" s="484"/>
      <c r="DB7" s="484"/>
      <c r="DC7" s="484"/>
      <c r="DD7" s="486"/>
      <c r="DE7" s="486"/>
      <c r="DF7" s="486"/>
      <c r="DG7" s="486"/>
      <c r="DH7" s="484"/>
      <c r="DI7" s="484">
        <f t="shared" si="2"/>
        <v>60</v>
      </c>
      <c r="DJ7" s="484"/>
      <c r="DK7" s="484"/>
      <c r="DL7" s="484"/>
      <c r="DM7" s="484"/>
      <c r="DN7" s="484"/>
      <c r="DO7" s="484"/>
      <c r="DP7" s="484"/>
      <c r="DQ7" s="484"/>
      <c r="DR7" s="484"/>
      <c r="DS7" s="484"/>
      <c r="DT7" s="484">
        <f t="shared" ref="DT7:DT87" si="9">BX7</f>
        <v>2</v>
      </c>
      <c r="DU7" s="484"/>
      <c r="DV7" s="484"/>
      <c r="DW7" s="484"/>
      <c r="DX7" s="484"/>
      <c r="DY7" s="484"/>
      <c r="DZ7" s="484"/>
      <c r="EA7" s="484"/>
      <c r="EB7" s="484"/>
      <c r="EC7" s="484"/>
      <c r="ED7" s="484"/>
      <c r="EE7" s="484"/>
      <c r="EF7" s="484"/>
      <c r="EG7" s="484"/>
      <c r="EH7" s="484"/>
      <c r="EI7" s="484"/>
      <c r="EJ7" s="484"/>
      <c r="EK7" s="484"/>
      <c r="EL7" s="484"/>
      <c r="EM7" s="484"/>
      <c r="EN7" s="484"/>
      <c r="EO7" s="484"/>
      <c r="EP7" s="484"/>
      <c r="EQ7" s="484"/>
      <c r="ER7" s="484"/>
      <c r="ES7" s="484"/>
      <c r="ET7" s="484"/>
      <c r="EU7" s="484"/>
      <c r="EV7" s="484"/>
      <c r="EW7" s="484">
        <f t="shared" ref="EW7:EW73" si="10">IF($D7=1,10,1)</f>
        <v>1</v>
      </c>
      <c r="EX7" s="484"/>
      <c r="EY7" s="484"/>
      <c r="EZ7" s="484">
        <v>100</v>
      </c>
      <c r="FA7" s="484"/>
      <c r="FB7" s="484"/>
      <c r="FC7" s="484"/>
      <c r="FD7" s="484"/>
      <c r="FE7" s="484">
        <v>1</v>
      </c>
      <c r="FF7" s="484"/>
      <c r="FG7" s="484" t="s">
        <v>6905</v>
      </c>
      <c r="FH7" s="484">
        <v>1</v>
      </c>
      <c r="FI7" s="484">
        <v>25</v>
      </c>
      <c r="FJ7" s="484">
        <f t="shared" ref="FJ7:FJ73" si="11">IF($D7=1,10,1)</f>
        <v>1</v>
      </c>
      <c r="FK7" s="484"/>
      <c r="FL7" s="484"/>
      <c r="FM7" s="484">
        <v>100</v>
      </c>
      <c r="FN7" s="484"/>
      <c r="FO7" s="484"/>
      <c r="FP7" s="484"/>
      <c r="FQ7" s="484"/>
      <c r="FR7" s="484"/>
      <c r="FS7" s="484">
        <v>1</v>
      </c>
      <c r="FT7" s="486" t="s">
        <v>13127</v>
      </c>
      <c r="FU7" s="484" t="s">
        <v>6905</v>
      </c>
      <c r="FV7" s="484">
        <v>1</v>
      </c>
      <c r="FW7" s="484">
        <v>25</v>
      </c>
      <c r="FX7" s="254">
        <v>2000</v>
      </c>
      <c r="FY7" s="254">
        <v>1</v>
      </c>
    </row>
    <row r="8" spans="1:181">
      <c r="A8" s="240">
        <v>203</v>
      </c>
      <c r="B8" s="240" t="s">
        <v>610</v>
      </c>
      <c r="C8" s="240">
        <v>2</v>
      </c>
      <c r="E8" s="240">
        <f t="shared" si="3"/>
        <v>0</v>
      </c>
      <c r="F8" s="240">
        <v>1</v>
      </c>
      <c r="G8" s="240">
        <v>2</v>
      </c>
      <c r="H8" s="240">
        <v>2</v>
      </c>
      <c r="L8" s="240">
        <f t="shared" si="4"/>
        <v>2.7E-2</v>
      </c>
      <c r="M8" s="240">
        <f t="shared" si="5"/>
        <v>1.7999999999999999E-2</v>
      </c>
      <c r="N8" s="295" t="str">
        <f t="shared" si="6"/>
        <v>PLAYERSKILL_203</v>
      </c>
      <c r="O8" s="295" t="str">
        <f t="shared" si="7"/>
        <v>PLAYERSKILLDES_203</v>
      </c>
      <c r="P8" s="295" t="str">
        <f t="shared" si="0"/>
        <v>PLAYERSKILLDES2_203</v>
      </c>
      <c r="Q8" s="295" t="str">
        <f t="shared" si="1"/>
        <v>PLAYERSKILLDES3_203</v>
      </c>
      <c r="R8" s="295" t="str">
        <f t="shared" si="8"/>
        <v>PLAYERSKILLDES4_203</v>
      </c>
      <c r="S8" s="295" t="s">
        <v>13132</v>
      </c>
      <c r="T8" s="484">
        <v>100</v>
      </c>
      <c r="U8" s="485"/>
      <c r="V8" s="485"/>
      <c r="W8" s="485"/>
      <c r="X8" s="485"/>
      <c r="Y8" s="485"/>
      <c r="Z8" s="484"/>
      <c r="AA8" s="484"/>
      <c r="AB8" s="484"/>
      <c r="AC8" s="484"/>
      <c r="AD8" s="219" t="s">
        <v>13133</v>
      </c>
      <c r="AF8" s="484"/>
      <c r="AG8" s="219" t="s">
        <v>13134</v>
      </c>
      <c r="AH8" s="486">
        <v>150</v>
      </c>
      <c r="AI8" s="486"/>
      <c r="AJ8" s="486"/>
      <c r="AK8" s="486"/>
      <c r="AL8" s="484"/>
      <c r="AM8" s="484">
        <v>2</v>
      </c>
      <c r="AN8" s="289" t="s">
        <v>13135</v>
      </c>
      <c r="AO8" s="484">
        <v>0</v>
      </c>
      <c r="AP8" s="484">
        <v>3</v>
      </c>
      <c r="AQ8" s="484">
        <v>2</v>
      </c>
      <c r="AR8" s="484">
        <v>0</v>
      </c>
      <c r="AS8" s="484"/>
      <c r="AT8" s="486" t="str">
        <f>"["&amp;VLOOKUP([1]playerSkillEffect!$A8,[1]法术参数设计表!$A$2:$O$168,8,FALSE)*1000&amp;",0]"</f>
        <v>[6000,0]</v>
      </c>
      <c r="AU8" s="486" t="str">
        <f>"["&amp;VLOOKUP([1]playerSkillEffect!$A8,[1]法术参数设计表!$A$2:$O$168,9,FALSE)*1000&amp;",0]"</f>
        <v>[18000,0]</v>
      </c>
      <c r="AV8" s="486" t="str">
        <f>"["&amp;VLOOKUP([1]playerSkillEffect!$A8,[1]法术参数设计表!$A$2:$O$168,10,FALSE)&amp;",0]"</f>
        <v>[23,0]</v>
      </c>
      <c r="AW8" s="484">
        <v>1</v>
      </c>
      <c r="AX8" s="484">
        <v>1</v>
      </c>
      <c r="AY8" s="484">
        <v>1</v>
      </c>
      <c r="AZ8" s="484" t="s">
        <v>6905</v>
      </c>
      <c r="BA8" s="484"/>
      <c r="BB8" s="484">
        <v>1</v>
      </c>
      <c r="BC8" s="484"/>
      <c r="BD8" s="484" t="s">
        <v>6905</v>
      </c>
      <c r="BE8" s="484" t="s">
        <v>6905</v>
      </c>
      <c r="BF8" s="484" t="s">
        <v>6905</v>
      </c>
      <c r="BG8" s="484" t="s">
        <v>6905</v>
      </c>
      <c r="BH8" s="484">
        <v>100</v>
      </c>
      <c r="BI8" s="486" t="s">
        <v>13136</v>
      </c>
      <c r="BJ8" s="484">
        <v>1</v>
      </c>
      <c r="BK8" s="484">
        <v>1</v>
      </c>
      <c r="BL8" s="484">
        <f>VLOOKUP(A8,[1]法术参数设计表!$A$2:$W$223,5,FALSE)</f>
        <v>60</v>
      </c>
      <c r="BM8" s="484">
        <v>8</v>
      </c>
      <c r="BN8" s="484">
        <v>10</v>
      </c>
      <c r="BO8" s="484"/>
      <c r="BP8" s="484" t="s">
        <v>13125</v>
      </c>
      <c r="BQ8" s="484"/>
      <c r="BR8" s="484"/>
      <c r="BS8" s="484" t="s">
        <v>6905</v>
      </c>
      <c r="BT8" s="484"/>
      <c r="BU8" s="484" t="str">
        <f>IF(VLOOKUP(A8,[1]法术参数设计表!$A$2:$Q$168,16,FALSE)="","","["&amp;ROUND(VLOOKUP(A8,[1]法术参数设计表!$A$2:$Q$168,16,FALSE),0)&amp;","&amp;ROUND(VLOOKUP(A8,[1]法术参数设计表!$A$2:$Q$168,17,FALSE),0)&amp;"]")</f>
        <v/>
      </c>
      <c r="BV8" s="484"/>
      <c r="BW8" s="484" t="s">
        <v>6905</v>
      </c>
      <c r="BX8" s="484">
        <v>2</v>
      </c>
      <c r="BY8" s="487" t="s">
        <v>6905</v>
      </c>
      <c r="BZ8" s="487" t="s">
        <v>6905</v>
      </c>
      <c r="CA8" s="487">
        <v>4203</v>
      </c>
      <c r="CB8" s="487" t="s">
        <v>13126</v>
      </c>
      <c r="CC8" s="487"/>
      <c r="CD8" s="487"/>
      <c r="CE8" s="484" t="s">
        <v>6905</v>
      </c>
      <c r="CF8" s="484" t="s">
        <v>6905</v>
      </c>
      <c r="CG8" s="484" t="s">
        <v>6905</v>
      </c>
      <c r="CH8" s="484" t="s">
        <v>6905</v>
      </c>
      <c r="CI8" s="484" t="s">
        <v>6905</v>
      </c>
      <c r="CJ8" s="484"/>
      <c r="CK8" s="484"/>
      <c r="CL8" s="484"/>
      <c r="CM8" s="484"/>
      <c r="CN8" s="484"/>
      <c r="CO8" s="484"/>
      <c r="CP8" s="484"/>
      <c r="CQ8" s="484"/>
      <c r="CR8" s="484"/>
      <c r="CS8" s="484"/>
      <c r="CT8" s="484"/>
      <c r="CU8" s="484"/>
      <c r="CV8" s="484"/>
      <c r="CW8" s="484"/>
      <c r="CX8" s="484"/>
      <c r="CY8" s="484"/>
      <c r="CZ8" s="484">
        <v>100</v>
      </c>
      <c r="DA8" s="486" t="s">
        <v>13137</v>
      </c>
      <c r="DB8" s="484">
        <v>1</v>
      </c>
      <c r="DC8" s="484"/>
      <c r="DH8" s="484">
        <v>1</v>
      </c>
      <c r="DI8" s="484">
        <f t="shared" si="2"/>
        <v>60</v>
      </c>
      <c r="DJ8" s="484">
        <v>8</v>
      </c>
      <c r="DK8" s="484"/>
      <c r="DL8" s="484"/>
      <c r="DM8" s="484" t="s">
        <v>13125</v>
      </c>
      <c r="DN8" s="484"/>
      <c r="DO8" s="484"/>
      <c r="DP8" s="484" t="s">
        <v>6905</v>
      </c>
      <c r="DQ8" s="484"/>
      <c r="DR8" s="484" t="s">
        <v>6905</v>
      </c>
      <c r="DS8" s="484" t="s">
        <v>6905</v>
      </c>
      <c r="DT8" s="484">
        <f t="shared" si="9"/>
        <v>2</v>
      </c>
      <c r="DU8" s="484" t="s">
        <v>6905</v>
      </c>
      <c r="DV8" s="484" t="s">
        <v>6905</v>
      </c>
      <c r="DW8" s="484">
        <v>42032</v>
      </c>
      <c r="DX8" s="484" t="s">
        <v>13126</v>
      </c>
      <c r="DY8" s="484"/>
      <c r="DZ8" s="484"/>
      <c r="EA8" s="484"/>
      <c r="EB8" s="484"/>
      <c r="EC8" s="484"/>
      <c r="ED8" s="484"/>
      <c r="EE8" s="484"/>
      <c r="EF8" s="484"/>
      <c r="EG8" s="484"/>
      <c r="EH8" s="484"/>
      <c r="EI8" s="484"/>
      <c r="EJ8" s="484"/>
      <c r="EK8" s="484"/>
      <c r="EL8" s="484"/>
      <c r="EM8" s="484"/>
      <c r="EN8" s="484"/>
      <c r="EO8" s="484"/>
      <c r="EP8" s="484"/>
      <c r="EQ8" s="484"/>
      <c r="ER8" s="484"/>
      <c r="ES8" s="484"/>
      <c r="ET8" s="484"/>
      <c r="EU8" s="484"/>
      <c r="EV8" s="484"/>
      <c r="EW8" s="484">
        <f t="shared" si="10"/>
        <v>1</v>
      </c>
      <c r="EX8" s="484"/>
      <c r="EY8" s="484"/>
      <c r="EZ8" s="484">
        <v>100</v>
      </c>
      <c r="FA8" s="484"/>
      <c r="FB8" s="484"/>
      <c r="FC8" s="484"/>
      <c r="FD8" s="484"/>
      <c r="FE8" s="484">
        <v>1</v>
      </c>
      <c r="FF8" s="486" t="s">
        <v>13138</v>
      </c>
      <c r="FG8" s="484" t="s">
        <v>6905</v>
      </c>
      <c r="FH8" s="484">
        <v>1</v>
      </c>
      <c r="FI8" s="484">
        <v>25</v>
      </c>
      <c r="FJ8" s="484">
        <f t="shared" si="11"/>
        <v>1</v>
      </c>
      <c r="FK8" s="484"/>
      <c r="FL8" s="484"/>
      <c r="FM8" s="484">
        <v>100</v>
      </c>
      <c r="FN8" s="484"/>
      <c r="FO8" s="484"/>
      <c r="FP8" s="484"/>
      <c r="FQ8" s="484"/>
      <c r="FR8" s="484"/>
      <c r="FS8" s="484">
        <v>1</v>
      </c>
      <c r="FT8" s="486" t="s">
        <v>13138</v>
      </c>
      <c r="FU8" s="484" t="s">
        <v>6905</v>
      </c>
      <c r="FV8" s="484">
        <v>1</v>
      </c>
      <c r="FW8" s="484">
        <v>25</v>
      </c>
      <c r="FX8" s="254">
        <v>2000</v>
      </c>
      <c r="FY8" s="254">
        <v>1</v>
      </c>
    </row>
    <row r="9" spans="1:181">
      <c r="A9" s="240">
        <v>204</v>
      </c>
      <c r="B9" s="240" t="s">
        <v>611</v>
      </c>
      <c r="C9" s="240">
        <v>2</v>
      </c>
      <c r="D9" s="240">
        <v>1</v>
      </c>
      <c r="E9" s="240">
        <f t="shared" si="3"/>
        <v>1</v>
      </c>
      <c r="F9" s="240">
        <v>1</v>
      </c>
      <c r="G9" s="240">
        <v>2</v>
      </c>
      <c r="H9" s="240">
        <v>2</v>
      </c>
      <c r="L9" s="240">
        <f t="shared" si="4"/>
        <v>3.5999999999999997E-2</v>
      </c>
      <c r="M9" s="240">
        <f t="shared" si="5"/>
        <v>2.7E-2</v>
      </c>
      <c r="N9" s="295" t="str">
        <f t="shared" si="6"/>
        <v>PLAYERSKILL_204</v>
      </c>
      <c r="O9" s="295" t="str">
        <f t="shared" si="7"/>
        <v>PLAYERSKILLDES_204</v>
      </c>
      <c r="P9" s="295" t="str">
        <f t="shared" si="0"/>
        <v>PLAYERSKILLDES2_204</v>
      </c>
      <c r="Q9" s="295" t="str">
        <f t="shared" si="1"/>
        <v>PLAYERSKILLDES3_204</v>
      </c>
      <c r="R9" s="295" t="str">
        <f t="shared" si="8"/>
        <v>PLAYERSKILLDES4_204</v>
      </c>
      <c r="S9" s="295" t="s">
        <v>13139</v>
      </c>
      <c r="T9" s="484">
        <v>100</v>
      </c>
      <c r="U9" s="485"/>
      <c r="V9" s="485"/>
      <c r="W9" s="485"/>
      <c r="X9" s="485"/>
      <c r="Y9" s="485"/>
      <c r="Z9" s="484"/>
      <c r="AA9" s="484"/>
      <c r="AB9" s="484"/>
      <c r="AC9" s="484"/>
      <c r="AD9" s="486" t="s">
        <v>13140</v>
      </c>
      <c r="AF9" s="484"/>
      <c r="AG9" s="486" t="s">
        <v>13141</v>
      </c>
      <c r="AH9" s="486">
        <v>150</v>
      </c>
      <c r="AI9" s="486"/>
      <c r="AJ9" s="486"/>
      <c r="AK9" s="486"/>
      <c r="AL9" s="484"/>
      <c r="AM9" s="484">
        <v>2</v>
      </c>
      <c r="AN9" s="289" t="s">
        <v>13142</v>
      </c>
      <c r="AO9" s="484">
        <v>0</v>
      </c>
      <c r="AP9" s="484">
        <v>3</v>
      </c>
      <c r="AQ9" s="484">
        <v>2</v>
      </c>
      <c r="AR9" s="484">
        <v>0</v>
      </c>
      <c r="AS9" s="484"/>
      <c r="AT9" s="486" t="str">
        <f>"["&amp;VLOOKUP([1]playerSkillEffect!$A9,[1]法术参数设计表!$A$2:$O$168,8,FALSE)*1000&amp;",0]"</f>
        <v>[9000,0]</v>
      </c>
      <c r="AU9" s="486" t="str">
        <f>"["&amp;VLOOKUP([1]playerSkillEffect!$A9,[1]法术参数设计表!$A$2:$O$168,9,FALSE)*1000&amp;",0]"</f>
        <v>[27000,0]</v>
      </c>
      <c r="AV9" s="486" t="str">
        <f>"["&amp;VLOOKUP([1]playerSkillEffect!$A9,[1]法术参数设计表!$A$2:$O$168,10,FALSE)&amp;",0]"</f>
        <v>[37,0]</v>
      </c>
      <c r="AW9" s="484">
        <v>1</v>
      </c>
      <c r="AX9" s="484">
        <v>1</v>
      </c>
      <c r="AY9" s="484">
        <v>1</v>
      </c>
      <c r="AZ9" s="484" t="s">
        <v>6905</v>
      </c>
      <c r="BA9" s="484"/>
      <c r="BB9" s="484">
        <v>1</v>
      </c>
      <c r="BC9" s="484"/>
      <c r="BD9" s="484" t="s">
        <v>6905</v>
      </c>
      <c r="BE9" s="484" t="s">
        <v>6905</v>
      </c>
      <c r="BF9" s="484" t="s">
        <v>6905</v>
      </c>
      <c r="BG9" s="484" t="s">
        <v>6905</v>
      </c>
      <c r="BH9" s="484">
        <v>100</v>
      </c>
      <c r="BI9" s="484"/>
      <c r="BJ9" s="484"/>
      <c r="BK9" s="484">
        <v>1</v>
      </c>
      <c r="BL9" s="484">
        <f>VLOOKUP(A9,[1]法术参数设计表!$A$2:$W$223,5,FALSE)</f>
        <v>60</v>
      </c>
      <c r="BM9" s="484">
        <v>8</v>
      </c>
      <c r="BN9" s="484"/>
      <c r="BO9" s="484"/>
      <c r="BP9" s="484" t="s">
        <v>13125</v>
      </c>
      <c r="BQ9" s="484">
        <v>2</v>
      </c>
      <c r="BR9" s="484"/>
      <c r="BS9" s="488" t="s">
        <v>6905</v>
      </c>
      <c r="BT9" s="484"/>
      <c r="BU9" s="484" t="str">
        <f>IF(VLOOKUP(A9,[1]法术参数设计表!$A$2:$Q$168,16,FALSE)="","","["&amp;ROUND(VLOOKUP(A9,[1]法术参数设计表!$A$2:$Q$168,16,FALSE),0)&amp;","&amp;ROUND(VLOOKUP(A9,[1]法术参数设计表!$A$2:$Q$168,17,FALSE),0)&amp;"]")</f>
        <v/>
      </c>
      <c r="BV9" s="489" t="s">
        <v>13143</v>
      </c>
      <c r="BW9" s="484" t="s">
        <v>6905</v>
      </c>
      <c r="BX9" s="484">
        <v>2</v>
      </c>
      <c r="BY9" s="487" t="s">
        <v>6905</v>
      </c>
      <c r="BZ9" s="487" t="s">
        <v>6905</v>
      </c>
      <c r="CA9" s="487">
        <v>4204</v>
      </c>
      <c r="CB9" s="487" t="s">
        <v>13126</v>
      </c>
      <c r="CC9" s="487"/>
      <c r="CD9" s="487"/>
      <c r="CE9" s="484" t="s">
        <v>6905</v>
      </c>
      <c r="CF9" s="484" t="s">
        <v>6905</v>
      </c>
      <c r="CG9" s="484" t="s">
        <v>6905</v>
      </c>
      <c r="CH9" s="484" t="s">
        <v>6905</v>
      </c>
      <c r="CI9" s="484" t="s">
        <v>6905</v>
      </c>
      <c r="CJ9" s="484"/>
      <c r="CK9" s="484"/>
      <c r="CL9" s="484"/>
      <c r="CM9" s="484"/>
      <c r="CN9" s="484"/>
      <c r="CO9" s="484"/>
      <c r="CP9" s="484"/>
      <c r="CQ9" s="484"/>
      <c r="CR9" s="484"/>
      <c r="CS9" s="484"/>
      <c r="CT9" s="484"/>
      <c r="CU9" s="484"/>
      <c r="CV9" s="484"/>
      <c r="CW9" s="484"/>
      <c r="CX9" s="484"/>
      <c r="CY9" s="484"/>
      <c r="CZ9" s="484"/>
      <c r="DA9" s="484"/>
      <c r="DB9" s="484"/>
      <c r="DC9" s="484"/>
      <c r="DD9" s="486"/>
      <c r="DE9" s="486"/>
      <c r="DF9" s="486"/>
      <c r="DG9" s="486"/>
      <c r="DH9" s="484"/>
      <c r="DI9" s="484">
        <f t="shared" si="2"/>
        <v>60</v>
      </c>
      <c r="DJ9" s="484"/>
      <c r="DK9" s="484"/>
      <c r="DL9" s="484"/>
      <c r="DM9" s="484"/>
      <c r="DN9" s="484"/>
      <c r="DO9" s="484"/>
      <c r="DP9" s="484"/>
      <c r="DQ9" s="484"/>
      <c r="DR9" s="484"/>
      <c r="DS9" s="484"/>
      <c r="DT9" s="484">
        <f t="shared" si="9"/>
        <v>2</v>
      </c>
      <c r="DU9" s="484"/>
      <c r="DV9" s="484"/>
      <c r="DW9" s="484"/>
      <c r="DX9" s="484"/>
      <c r="DY9" s="484"/>
      <c r="DZ9" s="484"/>
      <c r="EA9" s="484"/>
      <c r="EB9" s="484"/>
      <c r="EC9" s="484"/>
      <c r="ED9" s="484"/>
      <c r="EE9" s="484"/>
      <c r="EF9" s="484"/>
      <c r="EG9" s="484"/>
      <c r="EH9" s="484"/>
      <c r="EI9" s="484"/>
      <c r="EJ9" s="484"/>
      <c r="EK9" s="484"/>
      <c r="EL9" s="484"/>
      <c r="EM9" s="484"/>
      <c r="EN9" s="484"/>
      <c r="EO9" s="484"/>
      <c r="EP9" s="484"/>
      <c r="EQ9" s="484"/>
      <c r="ER9" s="484"/>
      <c r="ES9" s="484"/>
      <c r="ET9" s="484"/>
      <c r="EU9" s="484"/>
      <c r="EV9" s="484"/>
      <c r="EW9" s="484">
        <f t="shared" si="10"/>
        <v>10</v>
      </c>
      <c r="EX9" s="484"/>
      <c r="EY9" s="484"/>
      <c r="EZ9" s="484">
        <v>100</v>
      </c>
      <c r="FA9" s="484"/>
      <c r="FB9" s="484"/>
      <c r="FC9" s="484"/>
      <c r="FD9" s="484"/>
      <c r="FE9" s="484">
        <v>1</v>
      </c>
      <c r="FF9" s="486" t="s">
        <v>13138</v>
      </c>
      <c r="FG9" s="484" t="s">
        <v>6905</v>
      </c>
      <c r="FH9" s="484">
        <v>1</v>
      </c>
      <c r="FI9" s="484">
        <v>25</v>
      </c>
      <c r="FJ9" s="484">
        <f t="shared" si="11"/>
        <v>10</v>
      </c>
      <c r="FK9" s="484"/>
      <c r="FL9" s="484"/>
      <c r="FM9" s="484">
        <v>100</v>
      </c>
      <c r="FN9" s="484"/>
      <c r="FO9" s="484"/>
      <c r="FP9" s="484"/>
      <c r="FQ9" s="484"/>
      <c r="FR9" s="484"/>
      <c r="FS9" s="484">
        <v>1</v>
      </c>
      <c r="FT9" s="486" t="s">
        <v>13138</v>
      </c>
      <c r="FU9" s="484" t="s">
        <v>6905</v>
      </c>
      <c r="FV9" s="484">
        <v>1</v>
      </c>
      <c r="FW9" s="484">
        <v>25</v>
      </c>
      <c r="FX9" s="254">
        <v>2000</v>
      </c>
      <c r="FY9" s="254">
        <v>1</v>
      </c>
    </row>
    <row r="10" spans="1:181">
      <c r="A10" s="240">
        <v>205</v>
      </c>
      <c r="B10" s="240" t="s">
        <v>612</v>
      </c>
      <c r="C10" s="240">
        <v>2</v>
      </c>
      <c r="E10" s="240">
        <f t="shared" si="3"/>
        <v>0</v>
      </c>
      <c r="F10" s="240">
        <v>1</v>
      </c>
      <c r="G10" s="240">
        <v>1</v>
      </c>
      <c r="H10" s="240">
        <v>1</v>
      </c>
      <c r="L10" s="240">
        <f t="shared" si="4"/>
        <v>2.7E-2</v>
      </c>
      <c r="M10" s="240">
        <f t="shared" si="5"/>
        <v>1.7999999999999999E-2</v>
      </c>
      <c r="N10" s="295" t="str">
        <f t="shared" si="6"/>
        <v>PLAYERSKILL_205</v>
      </c>
      <c r="O10" s="295" t="str">
        <f t="shared" si="7"/>
        <v>PLAYERSKILLDES_205</v>
      </c>
      <c r="P10" s="295" t="str">
        <f t="shared" si="0"/>
        <v>PLAYERSKILLDES2_205</v>
      </c>
      <c r="Q10" s="295" t="str">
        <f t="shared" si="1"/>
        <v>PLAYERSKILLDES3_205</v>
      </c>
      <c r="R10" s="295" t="str">
        <f t="shared" si="8"/>
        <v>PLAYERSKILLDES4_205</v>
      </c>
      <c r="S10" s="295" t="s">
        <v>13144</v>
      </c>
      <c r="T10" s="484">
        <v>101</v>
      </c>
      <c r="U10" s="485"/>
      <c r="V10" s="485"/>
      <c r="W10" s="485"/>
      <c r="X10" s="485"/>
      <c r="Y10" s="485"/>
      <c r="Z10" s="484"/>
      <c r="AA10" s="484"/>
      <c r="AB10" s="484"/>
      <c r="AC10" s="484"/>
      <c r="AD10" s="484"/>
      <c r="AE10" s="484"/>
      <c r="AF10" s="484"/>
      <c r="AG10" s="484"/>
      <c r="AH10" s="484">
        <v>120</v>
      </c>
      <c r="AI10" s="484"/>
      <c r="AJ10" s="484"/>
      <c r="AK10" s="484"/>
      <c r="AL10" s="484"/>
      <c r="AM10" s="484">
        <v>1</v>
      </c>
      <c r="AN10" s="289"/>
      <c r="AO10" s="484">
        <v>0</v>
      </c>
      <c r="AP10" s="484">
        <v>3</v>
      </c>
      <c r="AQ10" s="484">
        <v>2</v>
      </c>
      <c r="AR10" s="484">
        <v>0</v>
      </c>
      <c r="AS10" s="484"/>
      <c r="AT10" s="486" t="str">
        <f>"["&amp;VLOOKUP([1]playerSkillEffect!$A10,[1]法术参数设计表!$A$2:$O$168,8,FALSE)*1000&amp;",0]"</f>
        <v>[16000,0]</v>
      </c>
      <c r="AU10" s="486" t="str">
        <f>"["&amp;VLOOKUP([1]playerSkillEffect!$A10,[1]法术参数设计表!$A$2:$O$168,9,FALSE)*1000&amp;",0]"</f>
        <v>[37000,0]</v>
      </c>
      <c r="AV10" s="486" t="str">
        <f>"["&amp;VLOOKUP([1]playerSkillEffect!$A10,[1]法术参数设计表!$A$2:$O$168,10,FALSE)&amp;",0]"</f>
        <v>[47,0]</v>
      </c>
      <c r="AW10" s="484">
        <v>1</v>
      </c>
      <c r="AX10" s="484">
        <v>1</v>
      </c>
      <c r="AY10" s="484">
        <v>1</v>
      </c>
      <c r="AZ10" s="484" t="s">
        <v>6905</v>
      </c>
      <c r="BA10" s="484"/>
      <c r="BB10" s="484">
        <v>1</v>
      </c>
      <c r="BC10" s="484"/>
      <c r="BD10" s="484"/>
      <c r="BE10" s="484">
        <v>10205</v>
      </c>
      <c r="BF10" s="484" t="s">
        <v>6905</v>
      </c>
      <c r="BG10" s="484" t="s">
        <v>6905</v>
      </c>
      <c r="BH10" s="484">
        <v>100</v>
      </c>
      <c r="BI10" s="484"/>
      <c r="BJ10" s="484"/>
      <c r="BK10" s="484">
        <v>0</v>
      </c>
      <c r="BL10" s="484">
        <f>VLOOKUP(A10,[1]法术参数设计表!$A$2:$W$223,5,FALSE)</f>
        <v>60</v>
      </c>
      <c r="BM10" s="484"/>
      <c r="BN10" s="484"/>
      <c r="BO10" s="484"/>
      <c r="BP10" s="484"/>
      <c r="BQ10" s="484"/>
      <c r="BR10" s="484"/>
      <c r="BS10" s="484" t="s">
        <v>6905</v>
      </c>
      <c r="BT10" s="484"/>
      <c r="BU10" s="484" t="str">
        <f>IF(VLOOKUP(A10,[1]法术参数设计表!$A$2:$Q$168,16,FALSE)="","","["&amp;ROUND(VLOOKUP(A10,[1]法术参数设计表!$A$2:$Q$168,16,FALSE),0)&amp;","&amp;ROUND(VLOOKUP(A10,[1]法术参数设计表!$A$2:$Q$168,17,FALSE),0)&amp;"]")</f>
        <v>[320,174]</v>
      </c>
      <c r="BV10" s="484"/>
      <c r="BW10" s="484" t="s">
        <v>6905</v>
      </c>
      <c r="BX10" s="484">
        <v>2</v>
      </c>
      <c r="BY10" s="487" t="s">
        <v>6905</v>
      </c>
      <c r="BZ10" s="487" t="s">
        <v>6905</v>
      </c>
      <c r="CA10" s="487"/>
      <c r="CB10" s="487"/>
      <c r="CC10" s="487"/>
      <c r="CD10" s="487"/>
      <c r="CE10" s="484" t="s">
        <v>6905</v>
      </c>
      <c r="CF10" s="484" t="s">
        <v>6905</v>
      </c>
      <c r="CG10" s="484" t="s">
        <v>6905</v>
      </c>
      <c r="CH10" s="484" t="s">
        <v>6905</v>
      </c>
      <c r="CI10" s="484" t="s">
        <v>6905</v>
      </c>
      <c r="CJ10" s="484"/>
      <c r="CK10" s="484"/>
      <c r="CL10" s="484"/>
      <c r="CM10" s="484"/>
      <c r="CN10" s="484"/>
      <c r="CO10" s="484"/>
      <c r="CP10" s="484"/>
      <c r="CQ10" s="484"/>
      <c r="CR10" s="484"/>
      <c r="CS10" s="484"/>
      <c r="CT10" s="484"/>
      <c r="CU10" s="484"/>
      <c r="CV10" s="484"/>
      <c r="CW10" s="484">
        <v>2</v>
      </c>
      <c r="CX10" s="486">
        <v>2</v>
      </c>
      <c r="CY10" s="484">
        <v>4</v>
      </c>
      <c r="CZ10" s="484"/>
      <c r="DA10" s="484"/>
      <c r="DB10" s="484"/>
      <c r="DC10" s="484"/>
      <c r="DD10" s="484"/>
      <c r="DE10" s="484"/>
      <c r="DF10" s="484"/>
      <c r="DG10" s="484"/>
      <c r="DH10" s="484"/>
      <c r="DI10" s="484">
        <f t="shared" si="2"/>
        <v>60</v>
      </c>
      <c r="DJ10" s="484"/>
      <c r="DK10" s="484"/>
      <c r="DL10" s="484"/>
      <c r="DM10" s="484"/>
      <c r="DN10" s="484"/>
      <c r="DO10" s="484"/>
      <c r="DP10" s="484"/>
      <c r="DQ10" s="484"/>
      <c r="DR10" s="484"/>
      <c r="DS10" s="484"/>
      <c r="DT10" s="484">
        <f t="shared" si="9"/>
        <v>2</v>
      </c>
      <c r="DU10" s="484"/>
      <c r="DV10" s="484"/>
      <c r="DW10" s="484"/>
      <c r="DX10" s="484"/>
      <c r="DY10" s="484"/>
      <c r="DZ10" s="484"/>
      <c r="EA10" s="484"/>
      <c r="EB10" s="484"/>
      <c r="EC10" s="484"/>
      <c r="ED10" s="484"/>
      <c r="EE10" s="484"/>
      <c r="EF10" s="484"/>
      <c r="EG10" s="484"/>
      <c r="EH10" s="484"/>
      <c r="EI10" s="484"/>
      <c r="EJ10" s="484"/>
      <c r="EK10" s="484"/>
      <c r="EL10" s="484"/>
      <c r="EM10" s="484"/>
      <c r="EN10" s="484"/>
      <c r="EO10" s="484"/>
      <c r="EP10" s="484"/>
      <c r="EQ10" s="484"/>
      <c r="ER10" s="484"/>
      <c r="ES10" s="484"/>
      <c r="ET10" s="484"/>
      <c r="EU10" s="484"/>
      <c r="EV10" s="484"/>
      <c r="EW10" s="484">
        <f t="shared" si="10"/>
        <v>1</v>
      </c>
      <c r="EX10" s="484"/>
      <c r="EY10" s="484"/>
      <c r="EZ10" s="484">
        <v>101</v>
      </c>
      <c r="FA10" s="484"/>
      <c r="FB10" s="484"/>
      <c r="FC10" s="484"/>
      <c r="FD10" s="484"/>
      <c r="FE10" s="484">
        <v>0</v>
      </c>
      <c r="FF10" s="484"/>
      <c r="FG10" s="484">
        <v>2</v>
      </c>
      <c r="FH10" s="484">
        <v>1</v>
      </c>
      <c r="FI10" s="484">
        <v>25</v>
      </c>
      <c r="FJ10" s="484">
        <f t="shared" si="11"/>
        <v>1</v>
      </c>
      <c r="FK10" s="484"/>
      <c r="FL10" s="484"/>
      <c r="FM10" s="484">
        <v>101</v>
      </c>
      <c r="FN10" s="484"/>
      <c r="FO10" s="484"/>
      <c r="FP10" s="484"/>
      <c r="FQ10" s="484"/>
      <c r="FR10" s="484"/>
      <c r="FS10" s="484">
        <v>0</v>
      </c>
      <c r="FT10" s="486"/>
      <c r="FU10" s="484">
        <v>2</v>
      </c>
      <c r="FV10" s="484">
        <v>1</v>
      </c>
      <c r="FW10" s="484">
        <v>25</v>
      </c>
      <c r="FX10" s="254">
        <v>2000</v>
      </c>
      <c r="FY10" s="254">
        <v>1</v>
      </c>
    </row>
    <row r="11" spans="1:181">
      <c r="A11" s="240">
        <v>206</v>
      </c>
      <c r="B11" s="240" t="s">
        <v>613</v>
      </c>
      <c r="C11" s="240">
        <v>2</v>
      </c>
      <c r="E11" s="240">
        <f t="shared" si="3"/>
        <v>0</v>
      </c>
      <c r="F11" s="240">
        <v>1</v>
      </c>
      <c r="G11" s="240">
        <v>1</v>
      </c>
      <c r="H11" s="240">
        <v>1</v>
      </c>
      <c r="L11" s="240">
        <f t="shared" si="4"/>
        <v>2.7E-2</v>
      </c>
      <c r="M11" s="240">
        <f t="shared" si="5"/>
        <v>1.7999999999999999E-2</v>
      </c>
      <c r="N11" s="295" t="str">
        <f t="shared" si="6"/>
        <v>PLAYERSKILL_206</v>
      </c>
      <c r="O11" s="295" t="str">
        <f t="shared" si="7"/>
        <v>PLAYERSKILLDES_206</v>
      </c>
      <c r="P11" s="295" t="str">
        <f t="shared" si="0"/>
        <v>PLAYERSKILLDES2_206</v>
      </c>
      <c r="Q11" s="295" t="str">
        <f t="shared" si="1"/>
        <v>PLAYERSKILLDES3_206</v>
      </c>
      <c r="R11" s="295" t="str">
        <f t="shared" si="8"/>
        <v>PLAYERSKILLDES4_206</v>
      </c>
      <c r="S11" s="295" t="s">
        <v>13145</v>
      </c>
      <c r="T11" s="484">
        <v>101</v>
      </c>
      <c r="U11" s="485"/>
      <c r="V11" s="485"/>
      <c r="W11" s="485"/>
      <c r="X11" s="485"/>
      <c r="Y11" s="485"/>
      <c r="Z11" s="484"/>
      <c r="AA11" s="484"/>
      <c r="AB11" s="484"/>
      <c r="AC11" s="484"/>
      <c r="AD11" s="484" t="s">
        <v>13146</v>
      </c>
      <c r="AE11" s="484"/>
      <c r="AF11" s="484"/>
      <c r="AG11" s="484"/>
      <c r="AH11" s="484">
        <v>120</v>
      </c>
      <c r="AI11" s="484"/>
      <c r="AJ11" s="484"/>
      <c r="AK11" s="484"/>
      <c r="AL11" s="484">
        <v>1</v>
      </c>
      <c r="AM11" s="484">
        <v>1</v>
      </c>
      <c r="AN11" s="289"/>
      <c r="AO11" s="484">
        <v>0</v>
      </c>
      <c r="AP11" s="484">
        <v>3</v>
      </c>
      <c r="AQ11" s="484">
        <v>2</v>
      </c>
      <c r="AR11" s="484">
        <v>0</v>
      </c>
      <c r="AS11" s="484"/>
      <c r="AT11" s="486" t="str">
        <f>"["&amp;VLOOKUP([1]playerSkillEffect!$A11,[1]法术参数设计表!$A$2:$O$168,8,FALSE)*1000&amp;",0]"</f>
        <v>[6000,0]</v>
      </c>
      <c r="AU11" s="486" t="str">
        <f>"["&amp;VLOOKUP([1]playerSkillEffect!$A11,[1]法术参数设计表!$A$2:$O$168,9,FALSE)*1000&amp;",0]"</f>
        <v>[24000,0]</v>
      </c>
      <c r="AV11" s="486" t="str">
        <f>"["&amp;VLOOKUP([1]playerSkillEffect!$A11,[1]法术参数设计表!$A$2:$O$168,10,FALSE)&amp;",0]"</f>
        <v>[40,0]</v>
      </c>
      <c r="AW11" s="484">
        <v>1</v>
      </c>
      <c r="AX11" s="484">
        <v>2</v>
      </c>
      <c r="AY11" s="484">
        <v>1</v>
      </c>
      <c r="AZ11" s="484" t="s">
        <v>13147</v>
      </c>
      <c r="BA11" s="484">
        <v>1</v>
      </c>
      <c r="BB11" s="484">
        <v>1</v>
      </c>
      <c r="BC11" s="484"/>
      <c r="BD11" s="484" t="s">
        <v>6905</v>
      </c>
      <c r="BE11" s="484" t="s">
        <v>6905</v>
      </c>
      <c r="BF11" s="484" t="s">
        <v>6905</v>
      </c>
      <c r="BG11" s="484" t="s">
        <v>6905</v>
      </c>
      <c r="BH11" s="484">
        <v>100</v>
      </c>
      <c r="BI11" s="484"/>
      <c r="BJ11" s="484"/>
      <c r="BK11" s="484">
        <v>1</v>
      </c>
      <c r="BL11" s="484">
        <f>VLOOKUP(A11,[1]法术参数设计表!$A$2:$W$223,5,FALSE)</f>
        <v>60</v>
      </c>
      <c r="BM11" s="484">
        <v>9</v>
      </c>
      <c r="BN11" s="484"/>
      <c r="BO11" s="484"/>
      <c r="BP11" s="484" t="s">
        <v>13125</v>
      </c>
      <c r="BQ11" s="484">
        <v>2</v>
      </c>
      <c r="BR11" s="484"/>
      <c r="BS11" s="484" t="s">
        <v>6905</v>
      </c>
      <c r="BT11" s="484"/>
      <c r="BU11" s="484" t="str">
        <f>IF(VLOOKUP(A11,[1]法术参数设计表!$A$2:$Q$168,16,FALSE)="","","["&amp;ROUND(VLOOKUP(A11,[1]法术参数设计表!$A$2:$Q$168,16,FALSE),0)&amp;","&amp;ROUND(VLOOKUP(A11,[1]法术参数设计表!$A$2:$Q$168,17,FALSE),0)&amp;"]")</f>
        <v>[1213,658]</v>
      </c>
      <c r="BV11" s="484"/>
      <c r="BW11" s="484" t="s">
        <v>6905</v>
      </c>
      <c r="BX11" s="484">
        <v>2</v>
      </c>
      <c r="BY11" s="487" t="s">
        <v>6905</v>
      </c>
      <c r="BZ11" s="487" t="s">
        <v>6905</v>
      </c>
      <c r="CA11" s="487" t="s">
        <v>6905</v>
      </c>
      <c r="CB11" s="487"/>
      <c r="CC11" s="487"/>
      <c r="CD11" s="487"/>
      <c r="CE11" s="484" t="s">
        <v>6905</v>
      </c>
      <c r="CF11" s="484" t="s">
        <v>6905</v>
      </c>
      <c r="CG11" s="484" t="s">
        <v>6905</v>
      </c>
      <c r="CH11" s="484" t="s">
        <v>6905</v>
      </c>
      <c r="CI11" s="484" t="s">
        <v>6905</v>
      </c>
      <c r="CJ11" s="484"/>
      <c r="CK11" s="484"/>
      <c r="CL11" s="484"/>
      <c r="CM11" s="484"/>
      <c r="CN11" s="484"/>
      <c r="CO11" s="484"/>
      <c r="CP11" s="484"/>
      <c r="CQ11" s="484"/>
      <c r="CR11" s="484"/>
      <c r="CS11" s="484"/>
      <c r="CT11" s="484"/>
      <c r="CU11" s="484"/>
      <c r="CV11" s="484"/>
      <c r="CW11" s="484">
        <v>2</v>
      </c>
      <c r="CX11" s="484">
        <v>2</v>
      </c>
      <c r="CY11" s="484">
        <v>2</v>
      </c>
      <c r="CZ11" s="484"/>
      <c r="DA11" s="484"/>
      <c r="DB11" s="484"/>
      <c r="DC11" s="484"/>
      <c r="DD11" s="484"/>
      <c r="DE11" s="484"/>
      <c r="DF11" s="484"/>
      <c r="DG11" s="484"/>
      <c r="DH11" s="484"/>
      <c r="DI11" s="484">
        <f t="shared" si="2"/>
        <v>60</v>
      </c>
      <c r="DJ11" s="484"/>
      <c r="DK11" s="484"/>
      <c r="DL11" s="484"/>
      <c r="DM11" s="484"/>
      <c r="DN11" s="484"/>
      <c r="DO11" s="484"/>
      <c r="DP11" s="484"/>
      <c r="DQ11" s="484"/>
      <c r="DR11" s="484"/>
      <c r="DS11" s="484"/>
      <c r="DT11" s="484">
        <f t="shared" si="9"/>
        <v>2</v>
      </c>
      <c r="DU11" s="484"/>
      <c r="DV11" s="484"/>
      <c r="DW11" s="484"/>
      <c r="DX11" s="484"/>
      <c r="DY11" s="484"/>
      <c r="DZ11" s="484"/>
      <c r="EA11" s="484"/>
      <c r="EB11" s="484"/>
      <c r="EC11" s="484"/>
      <c r="ED11" s="484"/>
      <c r="EE11" s="484"/>
      <c r="EF11" s="484"/>
      <c r="EG11" s="484"/>
      <c r="EH11" s="484"/>
      <c r="EI11" s="484"/>
      <c r="EJ11" s="484"/>
      <c r="EK11" s="484"/>
      <c r="EL11" s="484"/>
      <c r="EM11" s="484"/>
      <c r="EN11" s="484"/>
      <c r="EO11" s="484"/>
      <c r="EP11" s="484"/>
      <c r="EQ11" s="484"/>
      <c r="ER11" s="484"/>
      <c r="ES11" s="484"/>
      <c r="ET11" s="484"/>
      <c r="EU11" s="484"/>
      <c r="EV11" s="484"/>
      <c r="EW11" s="484">
        <f t="shared" si="10"/>
        <v>1</v>
      </c>
      <c r="EX11" s="484"/>
      <c r="EY11" s="484"/>
      <c r="EZ11" s="484">
        <v>101</v>
      </c>
      <c r="FA11" s="484"/>
      <c r="FB11" s="484"/>
      <c r="FC11" s="484"/>
      <c r="FD11" s="484"/>
      <c r="FE11" s="484">
        <v>0</v>
      </c>
      <c r="FF11" s="484"/>
      <c r="FG11" s="484">
        <v>2</v>
      </c>
      <c r="FH11" s="484">
        <v>1</v>
      </c>
      <c r="FI11" s="484">
        <v>25</v>
      </c>
      <c r="FJ11" s="484">
        <f t="shared" si="11"/>
        <v>1</v>
      </c>
      <c r="FK11" s="484"/>
      <c r="FL11" s="484"/>
      <c r="FM11" s="484">
        <v>101</v>
      </c>
      <c r="FN11" s="484"/>
      <c r="FO11" s="484"/>
      <c r="FP11" s="484"/>
      <c r="FQ11" s="484"/>
      <c r="FR11" s="484"/>
      <c r="FS11" s="484">
        <v>0</v>
      </c>
      <c r="FT11" s="486"/>
      <c r="FU11" s="484">
        <v>2</v>
      </c>
      <c r="FV11" s="484">
        <v>1</v>
      </c>
      <c r="FW11" s="484">
        <v>25</v>
      </c>
      <c r="FX11" s="254">
        <v>2000</v>
      </c>
      <c r="FY11" s="254">
        <v>1</v>
      </c>
    </row>
    <row r="12" spans="1:181">
      <c r="A12" s="240">
        <v>207</v>
      </c>
      <c r="B12" s="240" t="s">
        <v>614</v>
      </c>
      <c r="C12" s="240">
        <v>2</v>
      </c>
      <c r="D12" s="240">
        <v>1</v>
      </c>
      <c r="E12" s="240">
        <f t="shared" si="3"/>
        <v>1</v>
      </c>
      <c r="F12" s="240">
        <v>1</v>
      </c>
      <c r="G12" s="240">
        <v>1</v>
      </c>
      <c r="H12" s="240">
        <v>1</v>
      </c>
      <c r="L12" s="240">
        <f t="shared" si="4"/>
        <v>3.5999999999999997E-2</v>
      </c>
      <c r="M12" s="240">
        <f t="shared" si="5"/>
        <v>2.7E-2</v>
      </c>
      <c r="N12" s="295" t="str">
        <f t="shared" si="6"/>
        <v>PLAYERSKILL_207</v>
      </c>
      <c r="O12" s="295" t="str">
        <f t="shared" si="7"/>
        <v>PLAYERSKILLDES_207</v>
      </c>
      <c r="P12" s="295" t="str">
        <f t="shared" si="0"/>
        <v>PLAYERSKILLDES2_207</v>
      </c>
      <c r="Q12" s="295" t="str">
        <f t="shared" si="1"/>
        <v>PLAYERSKILLDES3_207</v>
      </c>
      <c r="R12" s="295" t="str">
        <f t="shared" si="8"/>
        <v>PLAYERSKILLDES4_207</v>
      </c>
      <c r="S12" s="295" t="s">
        <v>13148</v>
      </c>
      <c r="T12" s="484">
        <v>101</v>
      </c>
      <c r="U12" s="485"/>
      <c r="V12" s="485"/>
      <c r="W12" s="485"/>
      <c r="X12" s="485"/>
      <c r="Y12" s="485"/>
      <c r="Z12" s="484"/>
      <c r="AA12" s="484"/>
      <c r="AB12" s="484"/>
      <c r="AC12" s="484"/>
      <c r="AD12" s="490"/>
      <c r="AE12" s="484"/>
      <c r="AF12" s="484"/>
      <c r="AG12" s="484"/>
      <c r="AH12" s="484">
        <v>120</v>
      </c>
      <c r="AI12" s="484"/>
      <c r="AJ12" s="484"/>
      <c r="AK12" s="484"/>
      <c r="AL12" s="484"/>
      <c r="AM12" s="484">
        <v>1</v>
      </c>
      <c r="AN12" s="289" t="s">
        <v>13149</v>
      </c>
      <c r="AO12" s="484">
        <v>0</v>
      </c>
      <c r="AP12" s="484">
        <v>3</v>
      </c>
      <c r="AQ12" s="484">
        <v>2</v>
      </c>
      <c r="AR12" s="484">
        <v>0</v>
      </c>
      <c r="AS12" s="484"/>
      <c r="AT12" s="486" t="str">
        <f>"["&amp;VLOOKUP([1]playerSkillEffect!$A12,[1]法术参数设计表!$A$2:$O$168,8,FALSE)*1000&amp;",0]"</f>
        <v>[16000,0]</v>
      </c>
      <c r="AU12" s="486" t="str">
        <f>"["&amp;VLOOKUP([1]playerSkillEffect!$A12,[1]法术参数设计表!$A$2:$O$168,9,FALSE)*1000&amp;",0]"</f>
        <v>[30000,0]</v>
      </c>
      <c r="AV12" s="486" t="str">
        <f>"["&amp;VLOOKUP([1]playerSkillEffect!$A12,[1]法术参数设计表!$A$2:$O$168,10,FALSE)&amp;",0]"</f>
        <v>[56,0]</v>
      </c>
      <c r="AW12" s="484">
        <v>1</v>
      </c>
      <c r="AX12" s="484">
        <v>1</v>
      </c>
      <c r="AY12" s="484">
        <v>1</v>
      </c>
      <c r="AZ12" s="484" t="s">
        <v>6905</v>
      </c>
      <c r="BA12" s="484"/>
      <c r="BB12" s="484">
        <v>1</v>
      </c>
      <c r="BC12" s="484"/>
      <c r="BD12" s="484"/>
      <c r="BE12" s="484">
        <v>10207</v>
      </c>
      <c r="BF12" s="484" t="s">
        <v>6905</v>
      </c>
      <c r="BG12" s="484" t="s">
        <v>6905</v>
      </c>
      <c r="BH12" s="484">
        <v>100</v>
      </c>
      <c r="BI12" s="484"/>
      <c r="BJ12" s="484"/>
      <c r="BK12" s="484">
        <v>0</v>
      </c>
      <c r="BL12" s="484">
        <f>VLOOKUP(A12,[1]法术参数设计表!$A$2:$W$223,5,FALSE)</f>
        <v>80</v>
      </c>
      <c r="BM12" s="484"/>
      <c r="BN12" s="484"/>
      <c r="BO12" s="484"/>
      <c r="BP12" s="484"/>
      <c r="BQ12" s="484"/>
      <c r="BR12" s="484"/>
      <c r="BS12" s="484" t="s">
        <v>6905</v>
      </c>
      <c r="BT12" s="484"/>
      <c r="BU12" s="484" t="str">
        <f>IF(VLOOKUP(A12,[1]法术参数设计表!$A$2:$Q$168,16,FALSE)="","","["&amp;ROUND(VLOOKUP(A12,[1]法术参数设计表!$A$2:$Q$168,16,FALSE),0)&amp;","&amp;ROUND(VLOOKUP(A12,[1]法术参数设计表!$A$2:$Q$168,17,FALSE),0)&amp;"]")</f>
        <v>[209,113]</v>
      </c>
      <c r="BV12" s="484"/>
      <c r="BW12" s="484" t="s">
        <v>6905</v>
      </c>
      <c r="BX12" s="484">
        <v>2</v>
      </c>
      <c r="BY12" s="487" t="s">
        <v>6905</v>
      </c>
      <c r="BZ12" s="487" t="s">
        <v>6905</v>
      </c>
      <c r="CA12" s="487" t="s">
        <v>6905</v>
      </c>
      <c r="CB12" s="487" t="s">
        <v>6905</v>
      </c>
      <c r="CC12" s="487"/>
      <c r="CD12" s="487"/>
      <c r="CE12" s="484" t="s">
        <v>6905</v>
      </c>
      <c r="CF12" s="484" t="s">
        <v>6905</v>
      </c>
      <c r="CG12" s="484" t="s">
        <v>6905</v>
      </c>
      <c r="CH12" s="484" t="s">
        <v>6905</v>
      </c>
      <c r="CI12" s="484" t="s">
        <v>6905</v>
      </c>
      <c r="CJ12" s="484"/>
      <c r="CK12" s="484"/>
      <c r="CL12" s="484"/>
      <c r="CM12" s="484"/>
      <c r="CN12" s="484"/>
      <c r="CO12" s="484"/>
      <c r="CP12" s="484"/>
      <c r="CQ12" s="484"/>
      <c r="CR12" s="484"/>
      <c r="CS12" s="484"/>
      <c r="CT12" s="484"/>
      <c r="CU12" s="484"/>
      <c r="CV12" s="484"/>
      <c r="CW12" s="484"/>
      <c r="CX12" s="484"/>
      <c r="CY12" s="484"/>
      <c r="CZ12" s="484"/>
      <c r="DA12" s="484"/>
      <c r="DB12" s="484"/>
      <c r="DC12" s="484"/>
      <c r="DD12" s="484"/>
      <c r="DE12" s="484"/>
      <c r="DF12" s="484"/>
      <c r="DG12" s="484"/>
      <c r="DH12" s="484"/>
      <c r="DI12" s="484">
        <f t="shared" si="2"/>
        <v>80</v>
      </c>
      <c r="DJ12" s="484"/>
      <c r="DK12" s="484"/>
      <c r="DL12" s="484"/>
      <c r="DM12" s="484"/>
      <c r="DN12" s="484"/>
      <c r="DO12" s="484"/>
      <c r="DP12" s="484"/>
      <c r="DQ12" s="484"/>
      <c r="DR12" s="484"/>
      <c r="DS12" s="484"/>
      <c r="DT12" s="484">
        <f t="shared" si="9"/>
        <v>2</v>
      </c>
      <c r="DU12" s="484"/>
      <c r="DV12" s="484"/>
      <c r="DW12" s="484"/>
      <c r="DX12" s="484"/>
      <c r="DY12" s="484"/>
      <c r="DZ12" s="484"/>
      <c r="EA12" s="484"/>
      <c r="EB12" s="484"/>
      <c r="EC12" s="484"/>
      <c r="ED12" s="484"/>
      <c r="EE12" s="484"/>
      <c r="EF12" s="484"/>
      <c r="EG12" s="484"/>
      <c r="EH12" s="484"/>
      <c r="EI12" s="484"/>
      <c r="EJ12" s="484"/>
      <c r="EK12" s="484"/>
      <c r="EL12" s="484"/>
      <c r="EM12" s="484"/>
      <c r="EN12" s="484"/>
      <c r="EO12" s="484"/>
      <c r="EP12" s="484"/>
      <c r="EQ12" s="484"/>
      <c r="ER12" s="484"/>
      <c r="ES12" s="484"/>
      <c r="ET12" s="484"/>
      <c r="EU12" s="484"/>
      <c r="EV12" s="484"/>
      <c r="EW12" s="484">
        <f t="shared" si="10"/>
        <v>10</v>
      </c>
      <c r="EX12" s="484"/>
      <c r="EY12" s="484"/>
      <c r="EZ12" s="484">
        <v>101</v>
      </c>
      <c r="FA12" s="486"/>
      <c r="FB12" s="484"/>
      <c r="FC12" s="486" t="s">
        <v>13150</v>
      </c>
      <c r="FD12" s="484">
        <v>0</v>
      </c>
      <c r="FE12" s="484">
        <v>0</v>
      </c>
      <c r="FF12" s="484"/>
      <c r="FG12" s="484">
        <v>2</v>
      </c>
      <c r="FH12" s="484">
        <v>1</v>
      </c>
      <c r="FI12" s="484">
        <v>25</v>
      </c>
      <c r="FJ12" s="484">
        <f t="shared" si="11"/>
        <v>10</v>
      </c>
      <c r="FK12" s="484"/>
      <c r="FL12" s="484"/>
      <c r="FM12" s="484">
        <v>101</v>
      </c>
      <c r="FN12" s="484"/>
      <c r="FO12" s="486"/>
      <c r="FP12" s="484"/>
      <c r="FQ12" s="486" t="s">
        <v>13150</v>
      </c>
      <c r="FR12" s="484">
        <v>0</v>
      </c>
      <c r="FS12" s="484">
        <v>0</v>
      </c>
      <c r="FT12" s="486" t="s">
        <v>13138</v>
      </c>
      <c r="FU12" s="484">
        <v>2</v>
      </c>
      <c r="FV12" s="484">
        <v>1</v>
      </c>
      <c r="FW12" s="484">
        <v>25</v>
      </c>
      <c r="FX12" s="254">
        <v>2000</v>
      </c>
      <c r="FY12" s="254">
        <v>1</v>
      </c>
    </row>
    <row r="13" spans="1:181">
      <c r="A13" s="240">
        <v>208</v>
      </c>
      <c r="B13" s="240" t="s">
        <v>615</v>
      </c>
      <c r="C13" s="240">
        <v>2</v>
      </c>
      <c r="E13" s="240">
        <f t="shared" si="3"/>
        <v>0</v>
      </c>
      <c r="F13" s="240">
        <v>1</v>
      </c>
      <c r="G13" s="240">
        <v>1</v>
      </c>
      <c r="H13" s="240">
        <v>1</v>
      </c>
      <c r="L13" s="240">
        <f t="shared" si="4"/>
        <v>2.7E-2</v>
      </c>
      <c r="M13" s="240">
        <f t="shared" si="5"/>
        <v>1.7999999999999999E-2</v>
      </c>
      <c r="N13" s="295" t="str">
        <f>"PLAYERSKILL_"&amp;$A13</f>
        <v>PLAYERSKILL_208</v>
      </c>
      <c r="O13" s="295" t="str">
        <f t="shared" si="7"/>
        <v>PLAYERSKILLDES_208</v>
      </c>
      <c r="P13" s="295" t="str">
        <f t="shared" si="0"/>
        <v>PLAYERSKILLDES2_208</v>
      </c>
      <c r="Q13" s="295" t="str">
        <f t="shared" si="1"/>
        <v>PLAYERSKILLDES3_208</v>
      </c>
      <c r="R13" s="295" t="str">
        <f t="shared" si="8"/>
        <v>PLAYERSKILLDES4_208</v>
      </c>
      <c r="S13" s="295" t="s">
        <v>13151</v>
      </c>
      <c r="T13" s="484">
        <v>101</v>
      </c>
      <c r="U13" s="485"/>
      <c r="V13" s="485"/>
      <c r="W13" s="485"/>
      <c r="X13" s="485"/>
      <c r="Y13" s="485"/>
      <c r="Z13" s="484"/>
      <c r="AA13" s="484"/>
      <c r="AB13" s="484"/>
      <c r="AC13" s="484"/>
      <c r="AD13" s="486"/>
      <c r="AE13" s="484"/>
      <c r="AF13" s="484"/>
      <c r="AG13" s="484"/>
      <c r="AH13" s="484">
        <v>120</v>
      </c>
      <c r="AI13" s="484"/>
      <c r="AJ13" s="484"/>
      <c r="AK13" s="484"/>
      <c r="AL13" s="484"/>
      <c r="AM13" s="484">
        <v>1</v>
      </c>
      <c r="AN13" s="289" t="s">
        <v>13152</v>
      </c>
      <c r="AO13" s="484">
        <v>0</v>
      </c>
      <c r="AP13" s="484">
        <v>3</v>
      </c>
      <c r="AQ13" s="484">
        <v>2</v>
      </c>
      <c r="AR13" s="484">
        <v>0</v>
      </c>
      <c r="AS13" s="484"/>
      <c r="AT13" s="486" t="str">
        <f>"["&amp;VLOOKUP([1]playerSkillEffect!$A13,[1]法术参数设计表!$A$2:$O$168,8,FALSE)*1000&amp;",0]"</f>
        <v>[9000,0]</v>
      </c>
      <c r="AU13" s="486" t="str">
        <f>"["&amp;VLOOKUP([1]playerSkillEffect!$A13,[1]法术参数设计表!$A$2:$O$168,9,FALSE)*1000&amp;",0]"</f>
        <v>[26000,0]</v>
      </c>
      <c r="AV13" s="486" t="str">
        <f>"["&amp;VLOOKUP([1]playerSkillEffect!$A13,[1]法术参数设计表!$A$2:$O$168,10,FALSE)&amp;",0]"</f>
        <v>[48,0]</v>
      </c>
      <c r="AW13" s="484">
        <v>1</v>
      </c>
      <c r="AX13" s="484">
        <v>2</v>
      </c>
      <c r="AY13" s="484">
        <v>1</v>
      </c>
      <c r="AZ13" s="484" t="s">
        <v>13153</v>
      </c>
      <c r="BA13" s="484">
        <v>2</v>
      </c>
      <c r="BB13" s="484">
        <v>1</v>
      </c>
      <c r="BC13" s="484"/>
      <c r="BD13" s="484" t="s">
        <v>6905</v>
      </c>
      <c r="BE13" s="484">
        <v>10208</v>
      </c>
      <c r="BF13" s="484" t="s">
        <v>6905</v>
      </c>
      <c r="BG13" s="484" t="s">
        <v>6905</v>
      </c>
      <c r="BH13" s="484">
        <v>100</v>
      </c>
      <c r="BI13" s="484"/>
      <c r="BJ13" s="484"/>
      <c r="BK13" s="484">
        <v>0</v>
      </c>
      <c r="BL13" s="484">
        <f>VLOOKUP(A13,[1]法术参数设计表!$A$2:$W$223,5,FALSE)</f>
        <v>90</v>
      </c>
      <c r="BM13" s="484"/>
      <c r="BN13" s="484"/>
      <c r="BO13" s="484"/>
      <c r="BP13" s="484"/>
      <c r="BQ13" s="484"/>
      <c r="BR13" s="484"/>
      <c r="BS13" s="484" t="s">
        <v>6905</v>
      </c>
      <c r="BT13" s="484"/>
      <c r="BU13" s="484" t="str">
        <f>IF(VLOOKUP(A13,[1]法术参数设计表!$A$2:$Q$168,16,FALSE)="","","["&amp;ROUND(VLOOKUP(A13,[1]法术参数设计表!$A$2:$Q$168,16,FALSE),0)&amp;","&amp;ROUND(VLOOKUP(A13,[1]法术参数设计表!$A$2:$Q$168,17,FALSE),0)&amp;"]")</f>
        <v>[94,51]</v>
      </c>
      <c r="BV13" s="484"/>
      <c r="BW13" s="484" t="s">
        <v>6905</v>
      </c>
      <c r="BX13" s="484">
        <v>2</v>
      </c>
      <c r="BY13" s="487" t="s">
        <v>6905</v>
      </c>
      <c r="BZ13" s="487" t="s">
        <v>6905</v>
      </c>
      <c r="CA13" s="487" t="s">
        <v>6905</v>
      </c>
      <c r="CB13" s="487" t="s">
        <v>6905</v>
      </c>
      <c r="CC13" s="487"/>
      <c r="CD13" s="487"/>
      <c r="CE13" s="484" t="s">
        <v>6905</v>
      </c>
      <c r="CF13" s="484" t="s">
        <v>6905</v>
      </c>
      <c r="CG13" s="484" t="s">
        <v>6905</v>
      </c>
      <c r="CH13" s="484" t="s">
        <v>6905</v>
      </c>
      <c r="CI13" s="484" t="s">
        <v>6905</v>
      </c>
      <c r="CJ13" s="484"/>
      <c r="CK13" s="484"/>
      <c r="CL13" s="484"/>
      <c r="CM13" s="484"/>
      <c r="CN13" s="484"/>
      <c r="CO13" s="484"/>
      <c r="CP13" s="484"/>
      <c r="CQ13" s="484"/>
      <c r="CR13" s="484"/>
      <c r="CS13" s="484"/>
      <c r="CT13" s="484"/>
      <c r="CU13" s="484"/>
      <c r="CV13" s="484"/>
      <c r="CW13" s="484"/>
      <c r="CX13" s="484"/>
      <c r="CY13" s="484"/>
      <c r="CZ13" s="484"/>
      <c r="DA13" s="484"/>
      <c r="DB13" s="484"/>
      <c r="DC13" s="484"/>
      <c r="DD13" s="484"/>
      <c r="DE13" s="484"/>
      <c r="DF13" s="484"/>
      <c r="DG13" s="484"/>
      <c r="DH13" s="484"/>
      <c r="DI13" s="484">
        <f t="shared" si="2"/>
        <v>90</v>
      </c>
      <c r="DJ13" s="484"/>
      <c r="DK13" s="484"/>
      <c r="DL13" s="484"/>
      <c r="DM13" s="484"/>
      <c r="DN13" s="484"/>
      <c r="DO13" s="484"/>
      <c r="DP13" s="484"/>
      <c r="DQ13" s="484"/>
      <c r="DR13" s="484"/>
      <c r="DS13" s="484"/>
      <c r="DT13" s="484">
        <f t="shared" si="9"/>
        <v>2</v>
      </c>
      <c r="DU13" s="484"/>
      <c r="DV13" s="484"/>
      <c r="DW13" s="484"/>
      <c r="DX13" s="484"/>
      <c r="DY13" s="484"/>
      <c r="DZ13" s="484"/>
      <c r="EA13" s="484"/>
      <c r="EB13" s="484"/>
      <c r="EC13" s="484"/>
      <c r="ED13" s="484"/>
      <c r="EE13" s="484"/>
      <c r="EF13" s="484"/>
      <c r="EG13" s="484"/>
      <c r="EH13" s="484"/>
      <c r="EI13" s="484"/>
      <c r="EJ13" s="484"/>
      <c r="EK13" s="484"/>
      <c r="EL13" s="484"/>
      <c r="EM13" s="484"/>
      <c r="EN13" s="484"/>
      <c r="EO13" s="484"/>
      <c r="EP13" s="484"/>
      <c r="EQ13" s="484"/>
      <c r="ER13" s="484"/>
      <c r="ES13" s="484"/>
      <c r="ET13" s="484"/>
      <c r="EU13" s="484"/>
      <c r="EV13" s="484"/>
      <c r="EW13" s="484">
        <f t="shared" si="10"/>
        <v>1</v>
      </c>
      <c r="EX13" s="484"/>
      <c r="EY13" s="484"/>
      <c r="EZ13" s="484">
        <v>101</v>
      </c>
      <c r="FA13" s="484"/>
      <c r="FB13" s="484"/>
      <c r="FC13" s="484"/>
      <c r="FD13" s="484"/>
      <c r="FE13" s="484">
        <v>0</v>
      </c>
      <c r="FF13" s="484"/>
      <c r="FG13" s="484">
        <v>2</v>
      </c>
      <c r="FH13" s="484">
        <v>1</v>
      </c>
      <c r="FI13" s="484">
        <v>25</v>
      </c>
      <c r="FJ13" s="484">
        <f t="shared" si="11"/>
        <v>1</v>
      </c>
      <c r="FK13" s="484"/>
      <c r="FL13" s="484"/>
      <c r="FM13" s="484">
        <v>101</v>
      </c>
      <c r="FN13" s="484"/>
      <c r="FO13" s="484"/>
      <c r="FP13" s="484"/>
      <c r="FQ13" s="484"/>
      <c r="FR13" s="484"/>
      <c r="FS13" s="484">
        <v>0</v>
      </c>
      <c r="FT13" s="486" t="s">
        <v>13138</v>
      </c>
      <c r="FU13" s="484">
        <v>2</v>
      </c>
      <c r="FV13" s="484">
        <v>1</v>
      </c>
      <c r="FW13" s="484">
        <v>25</v>
      </c>
      <c r="FX13" s="254">
        <v>2000</v>
      </c>
      <c r="FY13" s="254">
        <v>1</v>
      </c>
    </row>
    <row r="14" spans="1:181">
      <c r="A14" s="240">
        <v>2081</v>
      </c>
      <c r="B14" s="240" t="s">
        <v>615</v>
      </c>
      <c r="C14" s="240">
        <v>2</v>
      </c>
      <c r="E14" s="240">
        <f t="shared" si="3"/>
        <v>0</v>
      </c>
      <c r="F14" s="240">
        <v>1</v>
      </c>
      <c r="G14" s="240">
        <v>1</v>
      </c>
      <c r="H14" s="240">
        <v>1</v>
      </c>
      <c r="L14" s="240">
        <f t="shared" si="4"/>
        <v>2.7E-2</v>
      </c>
      <c r="M14" s="240">
        <f t="shared" si="5"/>
        <v>1.7999999999999999E-2</v>
      </c>
      <c r="N14" s="295" t="str">
        <f t="shared" ref="N14:N15" si="12">"PLAYERSKILL_"&amp;$A14</f>
        <v>PLAYERSKILL_2081</v>
      </c>
      <c r="O14" s="295" t="str">
        <f t="shared" si="7"/>
        <v>PLAYERSKILLDES_2081</v>
      </c>
      <c r="P14" s="295" t="str">
        <f t="shared" si="0"/>
        <v>PLAYERSKILLDES2_2081</v>
      </c>
      <c r="Q14" s="295" t="str">
        <f t="shared" si="1"/>
        <v>PLAYERSKILLDES3_2081</v>
      </c>
      <c r="R14" s="295" t="str">
        <f t="shared" si="8"/>
        <v>PLAYERSKILLDES4_2081</v>
      </c>
      <c r="S14" s="295" t="s">
        <v>13154</v>
      </c>
      <c r="T14" s="484">
        <v>101</v>
      </c>
      <c r="U14" s="485"/>
      <c r="V14" s="485"/>
      <c r="W14" s="485"/>
      <c r="X14" s="485"/>
      <c r="Y14" s="485"/>
      <c r="Z14" s="484"/>
      <c r="AA14" s="484"/>
      <c r="AB14" s="484"/>
      <c r="AC14" s="484"/>
      <c r="AD14" s="486"/>
      <c r="AE14" s="484"/>
      <c r="AF14" s="484"/>
      <c r="AG14" s="484"/>
      <c r="AH14" s="484">
        <v>120</v>
      </c>
      <c r="AI14" s="484"/>
      <c r="AJ14" s="484"/>
      <c r="AK14" s="484"/>
      <c r="AL14" s="484"/>
      <c r="AM14" s="484">
        <v>1</v>
      </c>
      <c r="AN14" s="289" t="s">
        <v>13152</v>
      </c>
      <c r="AO14" s="484">
        <v>0</v>
      </c>
      <c r="AP14" s="484">
        <v>3</v>
      </c>
      <c r="AQ14" s="484">
        <v>2</v>
      </c>
      <c r="AR14" s="484">
        <v>0</v>
      </c>
      <c r="AS14" s="484"/>
      <c r="AT14" s="486" t="str">
        <f>"["&amp;VLOOKUP([1]playerSkillEffect!$A14,[1]法术参数设计表!$A$2:$O$168,8,FALSE)*1000&amp;",0]"</f>
        <v>[9000,0]</v>
      </c>
      <c r="AU14" s="486" t="str">
        <f>"["&amp;VLOOKUP([1]playerSkillEffect!$A14,[1]法术参数设计表!$A$2:$O$168,9,FALSE)*1000&amp;",0]"</f>
        <v>[26000,0]</v>
      </c>
      <c r="AV14" s="486" t="str">
        <f>"["&amp;VLOOKUP([1]playerSkillEffect!$A14,[1]法术参数设计表!$A$2:$O$168,10,FALSE)&amp;",0]"</f>
        <v>[48,0]</v>
      </c>
      <c r="AW14" s="484">
        <v>1</v>
      </c>
      <c r="AX14" s="484">
        <v>2</v>
      </c>
      <c r="AY14" s="484">
        <v>1</v>
      </c>
      <c r="AZ14" s="486" t="s">
        <v>13155</v>
      </c>
      <c r="BA14" s="484">
        <v>2</v>
      </c>
      <c r="BB14" s="484">
        <v>1</v>
      </c>
      <c r="BC14" s="484"/>
      <c r="BD14" s="484" t="s">
        <v>6905</v>
      </c>
      <c r="BE14" s="484">
        <v>102081</v>
      </c>
      <c r="BF14" s="484" t="s">
        <v>6905</v>
      </c>
      <c r="BG14" s="484" t="s">
        <v>6905</v>
      </c>
      <c r="BH14" s="484">
        <v>100</v>
      </c>
      <c r="BI14" s="484"/>
      <c r="BJ14" s="484"/>
      <c r="BK14" s="484">
        <v>0</v>
      </c>
      <c r="BL14" s="484">
        <f>VLOOKUP(A14,[1]法术参数设计表!$A$2:$W$223,5,FALSE)</f>
        <v>90</v>
      </c>
      <c r="BM14" s="484"/>
      <c r="BN14" s="484"/>
      <c r="BO14" s="484"/>
      <c r="BP14" s="484"/>
      <c r="BQ14" s="484"/>
      <c r="BR14" s="484"/>
      <c r="BS14" s="484" t="s">
        <v>6905</v>
      </c>
      <c r="BT14" s="484"/>
      <c r="BU14" s="484" t="str">
        <f>IF(VLOOKUP(A14,[1]法术参数设计表!$A$2:$Q$168,16,FALSE)="","","["&amp;ROUND(VLOOKUP(A14,[1]法术参数设计表!$A$2:$Q$168,16,FALSE),0)&amp;","&amp;ROUND(VLOOKUP(A14,[1]法术参数设计表!$A$2:$Q$168,17,FALSE),0)&amp;"]")</f>
        <v>[113,61]</v>
      </c>
      <c r="BV14" s="484"/>
      <c r="BW14" s="484" t="s">
        <v>6905</v>
      </c>
      <c r="BX14" s="484">
        <v>2</v>
      </c>
      <c r="BY14" s="487" t="s">
        <v>6905</v>
      </c>
      <c r="BZ14" s="487" t="s">
        <v>6905</v>
      </c>
      <c r="CA14" s="487" t="s">
        <v>6905</v>
      </c>
      <c r="CB14" s="487" t="s">
        <v>6905</v>
      </c>
      <c r="CC14" s="487"/>
      <c r="CD14" s="487"/>
      <c r="CE14" s="484" t="s">
        <v>6905</v>
      </c>
      <c r="CF14" s="484" t="s">
        <v>6905</v>
      </c>
      <c r="CG14" s="484" t="s">
        <v>6905</v>
      </c>
      <c r="CH14" s="484" t="s">
        <v>6905</v>
      </c>
      <c r="CI14" s="484" t="s">
        <v>6905</v>
      </c>
      <c r="CJ14" s="484"/>
      <c r="CK14" s="484"/>
      <c r="CL14" s="484"/>
      <c r="CM14" s="484"/>
      <c r="CN14" s="484"/>
      <c r="CO14" s="484"/>
      <c r="CP14" s="484"/>
      <c r="CQ14" s="484"/>
      <c r="CR14" s="484"/>
      <c r="CS14" s="484"/>
      <c r="CT14" s="484"/>
      <c r="CU14" s="484"/>
      <c r="CV14" s="484"/>
      <c r="CW14" s="484"/>
      <c r="CX14" s="484"/>
      <c r="CY14" s="484"/>
      <c r="CZ14" s="484"/>
      <c r="DA14" s="484"/>
      <c r="DB14" s="484"/>
      <c r="DC14" s="484"/>
      <c r="DD14" s="484"/>
      <c r="DE14" s="484"/>
      <c r="DF14" s="484"/>
      <c r="DG14" s="484"/>
      <c r="DH14" s="484"/>
      <c r="DI14" s="484">
        <f t="shared" si="2"/>
        <v>90</v>
      </c>
      <c r="DJ14" s="484"/>
      <c r="DK14" s="484"/>
      <c r="DL14" s="484"/>
      <c r="DM14" s="484"/>
      <c r="DN14" s="484"/>
      <c r="DO14" s="484"/>
      <c r="DP14" s="484"/>
      <c r="DQ14" s="484"/>
      <c r="DR14" s="484"/>
      <c r="DS14" s="484"/>
      <c r="DT14" s="484">
        <f t="shared" si="9"/>
        <v>2</v>
      </c>
      <c r="DU14" s="484"/>
      <c r="DV14" s="484"/>
      <c r="DW14" s="484"/>
      <c r="DX14" s="484"/>
      <c r="DY14" s="484"/>
      <c r="DZ14" s="484"/>
      <c r="EA14" s="484"/>
      <c r="EB14" s="484"/>
      <c r="EC14" s="484"/>
      <c r="ED14" s="484"/>
      <c r="EE14" s="484"/>
      <c r="EF14" s="484"/>
      <c r="EG14" s="484"/>
      <c r="EH14" s="484"/>
      <c r="EI14" s="484"/>
      <c r="EJ14" s="484"/>
      <c r="EK14" s="484"/>
      <c r="EL14" s="484"/>
      <c r="EM14" s="484"/>
      <c r="EN14" s="484"/>
      <c r="EO14" s="484"/>
      <c r="EP14" s="484"/>
      <c r="EQ14" s="484"/>
      <c r="ER14" s="484"/>
      <c r="ES14" s="484"/>
      <c r="ET14" s="484"/>
      <c r="EU14" s="484"/>
      <c r="EV14" s="484"/>
      <c r="EW14" s="484">
        <f t="shared" si="10"/>
        <v>1</v>
      </c>
      <c r="EX14" s="484"/>
      <c r="EY14" s="484"/>
      <c r="EZ14" s="484">
        <v>101</v>
      </c>
      <c r="FA14" s="484"/>
      <c r="FB14" s="484"/>
      <c r="FC14" s="484"/>
      <c r="FD14" s="484"/>
      <c r="FE14" s="484">
        <v>0</v>
      </c>
      <c r="FF14" s="484"/>
      <c r="FG14" s="484">
        <v>2</v>
      </c>
      <c r="FH14" s="484">
        <v>1</v>
      </c>
      <c r="FI14" s="484">
        <v>25</v>
      </c>
      <c r="FJ14" s="484">
        <f t="shared" si="11"/>
        <v>1</v>
      </c>
      <c r="FK14" s="484"/>
      <c r="FL14" s="484"/>
      <c r="FM14" s="484">
        <v>101</v>
      </c>
      <c r="FN14" s="484"/>
      <c r="FO14" s="484"/>
      <c r="FP14" s="484"/>
      <c r="FQ14" s="484"/>
      <c r="FR14" s="484"/>
      <c r="FS14" s="484">
        <v>0</v>
      </c>
      <c r="FT14" s="486" t="s">
        <v>13138</v>
      </c>
      <c r="FU14" s="484">
        <v>2</v>
      </c>
      <c r="FV14" s="484">
        <v>1</v>
      </c>
      <c r="FW14" s="484">
        <v>25</v>
      </c>
      <c r="FX14" s="254">
        <v>2000</v>
      </c>
      <c r="FY14" s="254">
        <v>1</v>
      </c>
    </row>
    <row r="15" spans="1:181">
      <c r="A15" s="240">
        <v>2082</v>
      </c>
      <c r="B15" s="240" t="s">
        <v>615</v>
      </c>
      <c r="C15" s="240">
        <v>2</v>
      </c>
      <c r="E15" s="240">
        <f t="shared" si="3"/>
        <v>0</v>
      </c>
      <c r="F15" s="240">
        <v>1</v>
      </c>
      <c r="G15" s="240">
        <v>1</v>
      </c>
      <c r="H15" s="240">
        <v>1</v>
      </c>
      <c r="L15" s="240">
        <f t="shared" si="4"/>
        <v>2.7E-2</v>
      </c>
      <c r="M15" s="240">
        <f t="shared" si="5"/>
        <v>1.7999999999999999E-2</v>
      </c>
      <c r="N15" s="295" t="str">
        <f t="shared" si="12"/>
        <v>PLAYERSKILL_2082</v>
      </c>
      <c r="O15" s="295" t="str">
        <f t="shared" si="7"/>
        <v>PLAYERSKILLDES_2082</v>
      </c>
      <c r="P15" s="295" t="str">
        <f t="shared" si="0"/>
        <v>PLAYERSKILLDES2_2082</v>
      </c>
      <c r="Q15" s="295" t="str">
        <f t="shared" si="1"/>
        <v>PLAYERSKILLDES3_2082</v>
      </c>
      <c r="R15" s="295" t="str">
        <f t="shared" si="8"/>
        <v>PLAYERSKILLDES4_2082</v>
      </c>
      <c r="S15" s="295" t="s">
        <v>13154</v>
      </c>
      <c r="T15" s="484">
        <v>101</v>
      </c>
      <c r="U15" s="485"/>
      <c r="V15" s="485"/>
      <c r="W15" s="485"/>
      <c r="X15" s="485"/>
      <c r="Y15" s="485"/>
      <c r="Z15" s="484"/>
      <c r="AA15" s="484"/>
      <c r="AB15" s="484"/>
      <c r="AC15" s="484"/>
      <c r="AD15" s="486"/>
      <c r="AE15" s="484"/>
      <c r="AF15" s="484"/>
      <c r="AG15" s="484"/>
      <c r="AH15" s="484">
        <v>120</v>
      </c>
      <c r="AI15" s="484"/>
      <c r="AJ15" s="484"/>
      <c r="AK15" s="484"/>
      <c r="AL15" s="484"/>
      <c r="AM15" s="484">
        <v>1</v>
      </c>
      <c r="AN15" s="289" t="s">
        <v>13152</v>
      </c>
      <c r="AO15" s="484">
        <v>0</v>
      </c>
      <c r="AP15" s="484">
        <v>3</v>
      </c>
      <c r="AQ15" s="484">
        <v>2</v>
      </c>
      <c r="AR15" s="484">
        <v>0</v>
      </c>
      <c r="AS15" s="484"/>
      <c r="AT15" s="486" t="str">
        <f>"["&amp;VLOOKUP([1]playerSkillEffect!$A15,[1]法术参数设计表!$A$2:$O$168,8,FALSE)*1000&amp;",0]"</f>
        <v>[9000,0]</v>
      </c>
      <c r="AU15" s="486" t="str">
        <f>"["&amp;VLOOKUP([1]playerSkillEffect!$A15,[1]法术参数设计表!$A$2:$O$168,9,FALSE)*1000&amp;",0]"</f>
        <v>[26000,0]</v>
      </c>
      <c r="AV15" s="486" t="str">
        <f>"["&amp;VLOOKUP([1]playerSkillEffect!$A15,[1]法术参数设计表!$A$2:$O$168,10,FALSE)&amp;",0]"</f>
        <v>[48,0]</v>
      </c>
      <c r="AW15" s="484">
        <v>1</v>
      </c>
      <c r="AX15" s="484">
        <v>2</v>
      </c>
      <c r="AY15" s="484">
        <v>1</v>
      </c>
      <c r="AZ15" s="486" t="s">
        <v>13155</v>
      </c>
      <c r="BA15" s="484">
        <v>2</v>
      </c>
      <c r="BB15" s="484">
        <v>1</v>
      </c>
      <c r="BC15" s="484"/>
      <c r="BD15" s="484" t="s">
        <v>6905</v>
      </c>
      <c r="BE15" s="484">
        <v>102082</v>
      </c>
      <c r="BF15" s="484" t="s">
        <v>6905</v>
      </c>
      <c r="BG15" s="484" t="s">
        <v>6905</v>
      </c>
      <c r="BH15" s="484">
        <v>100</v>
      </c>
      <c r="BI15" s="484"/>
      <c r="BJ15" s="484"/>
      <c r="BK15" s="484">
        <v>0</v>
      </c>
      <c r="BL15" s="484">
        <f>VLOOKUP(A15,[1]法术参数设计表!$A$2:$W$223,5,FALSE)</f>
        <v>90</v>
      </c>
      <c r="BM15" s="484"/>
      <c r="BN15" s="484"/>
      <c r="BO15" s="484"/>
      <c r="BP15" s="484"/>
      <c r="BQ15" s="484"/>
      <c r="BR15" s="484"/>
      <c r="BS15" s="484" t="s">
        <v>6905</v>
      </c>
      <c r="BT15" s="484"/>
      <c r="BU15" s="484" t="str">
        <f>IF(VLOOKUP(A15,[1]法术参数设计表!$A$2:$Q$168,16,FALSE)="","","["&amp;ROUND(VLOOKUP(A15,[1]法术参数设计表!$A$2:$Q$168,16,FALSE),0)&amp;","&amp;ROUND(VLOOKUP(A15,[1]法术参数设计表!$A$2:$Q$168,17,FALSE),0)&amp;"]")</f>
        <v>[113,61]</v>
      </c>
      <c r="BV15" s="484"/>
      <c r="BW15" s="484" t="s">
        <v>6905</v>
      </c>
      <c r="BX15" s="484">
        <v>2</v>
      </c>
      <c r="BY15" s="487" t="s">
        <v>6905</v>
      </c>
      <c r="BZ15" s="487" t="s">
        <v>6905</v>
      </c>
      <c r="CA15" s="487" t="s">
        <v>6905</v>
      </c>
      <c r="CB15" s="487" t="s">
        <v>6905</v>
      </c>
      <c r="CC15" s="487"/>
      <c r="CD15" s="487"/>
      <c r="CE15" s="484" t="s">
        <v>6905</v>
      </c>
      <c r="CF15" s="484" t="s">
        <v>6905</v>
      </c>
      <c r="CG15" s="484" t="s">
        <v>6905</v>
      </c>
      <c r="CH15" s="484" t="s">
        <v>6905</v>
      </c>
      <c r="CI15" s="484" t="s">
        <v>6905</v>
      </c>
      <c r="CJ15" s="484"/>
      <c r="CK15" s="484"/>
      <c r="CL15" s="484"/>
      <c r="CM15" s="484"/>
      <c r="CN15" s="484"/>
      <c r="CO15" s="484"/>
      <c r="CP15" s="484"/>
      <c r="CQ15" s="484"/>
      <c r="CR15" s="484"/>
      <c r="CS15" s="484"/>
      <c r="CT15" s="484"/>
      <c r="CU15" s="484"/>
      <c r="CV15" s="484"/>
      <c r="CW15" s="484"/>
      <c r="CX15" s="484"/>
      <c r="CY15" s="484"/>
      <c r="CZ15" s="484"/>
      <c r="DA15" s="484"/>
      <c r="DB15" s="484"/>
      <c r="DC15" s="484"/>
      <c r="DD15" s="484"/>
      <c r="DE15" s="484"/>
      <c r="DF15" s="484"/>
      <c r="DG15" s="484"/>
      <c r="DH15" s="484"/>
      <c r="DI15" s="484">
        <f t="shared" si="2"/>
        <v>90</v>
      </c>
      <c r="DJ15" s="484"/>
      <c r="DK15" s="484"/>
      <c r="DL15" s="484"/>
      <c r="DM15" s="484"/>
      <c r="DN15" s="484"/>
      <c r="DO15" s="484"/>
      <c r="DP15" s="484"/>
      <c r="DQ15" s="484"/>
      <c r="DR15" s="484"/>
      <c r="DS15" s="484"/>
      <c r="DT15" s="484">
        <f t="shared" si="9"/>
        <v>2</v>
      </c>
      <c r="DU15" s="484"/>
      <c r="DV15" s="484"/>
      <c r="DW15" s="484"/>
      <c r="DX15" s="484"/>
      <c r="DY15" s="484"/>
      <c r="DZ15" s="484"/>
      <c r="EA15" s="484"/>
      <c r="EB15" s="484"/>
      <c r="EC15" s="484"/>
      <c r="ED15" s="484"/>
      <c r="EE15" s="484"/>
      <c r="EF15" s="484"/>
      <c r="EG15" s="484"/>
      <c r="EH15" s="484"/>
      <c r="EI15" s="484"/>
      <c r="EJ15" s="484"/>
      <c r="EK15" s="484"/>
      <c r="EL15" s="484"/>
      <c r="EM15" s="484"/>
      <c r="EN15" s="484"/>
      <c r="EO15" s="484"/>
      <c r="EP15" s="484"/>
      <c r="EQ15" s="484"/>
      <c r="ER15" s="484"/>
      <c r="ES15" s="484"/>
      <c r="ET15" s="484"/>
      <c r="EU15" s="484"/>
      <c r="EV15" s="484"/>
      <c r="EW15" s="484">
        <f t="shared" si="10"/>
        <v>1</v>
      </c>
      <c r="EX15" s="484"/>
      <c r="EY15" s="484"/>
      <c r="EZ15" s="484">
        <v>101</v>
      </c>
      <c r="FA15" s="484"/>
      <c r="FB15" s="484"/>
      <c r="FC15" s="484"/>
      <c r="FD15" s="484"/>
      <c r="FE15" s="484">
        <v>0</v>
      </c>
      <c r="FF15" s="484"/>
      <c r="FG15" s="484">
        <v>2</v>
      </c>
      <c r="FH15" s="484">
        <v>1</v>
      </c>
      <c r="FI15" s="484">
        <v>25</v>
      </c>
      <c r="FJ15" s="484">
        <f t="shared" si="11"/>
        <v>1</v>
      </c>
      <c r="FK15" s="484"/>
      <c r="FL15" s="484"/>
      <c r="FM15" s="484">
        <v>101</v>
      </c>
      <c r="FN15" s="484"/>
      <c r="FO15" s="484"/>
      <c r="FP15" s="484"/>
      <c r="FQ15" s="484"/>
      <c r="FR15" s="484"/>
      <c r="FS15" s="484">
        <v>0</v>
      </c>
      <c r="FT15" s="486" t="s">
        <v>13138</v>
      </c>
      <c r="FU15" s="484">
        <v>2</v>
      </c>
      <c r="FV15" s="484">
        <v>1</v>
      </c>
      <c r="FW15" s="484">
        <v>25</v>
      </c>
      <c r="FX15" s="254">
        <v>2000</v>
      </c>
      <c r="FY15" s="254">
        <v>1</v>
      </c>
    </row>
    <row r="16" spans="1:181">
      <c r="A16" s="240">
        <v>209</v>
      </c>
      <c r="B16" s="240" t="s">
        <v>616</v>
      </c>
      <c r="C16" s="240">
        <v>2</v>
      </c>
      <c r="E16" s="240">
        <f t="shared" si="3"/>
        <v>0</v>
      </c>
      <c r="F16" s="240">
        <v>1</v>
      </c>
      <c r="G16" s="240">
        <v>1</v>
      </c>
      <c r="H16" s="240">
        <v>1</v>
      </c>
      <c r="L16" s="240">
        <f t="shared" si="4"/>
        <v>2.7E-2</v>
      </c>
      <c r="M16" s="240">
        <f t="shared" si="5"/>
        <v>1.7999999999999999E-2</v>
      </c>
      <c r="N16" s="295" t="str">
        <f t="shared" si="6"/>
        <v>PLAYERSKILL_209</v>
      </c>
      <c r="O16" s="295" t="str">
        <f t="shared" si="7"/>
        <v>PLAYERSKILLDES_209</v>
      </c>
      <c r="P16" s="295" t="str">
        <f t="shared" si="0"/>
        <v>PLAYERSKILLDES2_209</v>
      </c>
      <c r="Q16" s="295" t="str">
        <f t="shared" si="1"/>
        <v>PLAYERSKILLDES3_209</v>
      </c>
      <c r="R16" s="295" t="str">
        <f t="shared" si="8"/>
        <v>PLAYERSKILLDES4_209</v>
      </c>
      <c r="S16" s="295" t="s">
        <v>13156</v>
      </c>
      <c r="T16" s="484">
        <v>101</v>
      </c>
      <c r="U16" s="485"/>
      <c r="V16" s="485"/>
      <c r="W16" s="485"/>
      <c r="X16" s="485"/>
      <c r="Y16" s="485"/>
      <c r="Z16" s="484"/>
      <c r="AD16" s="219" t="s">
        <v>13157</v>
      </c>
      <c r="AE16" s="484"/>
      <c r="AF16" s="484"/>
      <c r="AG16" s="484"/>
      <c r="AH16" s="484">
        <v>120</v>
      </c>
      <c r="AI16" s="484"/>
      <c r="AJ16" s="484"/>
      <c r="AK16" s="484"/>
      <c r="AL16" s="484"/>
      <c r="AM16" s="484">
        <v>1</v>
      </c>
      <c r="AN16" s="289"/>
      <c r="AO16" s="484">
        <v>0</v>
      </c>
      <c r="AP16" s="484">
        <v>3</v>
      </c>
      <c r="AQ16" s="484">
        <v>2</v>
      </c>
      <c r="AR16" s="484">
        <v>0</v>
      </c>
      <c r="AS16" s="484"/>
      <c r="AT16" s="486" t="str">
        <f>"["&amp;VLOOKUP([1]playerSkillEffect!$A16,[1]法术参数设计表!$A$2:$O$168,8,FALSE)*1000&amp;",0]"</f>
        <v>[21000,0]</v>
      </c>
      <c r="AU16" s="486" t="str">
        <f>"["&amp;VLOOKUP([1]playerSkillEffect!$A16,[1]法术参数设计表!$A$2:$O$168,9,FALSE)*1000&amp;",0]"</f>
        <v>[35000,0]</v>
      </c>
      <c r="AV16" s="486" t="str">
        <f>"["&amp;VLOOKUP([1]playerSkillEffect!$A16,[1]法术参数设计表!$A$2:$O$168,10,FALSE)&amp;",0]"</f>
        <v>[70,0]</v>
      </c>
      <c r="AW16" s="484">
        <v>1</v>
      </c>
      <c r="AX16" s="484">
        <v>1</v>
      </c>
      <c r="AY16" s="484">
        <v>1</v>
      </c>
      <c r="AZ16" s="484" t="s">
        <v>6905</v>
      </c>
      <c r="BA16" s="484"/>
      <c r="BB16" s="484">
        <v>1</v>
      </c>
      <c r="BC16" s="484"/>
      <c r="BD16" s="484" t="s">
        <v>6905</v>
      </c>
      <c r="BE16" s="484" t="s">
        <v>6905</v>
      </c>
      <c r="BF16" s="484" t="s">
        <v>6905</v>
      </c>
      <c r="BG16" s="484" t="s">
        <v>6905</v>
      </c>
      <c r="BH16" s="484">
        <v>100</v>
      </c>
      <c r="BI16" s="484"/>
      <c r="BJ16" s="484"/>
      <c r="BK16" s="484">
        <v>1</v>
      </c>
      <c r="BL16" s="484">
        <f>VLOOKUP(A16,[1]法术参数设计表!$A$2:$W$223,5,FALSE)</f>
        <v>2000</v>
      </c>
      <c r="BM16" s="484">
        <v>4</v>
      </c>
      <c r="BN16" s="484"/>
      <c r="BO16" s="484"/>
      <c r="BP16" s="484" t="s">
        <v>13125</v>
      </c>
      <c r="BQ16" s="484">
        <v>2</v>
      </c>
      <c r="BR16" s="484"/>
      <c r="BS16" s="484"/>
      <c r="BT16" s="484"/>
      <c r="BU16" s="484" t="str">
        <f>IF(VLOOKUP(A16,[1]法术参数设计表!$A$2:$Q$168,16,FALSE)="","","["&amp;ROUND(VLOOKUP(A16,[1]法术参数设计表!$A$2:$Q$168,16,FALSE),0)&amp;","&amp;ROUND(VLOOKUP(A16,[1]法术参数设计表!$A$2:$Q$168,17,FALSE),0)&amp;"]")</f>
        <v>[1978,1073]</v>
      </c>
      <c r="BV16" s="484"/>
      <c r="BW16" s="484" t="s">
        <v>6905</v>
      </c>
      <c r="BX16" s="484">
        <v>2</v>
      </c>
      <c r="BY16" s="487" t="s">
        <v>6905</v>
      </c>
      <c r="BZ16" s="487" t="s">
        <v>6905</v>
      </c>
      <c r="CA16" s="487"/>
      <c r="CB16" s="487" t="s">
        <v>6905</v>
      </c>
      <c r="CC16" s="487"/>
      <c r="CD16" s="487"/>
      <c r="CE16" s="484" t="s">
        <v>6905</v>
      </c>
      <c r="CF16" s="484" t="s">
        <v>6905</v>
      </c>
      <c r="CG16" s="484" t="s">
        <v>6905</v>
      </c>
      <c r="CH16" s="484" t="s">
        <v>6905</v>
      </c>
      <c r="CI16" s="484" t="s">
        <v>6905</v>
      </c>
      <c r="CJ16" s="484"/>
      <c r="CK16" s="484"/>
      <c r="CL16" s="484"/>
      <c r="CM16" s="484"/>
      <c r="CN16" s="484"/>
      <c r="CO16" s="484"/>
      <c r="CP16" s="484"/>
      <c r="CQ16" s="484"/>
      <c r="CR16" s="484"/>
      <c r="CS16" s="484"/>
      <c r="CT16" s="484"/>
      <c r="CU16" s="484"/>
      <c r="CV16" s="484"/>
      <c r="CW16" s="484"/>
      <c r="CX16" s="484"/>
      <c r="CY16" s="484"/>
      <c r="CZ16" s="484"/>
      <c r="DA16" s="484"/>
      <c r="DB16" s="484"/>
      <c r="DC16" s="484"/>
      <c r="DD16" s="484"/>
      <c r="DE16" s="484"/>
      <c r="DF16" s="484"/>
      <c r="DG16" s="484"/>
      <c r="DH16" s="484"/>
      <c r="DI16" s="484">
        <f t="shared" si="2"/>
        <v>2000</v>
      </c>
      <c r="DJ16" s="484"/>
      <c r="DK16" s="484"/>
      <c r="DL16" s="484"/>
      <c r="DM16" s="484"/>
      <c r="DN16" s="484"/>
      <c r="DO16" s="484"/>
      <c r="DP16" s="484"/>
      <c r="DQ16" s="484"/>
      <c r="DR16" s="484"/>
      <c r="DS16" s="484"/>
      <c r="DT16" s="484">
        <f t="shared" si="9"/>
        <v>2</v>
      </c>
      <c r="DU16" s="484"/>
      <c r="DV16" s="484"/>
      <c r="DW16" s="484"/>
      <c r="DX16" s="484"/>
      <c r="DY16" s="484"/>
      <c r="DZ16" s="484"/>
      <c r="EA16" s="484"/>
      <c r="EB16" s="484"/>
      <c r="EC16" s="484"/>
      <c r="ED16" s="484"/>
      <c r="EE16" s="484"/>
      <c r="EF16" s="484"/>
      <c r="EG16" s="484"/>
      <c r="EH16" s="484"/>
      <c r="EI16" s="484"/>
      <c r="EJ16" s="484"/>
      <c r="EK16" s="484"/>
      <c r="EL16" s="484"/>
      <c r="EM16" s="484"/>
      <c r="EN16" s="484"/>
      <c r="EO16" s="484"/>
      <c r="EP16" s="484"/>
      <c r="EQ16" s="484"/>
      <c r="ER16" s="484"/>
      <c r="ES16" s="484"/>
      <c r="ET16" s="484"/>
      <c r="EU16" s="484"/>
      <c r="EV16" s="484"/>
      <c r="EW16" s="484">
        <f t="shared" si="10"/>
        <v>1</v>
      </c>
      <c r="EX16" s="484"/>
      <c r="EY16" s="484"/>
      <c r="EZ16" s="484">
        <v>101</v>
      </c>
      <c r="FA16" s="484"/>
      <c r="FB16" s="484"/>
      <c r="FC16" s="484"/>
      <c r="FD16" s="484"/>
      <c r="FE16" s="484">
        <v>0</v>
      </c>
      <c r="FF16" s="484"/>
      <c r="FG16" s="484">
        <v>2</v>
      </c>
      <c r="FH16" s="484">
        <v>1</v>
      </c>
      <c r="FI16" s="484">
        <v>25</v>
      </c>
      <c r="FJ16" s="484">
        <f t="shared" si="11"/>
        <v>1</v>
      </c>
      <c r="FK16" s="484"/>
      <c r="FL16" s="484"/>
      <c r="FM16" s="484">
        <v>101</v>
      </c>
      <c r="FN16" s="484"/>
      <c r="FO16" s="484"/>
      <c r="FP16" s="484"/>
      <c r="FQ16" s="484"/>
      <c r="FR16" s="484"/>
      <c r="FS16" s="484">
        <v>0</v>
      </c>
      <c r="FT16" s="486"/>
      <c r="FU16" s="484">
        <v>2</v>
      </c>
      <c r="FV16" s="484">
        <v>1</v>
      </c>
      <c r="FW16" s="484">
        <v>25</v>
      </c>
      <c r="FX16" s="254">
        <v>2000</v>
      </c>
      <c r="FY16" s="254">
        <v>1</v>
      </c>
    </row>
    <row r="17" spans="1:181">
      <c r="A17" s="240">
        <v>210</v>
      </c>
      <c r="B17" s="240" t="s">
        <v>617</v>
      </c>
      <c r="C17" s="240">
        <v>2</v>
      </c>
      <c r="E17" s="240">
        <f t="shared" si="3"/>
        <v>0</v>
      </c>
      <c r="F17" s="240">
        <v>1</v>
      </c>
      <c r="G17" s="240">
        <v>2</v>
      </c>
      <c r="H17" s="240">
        <v>2</v>
      </c>
      <c r="L17" s="240">
        <f t="shared" si="4"/>
        <v>2.7E-2</v>
      </c>
      <c r="M17" s="240">
        <f t="shared" si="5"/>
        <v>1.7999999999999999E-2</v>
      </c>
      <c r="N17" s="295" t="str">
        <f t="shared" si="6"/>
        <v>PLAYERSKILL_210</v>
      </c>
      <c r="O17" s="295" t="str">
        <f t="shared" si="7"/>
        <v>PLAYERSKILLDES_210</v>
      </c>
      <c r="P17" s="295" t="str">
        <f t="shared" si="0"/>
        <v>PLAYERSKILLDES2_210</v>
      </c>
      <c r="Q17" s="295" t="str">
        <f t="shared" si="1"/>
        <v>PLAYERSKILLDES3_210</v>
      </c>
      <c r="R17" s="295" t="str">
        <f t="shared" si="8"/>
        <v>PLAYERSKILLDES4_210</v>
      </c>
      <c r="S17" s="295" t="s">
        <v>13158</v>
      </c>
      <c r="T17" s="484">
        <v>101</v>
      </c>
      <c r="U17" s="485"/>
      <c r="V17" s="485"/>
      <c r="W17" s="485"/>
      <c r="X17" s="485"/>
      <c r="Y17" s="485"/>
      <c r="Z17" s="484"/>
      <c r="AA17" s="484"/>
      <c r="AB17" s="484"/>
      <c r="AC17" s="484"/>
      <c r="AD17" s="484" t="s">
        <v>13159</v>
      </c>
      <c r="AE17" s="484"/>
      <c r="AF17" s="484"/>
      <c r="AG17" s="484"/>
      <c r="AH17" s="484">
        <v>120</v>
      </c>
      <c r="AI17" s="484"/>
      <c r="AJ17" s="484"/>
      <c r="AK17" s="484"/>
      <c r="AL17" s="484"/>
      <c r="AM17" s="484">
        <v>1</v>
      </c>
      <c r="AN17" s="289" t="s">
        <v>13160</v>
      </c>
      <c r="AO17" s="484">
        <v>0</v>
      </c>
      <c r="AP17" s="484">
        <v>3</v>
      </c>
      <c r="AQ17" s="484">
        <v>2</v>
      </c>
      <c r="AR17" s="484">
        <v>0</v>
      </c>
      <c r="AS17" s="484"/>
      <c r="AT17" s="486" t="str">
        <f>"["&amp;VLOOKUP([1]playerSkillEffect!$A17,[1]法术参数设计表!$A$2:$O$168,8,FALSE)*1000&amp;",0]"</f>
        <v>[6000,0]</v>
      </c>
      <c r="AU17" s="486" t="str">
        <f>"["&amp;VLOOKUP([1]playerSkillEffect!$A17,[1]法术参数设计表!$A$2:$O$168,9,FALSE)*1000&amp;",0]"</f>
        <v>[24000,0]</v>
      </c>
      <c r="AV17" s="486" t="str">
        <f>"["&amp;VLOOKUP([1]playerSkillEffect!$A17,[1]法术参数设计表!$A$2:$O$168,10,FALSE)&amp;",0]"</f>
        <v>[30,0]</v>
      </c>
      <c r="AW17" s="484">
        <v>1</v>
      </c>
      <c r="AX17" s="484">
        <v>1</v>
      </c>
      <c r="AY17" s="484">
        <v>1</v>
      </c>
      <c r="AZ17" s="484" t="s">
        <v>6905</v>
      </c>
      <c r="BA17" s="484"/>
      <c r="BB17" s="484">
        <v>1</v>
      </c>
      <c r="BC17" s="484"/>
      <c r="BD17" s="484" t="s">
        <v>6905</v>
      </c>
      <c r="BE17" s="484" t="s">
        <v>6905</v>
      </c>
      <c r="BF17" s="484" t="s">
        <v>6905</v>
      </c>
      <c r="BG17" s="484" t="s">
        <v>6905</v>
      </c>
      <c r="BH17" s="484">
        <v>100</v>
      </c>
      <c r="BI17" s="484"/>
      <c r="BJ17" s="484"/>
      <c r="BK17" s="484">
        <v>1</v>
      </c>
      <c r="BL17" s="484">
        <f>VLOOKUP(A17,[1]法术参数设计表!$A$2:$W$223,5,FALSE)</f>
        <v>60</v>
      </c>
      <c r="BM17" s="484">
        <v>9</v>
      </c>
      <c r="BN17" s="484"/>
      <c r="BO17" s="484"/>
      <c r="BP17" s="484" t="s">
        <v>13125</v>
      </c>
      <c r="BQ17" s="484"/>
      <c r="BR17" s="484"/>
      <c r="BS17" s="484" t="s">
        <v>6905</v>
      </c>
      <c r="BT17" s="484"/>
      <c r="BU17" s="484" t="str">
        <f>IF(VLOOKUP(A17,[1]法术参数设计表!$A$2:$Q$168,16,FALSE)="","","["&amp;ROUND(VLOOKUP(A17,[1]法术参数设计表!$A$2:$Q$168,16,FALSE),0)&amp;","&amp;ROUND(VLOOKUP(A17,[1]法术参数设计表!$A$2:$Q$168,17,FALSE),0)&amp;"]")</f>
        <v/>
      </c>
      <c r="BV17" s="484"/>
      <c r="BW17" s="484" t="s">
        <v>6905</v>
      </c>
      <c r="BX17" s="484">
        <v>2</v>
      </c>
      <c r="BY17" s="487" t="s">
        <v>6905</v>
      </c>
      <c r="BZ17" s="487" t="s">
        <v>6905</v>
      </c>
      <c r="CA17" s="487">
        <v>4210</v>
      </c>
      <c r="CB17" s="487" t="s">
        <v>13126</v>
      </c>
      <c r="CC17" s="487"/>
      <c r="CD17" s="487"/>
      <c r="CE17" s="484" t="s">
        <v>6905</v>
      </c>
      <c r="CF17" s="484" t="s">
        <v>6905</v>
      </c>
      <c r="CG17" s="484" t="s">
        <v>6905</v>
      </c>
      <c r="CH17" s="484" t="s">
        <v>6905</v>
      </c>
      <c r="CI17" s="484" t="s">
        <v>6905</v>
      </c>
      <c r="CJ17" s="484"/>
      <c r="CK17" s="484"/>
      <c r="CL17" s="484"/>
      <c r="CM17" s="484"/>
      <c r="CN17" s="484"/>
      <c r="CO17" s="484"/>
      <c r="CP17" s="484"/>
      <c r="CQ17" s="484"/>
      <c r="CR17" s="484"/>
      <c r="CS17" s="484"/>
      <c r="CT17" s="484"/>
      <c r="CU17" s="484"/>
      <c r="CV17" s="484"/>
      <c r="CW17" s="484"/>
      <c r="CX17" s="484"/>
      <c r="CY17" s="484"/>
      <c r="CZ17" s="484"/>
      <c r="DA17" s="484"/>
      <c r="DB17" s="484"/>
      <c r="DC17" s="484"/>
      <c r="DD17" s="484"/>
      <c r="DE17" s="484"/>
      <c r="DF17" s="484"/>
      <c r="DG17" s="484"/>
      <c r="DH17" s="484"/>
      <c r="DI17" s="484">
        <f t="shared" si="2"/>
        <v>60</v>
      </c>
      <c r="DJ17" s="484"/>
      <c r="DK17" s="484"/>
      <c r="DL17" s="484"/>
      <c r="DM17" s="484"/>
      <c r="DN17" s="484"/>
      <c r="DO17" s="484"/>
      <c r="DP17" s="484"/>
      <c r="DQ17" s="484"/>
      <c r="DR17" s="484"/>
      <c r="DS17" s="484"/>
      <c r="DT17" s="484">
        <f t="shared" si="9"/>
        <v>2</v>
      </c>
      <c r="DU17" s="484"/>
      <c r="DV17" s="484"/>
      <c r="DW17" s="484"/>
      <c r="DX17" s="484"/>
      <c r="DY17" s="484"/>
      <c r="DZ17" s="484"/>
      <c r="EA17" s="484"/>
      <c r="EB17" s="484"/>
      <c r="EC17" s="484"/>
      <c r="ED17" s="484"/>
      <c r="EE17" s="484"/>
      <c r="EF17" s="484"/>
      <c r="EG17" s="484"/>
      <c r="EH17" s="484"/>
      <c r="EI17" s="484"/>
      <c r="EJ17" s="484"/>
      <c r="EK17" s="484"/>
      <c r="EL17" s="484"/>
      <c r="EM17" s="484"/>
      <c r="EN17" s="484"/>
      <c r="EO17" s="484"/>
      <c r="EP17" s="484"/>
      <c r="EQ17" s="484"/>
      <c r="ER17" s="484"/>
      <c r="ES17" s="484"/>
      <c r="ET17" s="484"/>
      <c r="EU17" s="484"/>
      <c r="EV17" s="484"/>
      <c r="EW17" s="484">
        <f t="shared" si="10"/>
        <v>1</v>
      </c>
      <c r="EX17" s="484"/>
      <c r="EY17" s="484"/>
      <c r="EZ17" s="484">
        <v>101</v>
      </c>
      <c r="FA17" s="484"/>
      <c r="FB17" s="484"/>
      <c r="FC17" s="484"/>
      <c r="FD17" s="484"/>
      <c r="FE17" s="484">
        <v>1</v>
      </c>
      <c r="FF17" s="486" t="s">
        <v>13138</v>
      </c>
      <c r="FG17" s="484" t="s">
        <v>6905</v>
      </c>
      <c r="FH17" s="484">
        <v>1</v>
      </c>
      <c r="FI17" s="484">
        <v>25</v>
      </c>
      <c r="FJ17" s="484">
        <f t="shared" si="11"/>
        <v>1</v>
      </c>
      <c r="FK17" s="484"/>
      <c r="FL17" s="484"/>
      <c r="FM17" s="484">
        <v>101</v>
      </c>
      <c r="FN17" s="484"/>
      <c r="FO17" s="484"/>
      <c r="FP17" s="484"/>
      <c r="FQ17" s="484"/>
      <c r="FR17" s="484"/>
      <c r="FS17" s="484">
        <v>1</v>
      </c>
      <c r="FT17" s="486" t="s">
        <v>13138</v>
      </c>
      <c r="FU17" s="484" t="s">
        <v>6905</v>
      </c>
      <c r="FV17" s="484">
        <v>1</v>
      </c>
      <c r="FW17" s="484">
        <v>25</v>
      </c>
      <c r="FX17" s="254">
        <v>2000</v>
      </c>
      <c r="FY17" s="254">
        <v>1</v>
      </c>
    </row>
    <row r="18" spans="1:181">
      <c r="A18" s="240">
        <v>211</v>
      </c>
      <c r="B18" s="240" t="s">
        <v>618</v>
      </c>
      <c r="C18" s="240">
        <v>2</v>
      </c>
      <c r="E18" s="240">
        <f t="shared" si="3"/>
        <v>0</v>
      </c>
      <c r="F18" s="240">
        <v>1</v>
      </c>
      <c r="G18" s="240">
        <v>2</v>
      </c>
      <c r="H18" s="240">
        <v>2</v>
      </c>
      <c r="L18" s="240">
        <f t="shared" si="4"/>
        <v>2.7E-2</v>
      </c>
      <c r="M18" s="240">
        <f t="shared" si="5"/>
        <v>1.7999999999999999E-2</v>
      </c>
      <c r="N18" s="295" t="str">
        <f t="shared" si="6"/>
        <v>PLAYERSKILL_211</v>
      </c>
      <c r="O18" s="295" t="str">
        <f t="shared" si="7"/>
        <v>PLAYERSKILLDES_211</v>
      </c>
      <c r="P18" s="295" t="str">
        <f t="shared" si="0"/>
        <v>PLAYERSKILLDES2_211</v>
      </c>
      <c r="Q18" s="295" t="str">
        <f t="shared" si="1"/>
        <v>PLAYERSKILLDES3_211</v>
      </c>
      <c r="R18" s="295" t="str">
        <f t="shared" si="8"/>
        <v>PLAYERSKILLDES4_211</v>
      </c>
      <c r="S18" s="295" t="s">
        <v>13161</v>
      </c>
      <c r="T18" s="484">
        <v>101</v>
      </c>
      <c r="U18" s="485"/>
      <c r="V18" s="485"/>
      <c r="W18" s="485"/>
      <c r="X18" s="485"/>
      <c r="Y18" s="485"/>
      <c r="Z18" s="484"/>
      <c r="AA18" s="484"/>
      <c r="AB18" s="484"/>
      <c r="AC18" s="484"/>
      <c r="AD18" s="486" t="s">
        <v>13162</v>
      </c>
      <c r="AF18" s="484"/>
      <c r="AG18" s="486" t="s">
        <v>13163</v>
      </c>
      <c r="AH18" s="484">
        <v>120</v>
      </c>
      <c r="AI18" s="486"/>
      <c r="AJ18" s="484"/>
      <c r="AK18" s="486"/>
      <c r="AL18" s="484"/>
      <c r="AM18" s="484">
        <v>1</v>
      </c>
      <c r="AN18" s="289" t="s">
        <v>13164</v>
      </c>
      <c r="AO18" s="484">
        <v>0</v>
      </c>
      <c r="AP18" s="484">
        <v>3</v>
      </c>
      <c r="AQ18" s="484">
        <v>2</v>
      </c>
      <c r="AR18" s="484">
        <v>0</v>
      </c>
      <c r="AS18" s="484"/>
      <c r="AT18" s="486" t="str">
        <f>"["&amp;VLOOKUP([1]playerSkillEffect!$A18,[1]法术参数设计表!$A$2:$O$168,8,FALSE)*1000&amp;",0]"</f>
        <v>[16000,0]</v>
      </c>
      <c r="AU18" s="486" t="str">
        <f>"["&amp;VLOOKUP([1]playerSkillEffect!$A18,[1]法术参数设计表!$A$2:$O$168,9,FALSE)*1000&amp;",0]"</f>
        <v>[18000,0]</v>
      </c>
      <c r="AV18" s="486" t="str">
        <f>"["&amp;VLOOKUP([1]playerSkillEffect!$A18,[1]法术参数设计表!$A$2:$O$168,10,FALSE)&amp;",0]"</f>
        <v>[23,0]</v>
      </c>
      <c r="AW18" s="484">
        <v>1</v>
      </c>
      <c r="AX18" s="484">
        <v>1</v>
      </c>
      <c r="AY18" s="484">
        <v>1</v>
      </c>
      <c r="AZ18" s="484"/>
      <c r="BA18" s="484"/>
      <c r="BB18" s="484">
        <v>1</v>
      </c>
      <c r="BC18" s="484"/>
      <c r="BD18" s="484" t="s">
        <v>6905</v>
      </c>
      <c r="BE18" s="484" t="s">
        <v>6905</v>
      </c>
      <c r="BF18" s="484" t="s">
        <v>6905</v>
      </c>
      <c r="BG18" s="484" t="s">
        <v>6905</v>
      </c>
      <c r="BH18" s="484">
        <v>100</v>
      </c>
      <c r="BI18" s="484"/>
      <c r="BJ18" s="484"/>
      <c r="BK18" s="484">
        <v>1</v>
      </c>
      <c r="BL18" s="484">
        <f>VLOOKUP(A18,[1]法术参数设计表!$A$2:$W$223,5,FALSE)</f>
        <v>60</v>
      </c>
      <c r="BM18" s="484">
        <v>9</v>
      </c>
      <c r="BN18" s="484"/>
      <c r="BO18" s="484"/>
      <c r="BP18" s="484" t="s">
        <v>13125</v>
      </c>
      <c r="BQ18" s="484"/>
      <c r="BR18" s="484"/>
      <c r="BS18" s="484" t="s">
        <v>6905</v>
      </c>
      <c r="BT18" s="484"/>
      <c r="BU18" s="484" t="str">
        <f>IF(VLOOKUP(A18,[1]法术参数设计表!$A$2:$Q$168,16,FALSE)="","","["&amp;ROUND(VLOOKUP(A18,[1]法术参数设计表!$A$2:$Q$168,16,FALSE),0)&amp;","&amp;ROUND(VLOOKUP(A18,[1]法术参数设计表!$A$2:$Q$168,17,FALSE),0)&amp;"]")</f>
        <v/>
      </c>
      <c r="BV18" s="484"/>
      <c r="BW18" s="484" t="s">
        <v>6905</v>
      </c>
      <c r="BX18" s="484">
        <v>2</v>
      </c>
      <c r="BY18" s="487" t="s">
        <v>6905</v>
      </c>
      <c r="BZ18" s="487" t="s">
        <v>6905</v>
      </c>
      <c r="CA18" s="487">
        <v>4211</v>
      </c>
      <c r="CB18" s="487" t="s">
        <v>13126</v>
      </c>
      <c r="CC18" s="487"/>
      <c r="CD18" s="487"/>
      <c r="CE18" s="484" t="s">
        <v>6905</v>
      </c>
      <c r="CF18" s="484" t="s">
        <v>6905</v>
      </c>
      <c r="CG18" s="484" t="s">
        <v>6905</v>
      </c>
      <c r="CH18" s="484" t="s">
        <v>6905</v>
      </c>
      <c r="CI18" s="484" t="s">
        <v>6905</v>
      </c>
      <c r="CJ18" s="484"/>
      <c r="CK18" s="484"/>
      <c r="CL18" s="484"/>
      <c r="CM18" s="484"/>
      <c r="CN18" s="484"/>
      <c r="CO18" s="484"/>
      <c r="CP18" s="484"/>
      <c r="CQ18" s="484"/>
      <c r="CR18" s="484"/>
      <c r="CS18" s="484"/>
      <c r="CT18" s="484"/>
      <c r="CU18" s="484"/>
      <c r="CV18" s="484"/>
      <c r="CW18" s="484"/>
      <c r="CX18" s="484"/>
      <c r="CY18" s="484"/>
      <c r="CZ18" s="484"/>
      <c r="DA18" s="484"/>
      <c r="DB18" s="484"/>
      <c r="DC18" s="484"/>
      <c r="DD18" s="486"/>
      <c r="DE18" s="486"/>
      <c r="DF18" s="486"/>
      <c r="DG18" s="486"/>
      <c r="DH18" s="484"/>
      <c r="DI18" s="484">
        <f t="shared" si="2"/>
        <v>60</v>
      </c>
      <c r="DJ18" s="484"/>
      <c r="DK18" s="484"/>
      <c r="DL18" s="484"/>
      <c r="DM18" s="484"/>
      <c r="DN18" s="484"/>
      <c r="DO18" s="484"/>
      <c r="DP18" s="484"/>
      <c r="DQ18" s="484"/>
      <c r="DR18" s="484"/>
      <c r="DS18" s="484"/>
      <c r="DT18" s="484">
        <f t="shared" si="9"/>
        <v>2</v>
      </c>
      <c r="DU18" s="484"/>
      <c r="DV18" s="484"/>
      <c r="DW18" s="484"/>
      <c r="DX18" s="484"/>
      <c r="DY18" s="484"/>
      <c r="DZ18" s="484"/>
      <c r="EA18" s="484"/>
      <c r="EB18" s="484"/>
      <c r="EC18" s="484"/>
      <c r="ED18" s="484"/>
      <c r="EE18" s="484"/>
      <c r="EF18" s="484"/>
      <c r="EG18" s="484"/>
      <c r="EH18" s="484"/>
      <c r="EI18" s="484"/>
      <c r="EJ18" s="484"/>
      <c r="EK18" s="484"/>
      <c r="EL18" s="484"/>
      <c r="EM18" s="484"/>
      <c r="EN18" s="484"/>
      <c r="EO18" s="484"/>
      <c r="EP18" s="484"/>
      <c r="EQ18" s="484"/>
      <c r="ER18" s="484"/>
      <c r="ES18" s="484"/>
      <c r="ET18" s="484"/>
      <c r="EU18" s="484"/>
      <c r="EV18" s="484"/>
      <c r="EW18" s="484">
        <f t="shared" si="10"/>
        <v>1</v>
      </c>
      <c r="EX18" s="484"/>
      <c r="EY18" s="484"/>
      <c r="EZ18" s="484">
        <v>101</v>
      </c>
      <c r="FA18" s="484"/>
      <c r="FB18" s="484"/>
      <c r="FC18" s="484"/>
      <c r="FD18" s="484"/>
      <c r="FE18" s="484">
        <v>1</v>
      </c>
      <c r="FF18" s="486" t="s">
        <v>13138</v>
      </c>
      <c r="FG18" s="484" t="s">
        <v>6905</v>
      </c>
      <c r="FH18" s="484">
        <v>1</v>
      </c>
      <c r="FI18" s="484">
        <v>25</v>
      </c>
      <c r="FJ18" s="484">
        <f t="shared" si="11"/>
        <v>1</v>
      </c>
      <c r="FK18" s="484"/>
      <c r="FL18" s="484"/>
      <c r="FM18" s="484">
        <v>101</v>
      </c>
      <c r="FN18" s="484"/>
      <c r="FO18" s="484"/>
      <c r="FP18" s="484"/>
      <c r="FQ18" s="484"/>
      <c r="FR18" s="484"/>
      <c r="FS18" s="484">
        <v>1</v>
      </c>
      <c r="FT18" s="486" t="s">
        <v>13138</v>
      </c>
      <c r="FU18" s="484" t="s">
        <v>6905</v>
      </c>
      <c r="FV18" s="484">
        <v>1</v>
      </c>
      <c r="FW18" s="484">
        <v>25</v>
      </c>
      <c r="FX18" s="254">
        <v>2000</v>
      </c>
      <c r="FY18" s="254">
        <v>1</v>
      </c>
    </row>
    <row r="19" spans="1:181">
      <c r="A19" s="240">
        <v>212</v>
      </c>
      <c r="B19" s="240" t="s">
        <v>619</v>
      </c>
      <c r="C19" s="240">
        <v>2</v>
      </c>
      <c r="E19" s="240">
        <f t="shared" si="3"/>
        <v>0</v>
      </c>
      <c r="F19" s="240">
        <v>1</v>
      </c>
      <c r="G19" s="240">
        <v>3</v>
      </c>
      <c r="H19" s="240">
        <v>3</v>
      </c>
      <c r="L19" s="240">
        <f t="shared" si="4"/>
        <v>2.7E-2</v>
      </c>
      <c r="M19" s="240">
        <f t="shared" si="5"/>
        <v>1.7999999999999999E-2</v>
      </c>
      <c r="N19" s="295" t="str">
        <f t="shared" si="6"/>
        <v>PLAYERSKILL_212</v>
      </c>
      <c r="O19" s="295" t="str">
        <f t="shared" si="7"/>
        <v>PLAYERSKILLDES_212</v>
      </c>
      <c r="P19" s="295" t="str">
        <f t="shared" si="0"/>
        <v>PLAYERSKILLDES2_212</v>
      </c>
      <c r="Q19" s="295" t="str">
        <f t="shared" si="1"/>
        <v>PLAYERSKILLDES3_212</v>
      </c>
      <c r="R19" s="295" t="str">
        <f t="shared" si="8"/>
        <v>PLAYERSKILLDES4_212</v>
      </c>
      <c r="S19" s="295" t="s">
        <v>13165</v>
      </c>
      <c r="T19" s="484">
        <v>101</v>
      </c>
      <c r="U19" s="485"/>
      <c r="V19" s="485"/>
      <c r="W19" s="485"/>
      <c r="X19" s="485"/>
      <c r="Y19" s="485"/>
      <c r="Z19" s="484"/>
      <c r="AA19" s="484"/>
      <c r="AB19" s="484"/>
      <c r="AC19" s="484"/>
      <c r="AD19" s="491"/>
      <c r="AE19" s="484"/>
      <c r="AF19" s="484"/>
      <c r="AG19" s="486" t="s">
        <v>13166</v>
      </c>
      <c r="AH19" s="484">
        <v>120</v>
      </c>
      <c r="AI19" s="484"/>
      <c r="AJ19" s="484"/>
      <c r="AK19" s="484"/>
      <c r="AL19" s="484"/>
      <c r="AM19" s="484">
        <v>0</v>
      </c>
      <c r="AN19" s="289" t="s">
        <v>13167</v>
      </c>
      <c r="AO19" s="484">
        <v>0</v>
      </c>
      <c r="AP19" s="484">
        <v>3</v>
      </c>
      <c r="AQ19" s="484">
        <v>2</v>
      </c>
      <c r="AR19" s="484">
        <v>0</v>
      </c>
      <c r="AS19" s="484"/>
      <c r="AT19" s="486" t="str">
        <f>"["&amp;VLOOKUP([1]playerSkillEffect!$A19,[1]法术参数设计表!$A$2:$O$168,8,FALSE)*1000&amp;",0]"</f>
        <v>[8000,0]</v>
      </c>
      <c r="AU19" s="486" t="str">
        <f>"["&amp;VLOOKUP([1]playerSkillEffect!$A19,[1]法术参数设计表!$A$2:$O$168,9,FALSE)*1000&amp;",0]"</f>
        <v>[35000,0]</v>
      </c>
      <c r="AV19" s="486" t="str">
        <f>"["&amp;VLOOKUP([1]playerSkillEffect!$A19,[1]法术参数设计表!$A$2:$O$168,10,FALSE)&amp;",0]"</f>
        <v>[40,0]</v>
      </c>
      <c r="AW19" s="484">
        <v>1</v>
      </c>
      <c r="AX19" s="484">
        <v>1</v>
      </c>
      <c r="AY19" s="484">
        <v>1</v>
      </c>
      <c r="AZ19" s="484" t="s">
        <v>6905</v>
      </c>
      <c r="BA19" s="484"/>
      <c r="BB19" s="484">
        <v>1</v>
      </c>
      <c r="BC19" s="484"/>
      <c r="BD19" s="484" t="s">
        <v>6905</v>
      </c>
      <c r="BE19" s="484" t="s">
        <v>6905</v>
      </c>
      <c r="BF19" s="484" t="s">
        <v>6905</v>
      </c>
      <c r="BG19" s="484" t="s">
        <v>6905</v>
      </c>
      <c r="BH19" s="484">
        <v>100</v>
      </c>
      <c r="BI19" s="484"/>
      <c r="BJ19" s="484"/>
      <c r="BK19" s="484">
        <v>0</v>
      </c>
      <c r="BL19" s="484">
        <f>VLOOKUP(A19,[1]法术参数设计表!$A$2:$W$223,5,FALSE)</f>
        <v>45</v>
      </c>
      <c r="BM19" s="484"/>
      <c r="BN19" s="484"/>
      <c r="BO19" s="484"/>
      <c r="BP19" s="484"/>
      <c r="BQ19" s="484">
        <v>3</v>
      </c>
      <c r="BR19" s="484"/>
      <c r="BS19" s="484" t="s">
        <v>6905</v>
      </c>
      <c r="BT19" s="484"/>
      <c r="BU19" s="484" t="str">
        <f>IF(VLOOKUP(A19,[1]法术参数设计表!$A$2:$Q$168,16,FALSE)="","","["&amp;ROUND(VLOOKUP(A19,[1]法术参数设计表!$A$2:$Q$168,16,FALSE),0)&amp;","&amp;ROUND(VLOOKUP(A19,[1]法术参数设计表!$A$2:$Q$168,17,FALSE),0)&amp;"]")</f>
        <v/>
      </c>
      <c r="BV19" s="484"/>
      <c r="BW19" s="484" t="s">
        <v>6905</v>
      </c>
      <c r="BX19" s="484">
        <v>2</v>
      </c>
      <c r="BY19" s="487" t="s">
        <v>6905</v>
      </c>
      <c r="BZ19" s="487" t="s">
        <v>6905</v>
      </c>
      <c r="CA19" s="487" t="s">
        <v>6905</v>
      </c>
      <c r="CB19" s="487" t="s">
        <v>6905</v>
      </c>
      <c r="CC19" s="487"/>
      <c r="CD19" s="487"/>
      <c r="CE19" s="486">
        <v>8212</v>
      </c>
      <c r="CF19" s="484" t="s">
        <v>12013</v>
      </c>
      <c r="CG19" s="486" t="s">
        <v>13168</v>
      </c>
      <c r="CH19" s="484" t="s">
        <v>6905</v>
      </c>
      <c r="CI19" s="484" t="s">
        <v>6905</v>
      </c>
      <c r="CJ19" s="484"/>
      <c r="CK19" s="484"/>
      <c r="CL19" s="484"/>
      <c r="CM19" s="484"/>
      <c r="CN19" s="484"/>
      <c r="CO19" s="484"/>
      <c r="CP19" s="484"/>
      <c r="CQ19" s="484"/>
      <c r="CR19" s="484"/>
      <c r="CS19" s="484"/>
      <c r="CT19" s="484"/>
      <c r="CU19" s="484"/>
      <c r="CV19" s="484"/>
      <c r="CW19" s="484"/>
      <c r="CX19" s="484"/>
      <c r="CY19" s="484"/>
      <c r="CZ19" s="484"/>
      <c r="DA19" s="484"/>
      <c r="DB19" s="484"/>
      <c r="DC19" s="484"/>
      <c r="DD19" s="486"/>
      <c r="DE19" s="486"/>
      <c r="DF19" s="486"/>
      <c r="DG19" s="486"/>
      <c r="DH19" s="484"/>
      <c r="DI19" s="484">
        <f t="shared" si="2"/>
        <v>45</v>
      </c>
      <c r="DJ19" s="484"/>
      <c r="DK19" s="484"/>
      <c r="DL19" s="484"/>
      <c r="DM19" s="484"/>
      <c r="DN19" s="484"/>
      <c r="DO19" s="484"/>
      <c r="DP19" s="484"/>
      <c r="DQ19" s="484"/>
      <c r="DR19" s="484"/>
      <c r="DS19" s="484"/>
      <c r="DT19" s="484">
        <f t="shared" si="9"/>
        <v>2</v>
      </c>
      <c r="DU19" s="484"/>
      <c r="DV19" s="484"/>
      <c r="DW19" s="484"/>
      <c r="DX19" s="484"/>
      <c r="DY19" s="484"/>
      <c r="DZ19" s="484"/>
      <c r="EA19" s="484"/>
      <c r="EB19" s="484"/>
      <c r="EC19" s="484"/>
      <c r="ED19" s="484"/>
      <c r="EE19" s="484"/>
      <c r="EF19" s="484"/>
      <c r="EG19" s="484"/>
      <c r="EH19" s="484"/>
      <c r="EI19" s="484"/>
      <c r="EJ19" s="484"/>
      <c r="EK19" s="484"/>
      <c r="EL19" s="484"/>
      <c r="EM19" s="484"/>
      <c r="EN19" s="484"/>
      <c r="EO19" s="484"/>
      <c r="EP19" s="484"/>
      <c r="EQ19" s="484"/>
      <c r="ER19" s="484"/>
      <c r="ES19" s="484"/>
      <c r="ET19" s="484"/>
      <c r="EU19" s="484"/>
      <c r="EV19" s="484"/>
      <c r="EW19" s="484">
        <f t="shared" si="10"/>
        <v>1</v>
      </c>
      <c r="EX19" s="484"/>
      <c r="EY19" s="484"/>
      <c r="EZ19" s="484">
        <v>101</v>
      </c>
      <c r="FA19" s="484"/>
      <c r="FB19" s="484"/>
      <c r="FC19" s="484"/>
      <c r="FD19" s="484"/>
      <c r="FE19" s="484">
        <v>1</v>
      </c>
      <c r="FF19" s="484"/>
      <c r="FG19" s="484" t="s">
        <v>6905</v>
      </c>
      <c r="FH19" s="484">
        <v>1</v>
      </c>
      <c r="FI19" s="484">
        <v>25</v>
      </c>
      <c r="FJ19" s="484">
        <f t="shared" si="11"/>
        <v>1</v>
      </c>
      <c r="FK19" s="484"/>
      <c r="FL19" s="484"/>
      <c r="FM19" s="484">
        <v>101</v>
      </c>
      <c r="FN19" s="484"/>
      <c r="FO19" s="484"/>
      <c r="FP19" s="484"/>
      <c r="FQ19" s="484"/>
      <c r="FR19" s="484"/>
      <c r="FS19" s="484">
        <v>1</v>
      </c>
      <c r="FT19" s="484"/>
      <c r="FU19" s="484" t="s">
        <v>6905</v>
      </c>
      <c r="FV19" s="484">
        <v>1</v>
      </c>
      <c r="FW19" s="484">
        <v>25</v>
      </c>
      <c r="FX19" s="254">
        <v>2000</v>
      </c>
      <c r="FY19" s="254">
        <v>1</v>
      </c>
    </row>
    <row r="20" spans="1:181">
      <c r="A20" s="240">
        <v>2121</v>
      </c>
      <c r="B20" s="240" t="s">
        <v>619</v>
      </c>
      <c r="C20" s="240">
        <v>2</v>
      </c>
      <c r="E20" s="240">
        <f t="shared" si="3"/>
        <v>0</v>
      </c>
      <c r="F20" s="240">
        <v>1</v>
      </c>
      <c r="G20" s="240">
        <v>3</v>
      </c>
      <c r="H20" s="240">
        <v>3</v>
      </c>
      <c r="L20" s="240">
        <f t="shared" si="4"/>
        <v>2.7E-2</v>
      </c>
      <c r="M20" s="240">
        <f t="shared" si="5"/>
        <v>1.7999999999999999E-2</v>
      </c>
      <c r="N20" s="295" t="str">
        <f t="shared" si="6"/>
        <v>PLAYERSKILL_212</v>
      </c>
      <c r="O20" s="295" t="str">
        <f t="shared" ref="O20:Q20" si="13">O19</f>
        <v>PLAYERSKILLDES_212</v>
      </c>
      <c r="P20" s="295" t="str">
        <f t="shared" si="13"/>
        <v>PLAYERSKILLDES2_212</v>
      </c>
      <c r="Q20" s="295" t="str">
        <f t="shared" si="13"/>
        <v>PLAYERSKILLDES3_212</v>
      </c>
      <c r="R20" s="295" t="str">
        <f t="shared" si="8"/>
        <v>PLAYERSKILLDES4_2121</v>
      </c>
      <c r="S20" s="295" t="s">
        <v>13165</v>
      </c>
      <c r="T20" s="484">
        <v>101</v>
      </c>
      <c r="U20" s="485"/>
      <c r="V20" s="485"/>
      <c r="W20" s="485"/>
      <c r="X20" s="485"/>
      <c r="Y20" s="485"/>
      <c r="Z20" s="484"/>
      <c r="AA20" s="484"/>
      <c r="AB20" s="484"/>
      <c r="AC20" s="484"/>
      <c r="AD20" s="491"/>
      <c r="AE20" s="484"/>
      <c r="AF20" s="484"/>
      <c r="AG20" s="486" t="s">
        <v>13166</v>
      </c>
      <c r="AH20" s="484">
        <v>120</v>
      </c>
      <c r="AI20" s="484"/>
      <c r="AJ20" s="484"/>
      <c r="AK20" s="484"/>
      <c r="AL20" s="484"/>
      <c r="AM20" s="484">
        <v>0</v>
      </c>
      <c r="AN20" s="289" t="s">
        <v>13167</v>
      </c>
      <c r="AO20" s="484">
        <v>0</v>
      </c>
      <c r="AP20" s="484">
        <v>3</v>
      </c>
      <c r="AQ20" s="484">
        <v>2</v>
      </c>
      <c r="AR20" s="484">
        <v>0</v>
      </c>
      <c r="AS20" s="484"/>
      <c r="AT20" s="486" t="str">
        <f>"["&amp;VLOOKUP([1]playerSkillEffect!$A20,[1]法术参数设计表!$A$2:$O$168,8,FALSE)*1000&amp;",0]"</f>
        <v>[6000,0]</v>
      </c>
      <c r="AU20" s="486" t="str">
        <f>"["&amp;VLOOKUP([1]playerSkillEffect!$A20,[1]法术参数设计表!$A$2:$O$168,9,FALSE)*1000&amp;",0]"</f>
        <v>[28000,0]</v>
      </c>
      <c r="AV20" s="486" t="str">
        <f>"["&amp;VLOOKUP([1]playerSkillEffect!$A20,[1]法术参数设计表!$A$2:$O$168,10,FALSE)&amp;",0]"</f>
        <v>[40,0]</v>
      </c>
      <c r="AW20" s="484">
        <v>1</v>
      </c>
      <c r="AX20" s="484">
        <v>1</v>
      </c>
      <c r="AY20" s="484">
        <v>1</v>
      </c>
      <c r="AZ20" s="484" t="s">
        <v>6905</v>
      </c>
      <c r="BA20" s="484"/>
      <c r="BB20" s="484">
        <v>1</v>
      </c>
      <c r="BC20" s="484"/>
      <c r="BD20" s="484" t="s">
        <v>6905</v>
      </c>
      <c r="BE20" s="484" t="s">
        <v>6905</v>
      </c>
      <c r="BF20" s="484" t="s">
        <v>6905</v>
      </c>
      <c r="BG20" s="484" t="s">
        <v>6905</v>
      </c>
      <c r="BH20" s="484">
        <v>100</v>
      </c>
      <c r="BI20" s="484"/>
      <c r="BJ20" s="484"/>
      <c r="BK20" s="484">
        <v>0</v>
      </c>
      <c r="BL20" s="484">
        <f>VLOOKUP(A20,[1]法术参数设计表!$A$2:$W$223,5,FALSE)</f>
        <v>45</v>
      </c>
      <c r="BM20" s="484"/>
      <c r="BN20" s="484"/>
      <c r="BO20" s="484"/>
      <c r="BP20" s="484"/>
      <c r="BQ20" s="484">
        <v>3</v>
      </c>
      <c r="BR20" s="484"/>
      <c r="BS20" s="484" t="s">
        <v>6905</v>
      </c>
      <c r="BT20" s="484"/>
      <c r="BU20" s="484" t="str">
        <f>IF(VLOOKUP(A20,[1]法术参数设计表!$A$2:$Q$168,16,FALSE)="","","["&amp;ROUND(VLOOKUP(A20,[1]法术参数设计表!$A$2:$Q$168,16,FALSE),0)&amp;","&amp;ROUND(VLOOKUP(A20,[1]法术参数设计表!$A$2:$Q$168,17,FALSE),0)&amp;"]")</f>
        <v/>
      </c>
      <c r="BV20" s="484"/>
      <c r="BW20" s="484" t="s">
        <v>6905</v>
      </c>
      <c r="BX20" s="484">
        <v>2</v>
      </c>
      <c r="BY20" s="487" t="s">
        <v>6905</v>
      </c>
      <c r="BZ20" s="487" t="s">
        <v>6905</v>
      </c>
      <c r="CA20" s="487" t="s">
        <v>6905</v>
      </c>
      <c r="CB20" s="487" t="s">
        <v>6905</v>
      </c>
      <c r="CC20" s="487"/>
      <c r="CD20" s="487"/>
      <c r="CE20" s="486">
        <v>8212</v>
      </c>
      <c r="CF20" s="484" t="s">
        <v>12013</v>
      </c>
      <c r="CG20" s="486" t="s">
        <v>13168</v>
      </c>
      <c r="CH20" s="484" t="s">
        <v>6905</v>
      </c>
      <c r="CI20" s="484" t="s">
        <v>6905</v>
      </c>
      <c r="CJ20" s="484"/>
      <c r="CK20" s="484"/>
      <c r="CL20" s="484"/>
      <c r="CM20" s="484"/>
      <c r="CN20" s="484"/>
      <c r="CO20" s="484"/>
      <c r="CP20" s="484"/>
      <c r="CQ20" s="484"/>
      <c r="CR20" s="484"/>
      <c r="CS20" s="484"/>
      <c r="CT20" s="484"/>
      <c r="CU20" s="484"/>
      <c r="CV20" s="484"/>
      <c r="CW20" s="484"/>
      <c r="CX20" s="484"/>
      <c r="CY20" s="484"/>
      <c r="CZ20" s="484"/>
      <c r="DA20" s="484"/>
      <c r="DB20" s="484"/>
      <c r="DC20" s="484"/>
      <c r="DD20" s="486"/>
      <c r="DE20" s="486"/>
      <c r="DF20" s="486"/>
      <c r="DG20" s="486"/>
      <c r="DH20" s="484"/>
      <c r="DI20" s="484">
        <f t="shared" si="2"/>
        <v>45</v>
      </c>
      <c r="DJ20" s="484"/>
      <c r="DK20" s="484"/>
      <c r="DL20" s="484"/>
      <c r="DM20" s="484"/>
      <c r="DN20" s="484"/>
      <c r="DO20" s="484"/>
      <c r="DP20" s="484"/>
      <c r="DQ20" s="484"/>
      <c r="DR20" s="484"/>
      <c r="DS20" s="484"/>
      <c r="DT20" s="484">
        <f t="shared" si="9"/>
        <v>2</v>
      </c>
      <c r="DU20" s="484"/>
      <c r="DV20" s="484"/>
      <c r="DW20" s="484"/>
      <c r="DX20" s="484"/>
      <c r="DY20" s="484"/>
      <c r="DZ20" s="484"/>
      <c r="EA20" s="484"/>
      <c r="EB20" s="484"/>
      <c r="EC20" s="484"/>
      <c r="ED20" s="484"/>
      <c r="EE20" s="484"/>
      <c r="EF20" s="484"/>
      <c r="EG20" s="484"/>
      <c r="EH20" s="484"/>
      <c r="EI20" s="484"/>
      <c r="EJ20" s="484"/>
      <c r="EK20" s="484"/>
      <c r="EL20" s="484"/>
      <c r="EM20" s="484"/>
      <c r="EN20" s="484"/>
      <c r="EO20" s="484"/>
      <c r="EP20" s="484"/>
      <c r="EQ20" s="484"/>
      <c r="ER20" s="484"/>
      <c r="ES20" s="484"/>
      <c r="ET20" s="484"/>
      <c r="EU20" s="484"/>
      <c r="EV20" s="484"/>
      <c r="EW20" s="484">
        <f t="shared" si="10"/>
        <v>1</v>
      </c>
      <c r="EX20" s="484"/>
      <c r="EY20" s="484"/>
      <c r="EZ20" s="484">
        <v>101</v>
      </c>
      <c r="FA20" s="484"/>
      <c r="FB20" s="484"/>
      <c r="FC20" s="484"/>
      <c r="FD20" s="484"/>
      <c r="FE20" s="484">
        <v>1</v>
      </c>
      <c r="FF20" s="484"/>
      <c r="FG20" s="484" t="s">
        <v>6905</v>
      </c>
      <c r="FH20" s="484">
        <v>1</v>
      </c>
      <c r="FI20" s="484">
        <v>25</v>
      </c>
      <c r="FJ20" s="484">
        <f t="shared" si="11"/>
        <v>1</v>
      </c>
      <c r="FK20" s="484"/>
      <c r="FL20" s="484"/>
      <c r="FM20" s="484">
        <v>101</v>
      </c>
      <c r="FN20" s="484"/>
      <c r="FO20" s="484"/>
      <c r="FP20" s="484"/>
      <c r="FQ20" s="484"/>
      <c r="FR20" s="484"/>
      <c r="FS20" s="484">
        <v>1</v>
      </c>
      <c r="FT20" s="484"/>
      <c r="FU20" s="484" t="s">
        <v>6905</v>
      </c>
      <c r="FV20" s="484">
        <v>1</v>
      </c>
      <c r="FW20" s="484">
        <v>25</v>
      </c>
      <c r="FX20" s="254">
        <v>2000</v>
      </c>
      <c r="FY20" s="254">
        <v>1</v>
      </c>
    </row>
    <row r="21" spans="1:181" ht="18">
      <c r="A21" s="240">
        <v>213</v>
      </c>
      <c r="B21" s="240" t="s">
        <v>620</v>
      </c>
      <c r="C21" s="240">
        <v>2</v>
      </c>
      <c r="D21" s="240">
        <v>1</v>
      </c>
      <c r="E21" s="240">
        <f t="shared" si="3"/>
        <v>1</v>
      </c>
      <c r="F21" s="240">
        <v>1</v>
      </c>
      <c r="G21" s="240">
        <v>3</v>
      </c>
      <c r="H21" s="240">
        <v>3</v>
      </c>
      <c r="L21" s="240">
        <f t="shared" si="4"/>
        <v>3.5999999999999997E-2</v>
      </c>
      <c r="M21" s="240">
        <f t="shared" si="5"/>
        <v>2.7E-2</v>
      </c>
      <c r="N21" s="295" t="str">
        <f t="shared" si="6"/>
        <v>PLAYERSKILL_213</v>
      </c>
      <c r="O21" s="295" t="str">
        <f t="shared" si="7"/>
        <v>PLAYERSKILLDES_213</v>
      </c>
      <c r="P21" s="295" t="str">
        <f t="shared" si="0"/>
        <v>PLAYERSKILLDES2_213</v>
      </c>
      <c r="Q21" s="295" t="str">
        <f t="shared" si="1"/>
        <v>PLAYERSKILLDES3_213</v>
      </c>
      <c r="R21" s="295" t="str">
        <f t="shared" si="8"/>
        <v>PLAYERSKILLDES4_213</v>
      </c>
      <c r="S21" s="295" t="s">
        <v>13169</v>
      </c>
      <c r="T21" s="484">
        <v>101</v>
      </c>
      <c r="U21" s="485"/>
      <c r="V21" s="485"/>
      <c r="W21" s="485"/>
      <c r="X21" s="485"/>
      <c r="Y21" s="485"/>
      <c r="Z21" s="484"/>
      <c r="AA21" s="484"/>
      <c r="AB21" s="484"/>
      <c r="AC21" s="484"/>
      <c r="AD21" s="296" t="s">
        <v>13170</v>
      </c>
      <c r="AE21" s="296"/>
      <c r="AF21" s="296" t="s">
        <v>13171</v>
      </c>
      <c r="AG21" s="486"/>
      <c r="AH21" s="486">
        <v>120</v>
      </c>
      <c r="AI21" s="486"/>
      <c r="AJ21" s="486"/>
      <c r="AK21" s="486"/>
      <c r="AL21" s="484"/>
      <c r="AM21" s="484">
        <v>1</v>
      </c>
      <c r="AN21" s="289" t="s">
        <v>13172</v>
      </c>
      <c r="AO21" s="484">
        <v>0</v>
      </c>
      <c r="AP21" s="484">
        <v>3</v>
      </c>
      <c r="AQ21" s="484">
        <v>2</v>
      </c>
      <c r="AR21" s="484">
        <v>0</v>
      </c>
      <c r="AS21" s="484"/>
      <c r="AT21" s="486" t="str">
        <f>"["&amp;VLOOKUP([1]playerSkillEffect!$A21,[1]法术参数设计表!$A$2:$O$168,8,FALSE)*1000&amp;",0]"</f>
        <v>[21000,0]</v>
      </c>
      <c r="AU21" s="486" t="str">
        <f>"["&amp;VLOOKUP([1]playerSkillEffect!$A21,[1]法术参数设计表!$A$2:$O$168,9,FALSE)*1000&amp;",0]"</f>
        <v>[30000,0]</v>
      </c>
      <c r="AV21" s="486" t="str">
        <f>"["&amp;VLOOKUP([1]playerSkillEffect!$A21,[1]法术参数设计表!$A$2:$O$168,10,FALSE)&amp;",0]"</f>
        <v>[65,0]</v>
      </c>
      <c r="AW21" s="484">
        <v>1</v>
      </c>
      <c r="AX21" s="484">
        <v>1</v>
      </c>
      <c r="AY21" s="484">
        <v>1</v>
      </c>
      <c r="AZ21" s="484" t="s">
        <v>6905</v>
      </c>
      <c r="BA21" s="484"/>
      <c r="BB21" s="484">
        <v>1</v>
      </c>
      <c r="BC21" s="484"/>
      <c r="BD21" s="484" t="s">
        <v>6905</v>
      </c>
      <c r="BE21" s="484">
        <v>10213</v>
      </c>
      <c r="BF21" s="484" t="s">
        <v>6905</v>
      </c>
      <c r="BG21" s="484" t="s">
        <v>6905</v>
      </c>
      <c r="BH21" s="484">
        <v>100</v>
      </c>
      <c r="BI21" s="484"/>
      <c r="BJ21" s="484"/>
      <c r="BK21" s="484">
        <v>0</v>
      </c>
      <c r="BL21" s="484">
        <f>VLOOKUP(A21,[1]法术参数设计表!$A$2:$W$223,5,FALSE)</f>
        <v>80</v>
      </c>
      <c r="BM21" s="484"/>
      <c r="BN21" s="484"/>
      <c r="BO21" s="484"/>
      <c r="BP21" s="484"/>
      <c r="BQ21" s="484"/>
      <c r="BR21" s="484"/>
      <c r="BS21" s="484" t="s">
        <v>6905</v>
      </c>
      <c r="BT21" s="484"/>
      <c r="BU21" s="484" t="str">
        <f>IF(VLOOKUP(A21,[1]法术参数设计表!$A$2:$Q$168,16,FALSE)="","","["&amp;ROUND(VLOOKUP(A21,[1]法术参数设计表!$A$2:$Q$168,16,FALSE),0)&amp;","&amp;ROUND(VLOOKUP(A21,[1]法术参数设计表!$A$2:$Q$168,17,FALSE),0)&amp;"]")</f>
        <v/>
      </c>
      <c r="BV21" s="484"/>
      <c r="BW21" s="484" t="s">
        <v>6905</v>
      </c>
      <c r="BX21" s="484">
        <v>2</v>
      </c>
      <c r="BY21" s="487" t="s">
        <v>6905</v>
      </c>
      <c r="BZ21" s="487" t="s">
        <v>6905</v>
      </c>
      <c r="CA21" s="487" t="s">
        <v>6905</v>
      </c>
      <c r="CB21" s="487" t="s">
        <v>6905</v>
      </c>
      <c r="CC21" s="487"/>
      <c r="CD21" s="487"/>
      <c r="CE21" s="486">
        <v>8213</v>
      </c>
      <c r="CF21" s="484" t="s">
        <v>12013</v>
      </c>
      <c r="CG21" s="486" t="s">
        <v>13168</v>
      </c>
      <c r="CH21" s="484" t="s">
        <v>6905</v>
      </c>
      <c r="CI21" s="484" t="s">
        <v>6905</v>
      </c>
      <c r="CJ21" s="484"/>
      <c r="CK21" s="484"/>
      <c r="CL21" s="484"/>
      <c r="CM21" s="484"/>
      <c r="CN21" s="484"/>
      <c r="CO21" s="484"/>
      <c r="CP21" s="484"/>
      <c r="CQ21" s="484"/>
      <c r="CR21" s="484"/>
      <c r="CS21" s="484"/>
      <c r="CT21" s="484"/>
      <c r="CU21" s="484"/>
      <c r="CV21" s="484"/>
      <c r="CW21" s="484"/>
      <c r="CX21" s="484"/>
      <c r="CY21" s="484"/>
      <c r="CZ21" s="484"/>
      <c r="DA21" s="484"/>
      <c r="DB21" s="484"/>
      <c r="DC21" s="484"/>
      <c r="DD21" s="486"/>
      <c r="DE21" s="486"/>
      <c r="DF21" s="486"/>
      <c r="DG21" s="486"/>
      <c r="DH21" s="484"/>
      <c r="DI21" s="484">
        <f t="shared" si="2"/>
        <v>80</v>
      </c>
      <c r="DJ21" s="484"/>
      <c r="DK21" s="484"/>
      <c r="DL21" s="484"/>
      <c r="DM21" s="484"/>
      <c r="DN21" s="484"/>
      <c r="DO21" s="484"/>
      <c r="DP21" s="484"/>
      <c r="DQ21" s="484"/>
      <c r="DR21" s="484"/>
      <c r="DS21" s="484"/>
      <c r="DT21" s="484">
        <f t="shared" si="9"/>
        <v>2</v>
      </c>
      <c r="DU21" s="484"/>
      <c r="DV21" s="484"/>
      <c r="DW21" s="484"/>
      <c r="DX21" s="484"/>
      <c r="DY21" s="484"/>
      <c r="DZ21" s="484"/>
      <c r="EA21" s="484"/>
      <c r="EB21" s="484"/>
      <c r="EC21" s="484"/>
      <c r="ED21" s="484"/>
      <c r="EE21" s="484"/>
      <c r="EF21" s="484"/>
      <c r="EG21" s="484"/>
      <c r="EH21" s="484"/>
      <c r="EI21" s="484"/>
      <c r="EJ21" s="484"/>
      <c r="EK21" s="484"/>
      <c r="EL21" s="484"/>
      <c r="EM21" s="484"/>
      <c r="EN21" s="484"/>
      <c r="EO21" s="484"/>
      <c r="EP21" s="484"/>
      <c r="EQ21" s="484"/>
      <c r="ER21" s="484"/>
      <c r="ES21" s="484"/>
      <c r="ET21" s="484"/>
      <c r="EU21" s="484"/>
      <c r="EV21" s="484"/>
      <c r="EW21" s="484">
        <f t="shared" si="10"/>
        <v>10</v>
      </c>
      <c r="EX21" s="484"/>
      <c r="EY21" s="484"/>
      <c r="EZ21" s="484">
        <v>101</v>
      </c>
      <c r="FA21" s="484"/>
      <c r="FB21" s="484"/>
      <c r="FC21" s="484"/>
      <c r="FD21" s="484"/>
      <c r="FE21" s="484">
        <v>1</v>
      </c>
      <c r="FF21" s="486" t="s">
        <v>13138</v>
      </c>
      <c r="FG21" s="484" t="s">
        <v>6905</v>
      </c>
      <c r="FH21" s="484">
        <v>1</v>
      </c>
      <c r="FI21" s="484">
        <v>25</v>
      </c>
      <c r="FJ21" s="484">
        <f t="shared" si="11"/>
        <v>10</v>
      </c>
      <c r="FK21" s="484"/>
      <c r="FL21" s="484"/>
      <c r="FM21" s="484">
        <v>101</v>
      </c>
      <c r="FN21" s="484"/>
      <c r="FO21" s="484"/>
      <c r="FP21" s="484"/>
      <c r="FQ21" s="484"/>
      <c r="FR21" s="484"/>
      <c r="FS21" s="484">
        <v>1</v>
      </c>
      <c r="FT21" s="486" t="s">
        <v>13138</v>
      </c>
      <c r="FU21" s="484" t="s">
        <v>6905</v>
      </c>
      <c r="FV21" s="484">
        <v>1</v>
      </c>
      <c r="FW21" s="484">
        <v>25</v>
      </c>
      <c r="FX21" s="254">
        <v>2000</v>
      </c>
      <c r="FY21" s="254">
        <v>1</v>
      </c>
    </row>
    <row r="22" spans="1:181" ht="18">
      <c r="A22" s="240">
        <v>2131</v>
      </c>
      <c r="B22" s="240" t="s">
        <v>620</v>
      </c>
      <c r="C22" s="240">
        <v>2</v>
      </c>
      <c r="D22" s="240">
        <v>1</v>
      </c>
      <c r="E22" s="240">
        <f t="shared" si="3"/>
        <v>1</v>
      </c>
      <c r="F22" s="240">
        <v>1</v>
      </c>
      <c r="G22" s="240">
        <v>3</v>
      </c>
      <c r="H22" s="240">
        <v>3</v>
      </c>
      <c r="L22" s="240">
        <f t="shared" si="4"/>
        <v>3.5999999999999997E-2</v>
      </c>
      <c r="M22" s="240">
        <f t="shared" si="5"/>
        <v>2.7E-2</v>
      </c>
      <c r="N22" s="295" t="str">
        <f t="shared" si="6"/>
        <v>PLAYERSKILL_213</v>
      </c>
      <c r="O22" s="295" t="str">
        <f t="shared" ref="O22:Q22" si="14">O21</f>
        <v>PLAYERSKILLDES_213</v>
      </c>
      <c r="P22" s="295" t="str">
        <f t="shared" si="14"/>
        <v>PLAYERSKILLDES2_213</v>
      </c>
      <c r="Q22" s="295" t="str">
        <f t="shared" si="14"/>
        <v>PLAYERSKILLDES3_213</v>
      </c>
      <c r="R22" s="295" t="str">
        <f t="shared" si="8"/>
        <v>PLAYERSKILLDES4_2131</v>
      </c>
      <c r="S22" s="295" t="s">
        <v>13169</v>
      </c>
      <c r="T22" s="484">
        <v>101</v>
      </c>
      <c r="U22" s="485"/>
      <c r="V22" s="485"/>
      <c r="W22" s="485"/>
      <c r="X22" s="485"/>
      <c r="Y22" s="485"/>
      <c r="Z22" s="484"/>
      <c r="AA22" s="484"/>
      <c r="AB22" s="484"/>
      <c r="AC22" s="484"/>
      <c r="AD22" s="296" t="s">
        <v>13170</v>
      </c>
      <c r="AE22" s="296"/>
      <c r="AF22" s="296" t="s">
        <v>13171</v>
      </c>
      <c r="AG22" s="486"/>
      <c r="AH22" s="486">
        <v>120</v>
      </c>
      <c r="AI22" s="486"/>
      <c r="AJ22" s="486"/>
      <c r="AK22" s="486"/>
      <c r="AL22" s="484"/>
      <c r="AM22" s="484">
        <v>1</v>
      </c>
      <c r="AN22" s="289" t="s">
        <v>13172</v>
      </c>
      <c r="AO22" s="484">
        <v>0</v>
      </c>
      <c r="AP22" s="484">
        <v>3</v>
      </c>
      <c r="AQ22" s="484">
        <v>2</v>
      </c>
      <c r="AR22" s="484">
        <v>0</v>
      </c>
      <c r="AS22" s="484"/>
      <c r="AT22" s="486" t="str">
        <f>"["&amp;VLOOKUP([1]playerSkillEffect!$A22,[1]法术参数设计表!$A$2:$O$168,8,FALSE)*1000&amp;",0]"</f>
        <v>[17000,0]</v>
      </c>
      <c r="AU22" s="486" t="str">
        <f>"["&amp;VLOOKUP([1]playerSkillEffect!$A22,[1]法术参数设计表!$A$2:$O$168,9,FALSE)*1000&amp;",0]"</f>
        <v>[24000,0]</v>
      </c>
      <c r="AV22" s="486" t="str">
        <f>"["&amp;VLOOKUP([1]playerSkillEffect!$A22,[1]法术参数设计表!$A$2:$O$168,10,FALSE)&amp;",0]"</f>
        <v>[65,0]</v>
      </c>
      <c r="AW22" s="484">
        <v>1</v>
      </c>
      <c r="AX22" s="484">
        <v>1</v>
      </c>
      <c r="AY22" s="484">
        <v>1</v>
      </c>
      <c r="AZ22" s="484" t="s">
        <v>6905</v>
      </c>
      <c r="BA22" s="484"/>
      <c r="BB22" s="484">
        <v>1</v>
      </c>
      <c r="BC22" s="484"/>
      <c r="BD22" s="484" t="s">
        <v>6905</v>
      </c>
      <c r="BE22" s="484">
        <v>10213</v>
      </c>
      <c r="BF22" s="484" t="s">
        <v>6905</v>
      </c>
      <c r="BG22" s="484" t="s">
        <v>6905</v>
      </c>
      <c r="BH22" s="484">
        <v>100</v>
      </c>
      <c r="BI22" s="484"/>
      <c r="BJ22" s="484"/>
      <c r="BK22" s="484">
        <v>0</v>
      </c>
      <c r="BL22" s="484">
        <f>VLOOKUP(A22,[1]法术参数设计表!$A$2:$W$223,5,FALSE)</f>
        <v>80</v>
      </c>
      <c r="BM22" s="484"/>
      <c r="BN22" s="484"/>
      <c r="BO22" s="484"/>
      <c r="BP22" s="484"/>
      <c r="BQ22" s="484"/>
      <c r="BR22" s="484"/>
      <c r="BS22" s="484" t="s">
        <v>6905</v>
      </c>
      <c r="BT22" s="484"/>
      <c r="BU22" s="484" t="str">
        <f>IF(VLOOKUP(A22,[1]法术参数设计表!$A$2:$Q$168,16,FALSE)="","","["&amp;ROUND(VLOOKUP(A22,[1]法术参数设计表!$A$2:$Q$168,16,FALSE),0)&amp;","&amp;ROUND(VLOOKUP(A22,[1]法术参数设计表!$A$2:$Q$168,17,FALSE),0)&amp;"]")</f>
        <v/>
      </c>
      <c r="BV22" s="484"/>
      <c r="BW22" s="484" t="s">
        <v>6905</v>
      </c>
      <c r="BX22" s="484">
        <v>2</v>
      </c>
      <c r="BY22" s="487" t="s">
        <v>6905</v>
      </c>
      <c r="BZ22" s="487" t="s">
        <v>6905</v>
      </c>
      <c r="CA22" s="487" t="s">
        <v>6905</v>
      </c>
      <c r="CB22" s="487" t="s">
        <v>6905</v>
      </c>
      <c r="CC22" s="487"/>
      <c r="CD22" s="487"/>
      <c r="CE22" s="486">
        <v>8213</v>
      </c>
      <c r="CF22" s="484" t="s">
        <v>12013</v>
      </c>
      <c r="CG22" s="486" t="s">
        <v>13168</v>
      </c>
      <c r="CH22" s="484" t="s">
        <v>6905</v>
      </c>
      <c r="CI22" s="484" t="s">
        <v>6905</v>
      </c>
      <c r="CJ22" s="484"/>
      <c r="CK22" s="484"/>
      <c r="CL22" s="484"/>
      <c r="CM22" s="484"/>
      <c r="CN22" s="484"/>
      <c r="CO22" s="484"/>
      <c r="CP22" s="484"/>
      <c r="CQ22" s="484"/>
      <c r="CR22" s="484"/>
      <c r="CS22" s="484"/>
      <c r="CT22" s="484"/>
      <c r="CU22" s="484"/>
      <c r="CV22" s="484"/>
      <c r="CW22" s="484"/>
      <c r="CX22" s="484"/>
      <c r="CY22" s="484"/>
      <c r="CZ22" s="484"/>
      <c r="DA22" s="484"/>
      <c r="DB22" s="484"/>
      <c r="DC22" s="484"/>
      <c r="DD22" s="486"/>
      <c r="DE22" s="486"/>
      <c r="DF22" s="486"/>
      <c r="DG22" s="486"/>
      <c r="DH22" s="484"/>
      <c r="DI22" s="484">
        <f t="shared" si="2"/>
        <v>80</v>
      </c>
      <c r="DJ22" s="484"/>
      <c r="DK22" s="484"/>
      <c r="DL22" s="484"/>
      <c r="DM22" s="484"/>
      <c r="DN22" s="484"/>
      <c r="DO22" s="484"/>
      <c r="DP22" s="484"/>
      <c r="DQ22" s="484"/>
      <c r="DR22" s="484"/>
      <c r="DS22" s="484"/>
      <c r="DT22" s="484">
        <f t="shared" si="9"/>
        <v>2</v>
      </c>
      <c r="DU22" s="484"/>
      <c r="DV22" s="484"/>
      <c r="DW22" s="484"/>
      <c r="DX22" s="484"/>
      <c r="DY22" s="484"/>
      <c r="DZ22" s="484"/>
      <c r="EA22" s="484"/>
      <c r="EB22" s="484"/>
      <c r="EC22" s="484"/>
      <c r="ED22" s="484"/>
      <c r="EE22" s="484"/>
      <c r="EF22" s="484"/>
      <c r="EG22" s="484"/>
      <c r="EH22" s="484"/>
      <c r="EI22" s="484"/>
      <c r="EJ22" s="484"/>
      <c r="EK22" s="484"/>
      <c r="EL22" s="484"/>
      <c r="EM22" s="484"/>
      <c r="EN22" s="484"/>
      <c r="EO22" s="484"/>
      <c r="EP22" s="484"/>
      <c r="EQ22" s="484"/>
      <c r="ER22" s="484"/>
      <c r="ES22" s="484"/>
      <c r="ET22" s="484"/>
      <c r="EU22" s="484"/>
      <c r="EV22" s="484"/>
      <c r="EW22" s="484">
        <f t="shared" si="10"/>
        <v>10</v>
      </c>
      <c r="EX22" s="484"/>
      <c r="EY22" s="484"/>
      <c r="EZ22" s="484">
        <v>101</v>
      </c>
      <c r="FA22" s="484"/>
      <c r="FB22" s="484"/>
      <c r="FC22" s="484"/>
      <c r="FD22" s="484"/>
      <c r="FE22" s="484">
        <v>1</v>
      </c>
      <c r="FF22" s="486" t="s">
        <v>13138</v>
      </c>
      <c r="FG22" s="484" t="s">
        <v>6905</v>
      </c>
      <c r="FH22" s="484">
        <v>1</v>
      </c>
      <c r="FI22" s="484">
        <v>25</v>
      </c>
      <c r="FJ22" s="484">
        <f t="shared" si="11"/>
        <v>10</v>
      </c>
      <c r="FK22" s="484"/>
      <c r="FL22" s="484"/>
      <c r="FM22" s="484">
        <v>101</v>
      </c>
      <c r="FN22" s="484"/>
      <c r="FO22" s="484"/>
      <c r="FP22" s="484"/>
      <c r="FQ22" s="484"/>
      <c r="FR22" s="484"/>
      <c r="FS22" s="484">
        <v>1</v>
      </c>
      <c r="FT22" s="486" t="s">
        <v>13138</v>
      </c>
      <c r="FU22" s="484" t="s">
        <v>6905</v>
      </c>
      <c r="FV22" s="484">
        <v>1</v>
      </c>
      <c r="FW22" s="484">
        <v>25</v>
      </c>
      <c r="FX22" s="254">
        <v>2000</v>
      </c>
      <c r="FY22" s="254">
        <v>1</v>
      </c>
    </row>
    <row r="23" spans="1:181">
      <c r="A23" s="240">
        <v>214</v>
      </c>
      <c r="B23" s="240" t="s">
        <v>621</v>
      </c>
      <c r="C23" s="240">
        <v>2</v>
      </c>
      <c r="E23" s="240">
        <f t="shared" si="3"/>
        <v>0</v>
      </c>
      <c r="F23" s="240">
        <v>1</v>
      </c>
      <c r="G23" s="240">
        <v>1</v>
      </c>
      <c r="H23" s="240">
        <v>1</v>
      </c>
      <c r="I23" s="240">
        <v>1</v>
      </c>
      <c r="L23" s="240">
        <f t="shared" si="4"/>
        <v>2.7E-2</v>
      </c>
      <c r="M23" s="240">
        <f t="shared" si="5"/>
        <v>1.7999999999999999E-2</v>
      </c>
      <c r="N23" s="295" t="str">
        <f t="shared" si="6"/>
        <v>PLAYERSKILL_214</v>
      </c>
      <c r="O23" s="295" t="str">
        <f t="shared" si="7"/>
        <v>PLAYERSKILLDES_214</v>
      </c>
      <c r="P23" s="295" t="str">
        <f t="shared" si="0"/>
        <v>PLAYERSKILLDES2_214</v>
      </c>
      <c r="Q23" s="295" t="str">
        <f t="shared" si="1"/>
        <v>PLAYERSKILLDES3_214</v>
      </c>
      <c r="R23" s="295" t="str">
        <f t="shared" si="8"/>
        <v>PLAYERSKILLDES4_214</v>
      </c>
      <c r="S23" s="295" t="s">
        <v>13173</v>
      </c>
      <c r="T23" s="484">
        <v>101</v>
      </c>
      <c r="U23" s="485"/>
      <c r="V23" s="485"/>
      <c r="W23" s="485"/>
      <c r="X23" s="485"/>
      <c r="Y23" s="485"/>
      <c r="Z23" s="484"/>
      <c r="AA23" s="484"/>
      <c r="AB23" s="484"/>
      <c r="AC23" s="484"/>
      <c r="AD23" s="486" t="s">
        <v>13174</v>
      </c>
      <c r="AE23" s="484"/>
      <c r="AF23" s="484"/>
      <c r="AG23" s="486"/>
      <c r="AH23" s="484">
        <v>120</v>
      </c>
      <c r="AI23" s="484"/>
      <c r="AJ23" s="484"/>
      <c r="AK23" s="484"/>
      <c r="AL23" s="484"/>
      <c r="AM23" s="484">
        <v>1</v>
      </c>
      <c r="AN23" s="289" t="s">
        <v>13175</v>
      </c>
      <c r="AO23" s="484">
        <v>0</v>
      </c>
      <c r="AP23" s="484">
        <v>3</v>
      </c>
      <c r="AQ23" s="484">
        <v>2</v>
      </c>
      <c r="AR23" s="484">
        <v>0</v>
      </c>
      <c r="AS23" s="484"/>
      <c r="AT23" s="486" t="str">
        <f>"["&amp;VLOOKUP([1]playerSkillEffect!$A23,[1]法术参数设计表!$A$2:$O$168,8,FALSE)*1000&amp;",0]"</f>
        <v>[6000,0]</v>
      </c>
      <c r="AU23" s="486" t="str">
        <f>"["&amp;VLOOKUP([1]playerSkillEffect!$A23,[1]法术参数设计表!$A$2:$O$168,9,FALSE)*1000&amp;",0]"</f>
        <v>[15000,0]</v>
      </c>
      <c r="AV23" s="486" t="str">
        <f>"["&amp;VLOOKUP([1]playerSkillEffect!$A23,[1]法术参数设计表!$A$2:$O$168,10,FALSE)&amp;",0]"</f>
        <v>[20,0]</v>
      </c>
      <c r="AW23" s="484">
        <v>1</v>
      </c>
      <c r="AX23" s="484">
        <v>1</v>
      </c>
      <c r="AY23" s="484">
        <v>1</v>
      </c>
      <c r="AZ23" s="484" t="s">
        <v>6905</v>
      </c>
      <c r="BA23" s="484"/>
      <c r="BB23" s="484">
        <v>1</v>
      </c>
      <c r="BC23" s="484"/>
      <c r="BD23" s="484" t="s">
        <v>6905</v>
      </c>
      <c r="BE23" s="484" t="s">
        <v>6905</v>
      </c>
      <c r="BF23" s="484" t="s">
        <v>6905</v>
      </c>
      <c r="BG23" s="484" t="s">
        <v>6905</v>
      </c>
      <c r="BH23" s="484">
        <v>100</v>
      </c>
      <c r="BI23" s="484"/>
      <c r="BJ23" s="484"/>
      <c r="BK23" s="484">
        <v>1</v>
      </c>
      <c r="BL23" s="484">
        <f>VLOOKUP(A23,[1]法术参数设计表!$A$2:$W$223,5,FALSE)</f>
        <v>45</v>
      </c>
      <c r="BM23" s="484">
        <v>9</v>
      </c>
      <c r="BN23" s="484">
        <v>19</v>
      </c>
      <c r="BO23" s="484"/>
      <c r="BP23" s="484" t="s">
        <v>13125</v>
      </c>
      <c r="BQ23" s="484">
        <v>2</v>
      </c>
      <c r="BR23" s="484"/>
      <c r="BS23" s="484" t="s">
        <v>6905</v>
      </c>
      <c r="BT23" s="484"/>
      <c r="BU23" s="484" t="str">
        <f>IF(VLOOKUP(A23,[1]法术参数设计表!$A$2:$Q$168,16,FALSE)="","","["&amp;ROUND(VLOOKUP(A23,[1]法术参数设计表!$A$2:$Q$168,16,FALSE),0)&amp;","&amp;ROUND(VLOOKUP(A23,[1]法术参数设计表!$A$2:$Q$168,17,FALSE),0)&amp;"]")</f>
        <v>[951,516]</v>
      </c>
      <c r="BV23" s="484"/>
      <c r="BW23" s="484" t="s">
        <v>6905</v>
      </c>
      <c r="BX23" s="484">
        <v>2</v>
      </c>
      <c r="BY23" s="487" t="s">
        <v>6905</v>
      </c>
      <c r="BZ23" s="487" t="s">
        <v>6905</v>
      </c>
      <c r="CA23" s="487">
        <v>42001</v>
      </c>
      <c r="CB23" s="492" t="s">
        <v>13176</v>
      </c>
      <c r="CC23" s="487"/>
      <c r="CD23" s="487"/>
      <c r="CE23" s="484" t="s">
        <v>6905</v>
      </c>
      <c r="CF23" s="484" t="s">
        <v>6905</v>
      </c>
      <c r="CG23" s="484" t="s">
        <v>6905</v>
      </c>
      <c r="CH23" s="484" t="s">
        <v>6905</v>
      </c>
      <c r="CI23" s="484" t="s">
        <v>6905</v>
      </c>
      <c r="CJ23" s="484"/>
      <c r="CK23" s="484"/>
      <c r="CL23" s="484"/>
      <c r="CM23" s="484"/>
      <c r="CN23" s="484"/>
      <c r="CO23" s="484"/>
      <c r="CP23" s="484"/>
      <c r="CQ23" s="484"/>
      <c r="CR23" s="484"/>
      <c r="CS23" s="484"/>
      <c r="CT23" s="484"/>
      <c r="CU23" s="484"/>
      <c r="CV23" s="484"/>
      <c r="CW23" s="486">
        <v>2</v>
      </c>
      <c r="CX23" s="486">
        <v>2</v>
      </c>
      <c r="CY23" s="484">
        <v>1</v>
      </c>
      <c r="CZ23" s="484"/>
      <c r="DA23" s="484"/>
      <c r="DB23" s="484"/>
      <c r="DC23" s="484"/>
      <c r="DD23" s="486"/>
      <c r="DE23" s="486"/>
      <c r="DF23" s="486"/>
      <c r="DG23" s="486"/>
      <c r="DH23" s="484"/>
      <c r="DI23" s="484">
        <f t="shared" si="2"/>
        <v>45</v>
      </c>
      <c r="DJ23" s="484"/>
      <c r="DK23" s="484"/>
      <c r="DL23" s="484"/>
      <c r="DM23" s="484"/>
      <c r="DN23" s="484"/>
      <c r="DO23" s="484"/>
      <c r="DP23" s="484"/>
      <c r="DQ23" s="484"/>
      <c r="DR23" s="484"/>
      <c r="DS23" s="484"/>
      <c r="DT23" s="484">
        <f t="shared" si="9"/>
        <v>2</v>
      </c>
      <c r="DU23" s="484"/>
      <c r="DV23" s="484"/>
      <c r="DW23" s="484"/>
      <c r="DX23" s="484"/>
      <c r="DY23" s="484"/>
      <c r="DZ23" s="484"/>
      <c r="EA23" s="484"/>
      <c r="EB23" s="484"/>
      <c r="EC23" s="484"/>
      <c r="ED23" s="484"/>
      <c r="EE23" s="484"/>
      <c r="EF23" s="484"/>
      <c r="EG23" s="484"/>
      <c r="EH23" s="484"/>
      <c r="EI23" s="484"/>
      <c r="EJ23" s="484"/>
      <c r="EK23" s="484"/>
      <c r="EL23" s="484"/>
      <c r="EM23" s="484"/>
      <c r="EN23" s="484"/>
      <c r="EO23" s="484"/>
      <c r="EP23" s="484"/>
      <c r="EQ23" s="484"/>
      <c r="ER23" s="484"/>
      <c r="ES23" s="484"/>
      <c r="ET23" s="484"/>
      <c r="EU23" s="484"/>
      <c r="EV23" s="484"/>
      <c r="EW23" s="484">
        <f t="shared" si="10"/>
        <v>1</v>
      </c>
      <c r="EX23" s="484"/>
      <c r="EY23" s="484"/>
      <c r="EZ23" s="484">
        <v>101</v>
      </c>
      <c r="FA23" s="484"/>
      <c r="FB23" s="484"/>
      <c r="FC23" s="484"/>
      <c r="FD23" s="484"/>
      <c r="FE23" s="484">
        <v>0</v>
      </c>
      <c r="FF23" s="486" t="s">
        <v>13138</v>
      </c>
      <c r="FG23" s="484">
        <v>2</v>
      </c>
      <c r="FH23" s="484">
        <v>2</v>
      </c>
      <c r="FI23" s="484">
        <v>25</v>
      </c>
      <c r="FJ23" s="484">
        <f t="shared" si="11"/>
        <v>1</v>
      </c>
      <c r="FK23" s="484"/>
      <c r="FL23" s="484"/>
      <c r="FM23" s="484">
        <v>101</v>
      </c>
      <c r="FN23" s="484"/>
      <c r="FO23" s="484"/>
      <c r="FP23" s="484"/>
      <c r="FQ23" s="484"/>
      <c r="FR23" s="484"/>
      <c r="FS23" s="484">
        <v>0</v>
      </c>
      <c r="FT23" s="486" t="s">
        <v>13138</v>
      </c>
      <c r="FU23" s="484">
        <v>2</v>
      </c>
      <c r="FV23" s="484">
        <v>2</v>
      </c>
      <c r="FW23" s="484">
        <v>25</v>
      </c>
      <c r="FX23" s="254">
        <v>2000</v>
      </c>
      <c r="FY23" s="254">
        <v>1</v>
      </c>
    </row>
    <row r="24" spans="1:181">
      <c r="A24" s="240">
        <v>215</v>
      </c>
      <c r="B24" s="240" t="s">
        <v>622</v>
      </c>
      <c r="C24" s="240">
        <v>2</v>
      </c>
      <c r="D24" s="240">
        <v>1</v>
      </c>
      <c r="E24" s="240">
        <f t="shared" si="3"/>
        <v>1</v>
      </c>
      <c r="F24" s="240">
        <v>1</v>
      </c>
      <c r="G24" s="240">
        <v>2</v>
      </c>
      <c r="H24" s="240">
        <v>2</v>
      </c>
      <c r="L24" s="240">
        <f t="shared" si="4"/>
        <v>3.5999999999999997E-2</v>
      </c>
      <c r="M24" s="240">
        <f t="shared" si="5"/>
        <v>2.7E-2</v>
      </c>
      <c r="N24" s="295" t="str">
        <f t="shared" si="6"/>
        <v>PLAYERSKILL_215</v>
      </c>
      <c r="O24" s="295" t="str">
        <f t="shared" si="7"/>
        <v>PLAYERSKILLDES_215</v>
      </c>
      <c r="P24" s="295" t="str">
        <f t="shared" si="0"/>
        <v>PLAYERSKILLDES2_215</v>
      </c>
      <c r="Q24" s="295" t="str">
        <f t="shared" si="1"/>
        <v>PLAYERSKILLDES3_215</v>
      </c>
      <c r="R24" s="295" t="str">
        <f t="shared" si="8"/>
        <v>PLAYERSKILLDES4_215</v>
      </c>
      <c r="S24" s="295" t="s">
        <v>13177</v>
      </c>
      <c r="T24" s="484">
        <v>100</v>
      </c>
      <c r="U24" s="485"/>
      <c r="V24" s="485"/>
      <c r="W24" s="485"/>
      <c r="X24" s="485"/>
      <c r="Y24" s="485"/>
      <c r="Z24" s="484"/>
      <c r="AA24" s="486" t="s">
        <v>13178</v>
      </c>
      <c r="AB24" s="486"/>
      <c r="AC24" s="486"/>
      <c r="AD24" s="486"/>
      <c r="AE24" s="484"/>
      <c r="AF24" s="484"/>
      <c r="AG24" s="486"/>
      <c r="AH24" s="486">
        <v>120</v>
      </c>
      <c r="AI24" s="486"/>
      <c r="AJ24" s="486"/>
      <c r="AK24" s="486"/>
      <c r="AL24" s="484"/>
      <c r="AM24" s="484">
        <v>0</v>
      </c>
      <c r="AN24" s="289" t="s">
        <v>13179</v>
      </c>
      <c r="AO24" s="484">
        <v>0</v>
      </c>
      <c r="AP24" s="484">
        <v>3</v>
      </c>
      <c r="AQ24" s="484">
        <v>2</v>
      </c>
      <c r="AR24" s="484">
        <v>0</v>
      </c>
      <c r="AS24" s="484"/>
      <c r="AT24" s="486" t="str">
        <f>"["&amp;VLOOKUP([1]playerSkillEffect!$A24,[1]法术参数设计表!$A$2:$O$168,8,FALSE)*1000&amp;",0]"</f>
        <v>[14000,0]</v>
      </c>
      <c r="AU24" s="486" t="str">
        <f>"["&amp;VLOOKUP([1]playerSkillEffect!$A24,[1]法术参数设计表!$A$2:$O$168,9,FALSE)*1000&amp;",0]"</f>
        <v>[42000,0]</v>
      </c>
      <c r="AV24" s="486" t="str">
        <f>"["&amp;VLOOKUP([1]playerSkillEffect!$A24,[1]法术参数设计表!$A$2:$O$168,10,FALSE)&amp;",0]"</f>
        <v>[24,0]</v>
      </c>
      <c r="AW24" s="484">
        <v>1</v>
      </c>
      <c r="AX24" s="484">
        <v>1</v>
      </c>
      <c r="AY24" s="484">
        <v>1</v>
      </c>
      <c r="AZ24" s="484" t="s">
        <v>6905</v>
      </c>
      <c r="BA24" s="484"/>
      <c r="BB24" s="484">
        <v>1</v>
      </c>
      <c r="BC24" s="484"/>
      <c r="BD24" s="484" t="s">
        <v>6905</v>
      </c>
      <c r="BE24" s="484">
        <v>10215</v>
      </c>
      <c r="BF24" s="484" t="s">
        <v>6905</v>
      </c>
      <c r="BG24" s="484" t="s">
        <v>6905</v>
      </c>
      <c r="BH24" s="484">
        <v>100</v>
      </c>
      <c r="BI24" s="486" t="s">
        <v>13180</v>
      </c>
      <c r="BJ24" s="484">
        <v>1</v>
      </c>
      <c r="BK24" s="484">
        <v>1</v>
      </c>
      <c r="BL24" s="484">
        <f>VLOOKUP(A24,[1]法术参数设计表!$A$2:$W$223,5,FALSE)</f>
        <v>2000</v>
      </c>
      <c r="BM24" s="484">
        <v>8</v>
      </c>
      <c r="BN24" s="484"/>
      <c r="BO24" s="484"/>
      <c r="BP24" s="484" t="s">
        <v>13125</v>
      </c>
      <c r="BQ24" s="484"/>
      <c r="BR24" s="484"/>
      <c r="BS24" s="484" t="s">
        <v>6905</v>
      </c>
      <c r="BT24" s="484"/>
      <c r="BU24" s="484" t="str">
        <f>IF(VLOOKUP(A24,[1]法术参数设计表!$A$2:$Q$168,16,FALSE)="","","["&amp;ROUND(VLOOKUP(A24,[1]法术参数设计表!$A$2:$Q$168,16,FALSE),0)&amp;","&amp;ROUND(VLOOKUP(A24,[1]法术参数设计表!$A$2:$Q$168,17,FALSE),0)&amp;"]")</f>
        <v/>
      </c>
      <c r="BV24" s="484"/>
      <c r="BW24" s="484" t="s">
        <v>6905</v>
      </c>
      <c r="BX24" s="484">
        <v>2</v>
      </c>
      <c r="BY24" s="487" t="s">
        <v>6905</v>
      </c>
      <c r="BZ24" s="487" t="s">
        <v>6905</v>
      </c>
      <c r="CA24" s="487">
        <v>4215</v>
      </c>
      <c r="CB24" s="487" t="s">
        <v>13126</v>
      </c>
      <c r="CC24" s="487"/>
      <c r="CD24" s="487"/>
      <c r="CE24" s="484" t="s">
        <v>6905</v>
      </c>
      <c r="CF24" s="484" t="s">
        <v>6905</v>
      </c>
      <c r="CG24" s="484" t="s">
        <v>6905</v>
      </c>
      <c r="CH24" s="484" t="s">
        <v>6905</v>
      </c>
      <c r="CI24" s="484" t="s">
        <v>6905</v>
      </c>
      <c r="CJ24" s="484"/>
      <c r="CK24" s="484"/>
      <c r="CL24" s="484"/>
      <c r="CM24" s="484"/>
      <c r="CN24" s="484"/>
      <c r="CO24" s="484"/>
      <c r="CP24" s="484"/>
      <c r="CQ24" s="484"/>
      <c r="CR24" s="484"/>
      <c r="CS24" s="484"/>
      <c r="CT24" s="484"/>
      <c r="CU24" s="484"/>
      <c r="CV24" s="484"/>
      <c r="CW24" s="484"/>
      <c r="CX24" s="484"/>
      <c r="CY24" s="484"/>
      <c r="CZ24" s="484"/>
      <c r="DA24" s="486"/>
      <c r="DB24" s="484"/>
      <c r="DC24" s="484"/>
      <c r="DD24" s="486"/>
      <c r="DE24" s="486"/>
      <c r="DF24" s="486"/>
      <c r="DG24" s="486"/>
      <c r="DH24" s="484"/>
      <c r="DI24" s="484">
        <f t="shared" si="2"/>
        <v>2000</v>
      </c>
      <c r="DJ24" s="484"/>
      <c r="DK24" s="484"/>
      <c r="DL24" s="484"/>
      <c r="DM24" s="484"/>
      <c r="DN24" s="484"/>
      <c r="DO24" s="484"/>
      <c r="DP24" s="484"/>
      <c r="DQ24" s="484"/>
      <c r="DR24" s="484"/>
      <c r="DS24" s="484"/>
      <c r="DT24" s="484">
        <f t="shared" si="9"/>
        <v>2</v>
      </c>
      <c r="DU24" s="484"/>
      <c r="DV24" s="484"/>
      <c r="DW24" s="484"/>
      <c r="DX24" s="484"/>
      <c r="DY24" s="484"/>
      <c r="DZ24" s="484"/>
      <c r="EA24" s="484"/>
      <c r="EB24" s="484"/>
      <c r="EC24" s="484"/>
      <c r="ED24" s="484"/>
      <c r="EE24" s="484"/>
      <c r="EF24" s="484"/>
      <c r="EG24" s="484"/>
      <c r="EH24" s="484"/>
      <c r="EI24" s="484"/>
      <c r="EJ24" s="484"/>
      <c r="EK24" s="484"/>
      <c r="EL24" s="484"/>
      <c r="EM24" s="484"/>
      <c r="EN24" s="484"/>
      <c r="EO24" s="484"/>
      <c r="EP24" s="484"/>
      <c r="EQ24" s="484"/>
      <c r="ER24" s="484"/>
      <c r="ES24" s="484"/>
      <c r="ET24" s="484"/>
      <c r="EU24" s="484"/>
      <c r="EV24" s="484"/>
      <c r="EW24" s="484">
        <f t="shared" si="10"/>
        <v>10</v>
      </c>
      <c r="EX24" s="484"/>
      <c r="EY24" s="484"/>
      <c r="EZ24" s="484">
        <v>100</v>
      </c>
      <c r="FA24" s="484"/>
      <c r="FB24" s="484"/>
      <c r="FC24" s="484"/>
      <c r="FD24" s="484"/>
      <c r="FE24" s="484">
        <v>1</v>
      </c>
      <c r="FF24" s="484"/>
      <c r="FG24" s="484" t="s">
        <v>6905</v>
      </c>
      <c r="FH24" s="484">
        <v>1</v>
      </c>
      <c r="FI24" s="484">
        <v>25</v>
      </c>
      <c r="FJ24" s="484">
        <f t="shared" si="11"/>
        <v>10</v>
      </c>
      <c r="FK24" s="484"/>
      <c r="FL24" s="484"/>
      <c r="FM24" s="484">
        <v>100</v>
      </c>
      <c r="FN24" s="484"/>
      <c r="FO24" s="484"/>
      <c r="FP24" s="484"/>
      <c r="FQ24" s="484"/>
      <c r="FR24" s="484"/>
      <c r="FS24" s="484">
        <v>1</v>
      </c>
      <c r="FT24" s="484"/>
      <c r="FU24" s="484" t="s">
        <v>6905</v>
      </c>
      <c r="FV24" s="484">
        <v>1</v>
      </c>
      <c r="FW24" s="484">
        <v>25</v>
      </c>
      <c r="FX24" s="254">
        <v>2000</v>
      </c>
      <c r="FY24" s="254">
        <v>1</v>
      </c>
    </row>
    <row r="25" spans="1:181">
      <c r="A25" s="240">
        <v>216</v>
      </c>
      <c r="B25" s="240" t="s">
        <v>623</v>
      </c>
      <c r="C25" s="240">
        <v>2</v>
      </c>
      <c r="D25" s="240">
        <v>1</v>
      </c>
      <c r="E25" s="240">
        <f t="shared" si="3"/>
        <v>1</v>
      </c>
      <c r="F25" s="240">
        <v>1</v>
      </c>
      <c r="G25" s="240">
        <v>3</v>
      </c>
      <c r="H25" s="240">
        <v>3</v>
      </c>
      <c r="L25" s="240">
        <f t="shared" si="4"/>
        <v>3.5999999999999997E-2</v>
      </c>
      <c r="M25" s="240">
        <f t="shared" si="5"/>
        <v>2.7E-2</v>
      </c>
      <c r="N25" s="295" t="str">
        <f t="shared" si="6"/>
        <v>PLAYERSKILL_216</v>
      </c>
      <c r="O25" s="295" t="str">
        <f t="shared" si="7"/>
        <v>PLAYERSKILLDES_216</v>
      </c>
      <c r="P25" s="295" t="str">
        <f t="shared" si="0"/>
        <v>PLAYERSKILLDES2_216</v>
      </c>
      <c r="Q25" s="295" t="str">
        <f t="shared" si="1"/>
        <v>PLAYERSKILLDES3_216</v>
      </c>
      <c r="R25" s="295" t="str">
        <f t="shared" si="8"/>
        <v>PLAYERSKILLDES4_216</v>
      </c>
      <c r="S25" s="295" t="s">
        <v>13181</v>
      </c>
      <c r="T25" s="484">
        <v>101</v>
      </c>
      <c r="U25" s="485"/>
      <c r="V25" s="485"/>
      <c r="W25" s="485"/>
      <c r="X25" s="485"/>
      <c r="Y25" s="485"/>
      <c r="Z25" s="484"/>
      <c r="AA25" s="484"/>
      <c r="AB25" s="484"/>
      <c r="AC25" s="484"/>
      <c r="AD25" s="486" t="s">
        <v>13182</v>
      </c>
      <c r="AE25" s="486"/>
      <c r="AF25" s="486"/>
      <c r="AG25" s="486" t="s">
        <v>13183</v>
      </c>
      <c r="AH25" s="484">
        <v>200</v>
      </c>
      <c r="AI25" s="484"/>
      <c r="AJ25" s="484"/>
      <c r="AK25" s="484"/>
      <c r="AL25" s="484"/>
      <c r="AM25" s="484">
        <v>0</v>
      </c>
      <c r="AN25" s="289" t="s">
        <v>13184</v>
      </c>
      <c r="AO25" s="484">
        <v>0</v>
      </c>
      <c r="AP25" s="484">
        <v>3</v>
      </c>
      <c r="AQ25" s="484">
        <v>2</v>
      </c>
      <c r="AR25" s="484">
        <v>0</v>
      </c>
      <c r="AS25" s="484"/>
      <c r="AT25" s="486" t="str">
        <f>"["&amp;VLOOKUP([1]playerSkillEffect!$A25,[1]法术参数设计表!$A$2:$O$168,8,FALSE)*1000&amp;",0]"</f>
        <v>[8000,0]</v>
      </c>
      <c r="AU25" s="486" t="str">
        <f>"["&amp;VLOOKUP([1]playerSkillEffect!$A25,[1]法术参数设计表!$A$2:$O$168,9,FALSE)*1000&amp;",0]"</f>
        <v>[28000,0]</v>
      </c>
      <c r="AV25" s="486" t="str">
        <f>"["&amp;VLOOKUP([1]playerSkillEffect!$A25,[1]法术参数设计表!$A$2:$O$168,10,FALSE)&amp;",0]"</f>
        <v>[48,0]</v>
      </c>
      <c r="AW25" s="484">
        <v>1</v>
      </c>
      <c r="AX25" s="484">
        <v>1</v>
      </c>
      <c r="AY25" s="484">
        <v>1</v>
      </c>
      <c r="AZ25" s="484" t="s">
        <v>6905</v>
      </c>
      <c r="BA25" s="484"/>
      <c r="BB25" s="484">
        <v>1</v>
      </c>
      <c r="BC25" s="484"/>
      <c r="BD25" s="484" t="s">
        <v>6905</v>
      </c>
      <c r="BE25" s="484">
        <v>10216</v>
      </c>
      <c r="BF25" s="484" t="s">
        <v>6905</v>
      </c>
      <c r="BG25" s="484" t="s">
        <v>6905</v>
      </c>
      <c r="BH25" s="484">
        <v>100</v>
      </c>
      <c r="BI25" s="484"/>
      <c r="BJ25" s="484"/>
      <c r="BK25" s="484">
        <v>0</v>
      </c>
      <c r="BL25" s="484">
        <v>45</v>
      </c>
      <c r="BM25" s="484"/>
      <c r="BN25" s="484"/>
      <c r="BO25" s="484"/>
      <c r="BP25" s="484"/>
      <c r="BQ25" s="484"/>
      <c r="BR25" s="484"/>
      <c r="BS25" s="484" t="s">
        <v>6905</v>
      </c>
      <c r="BT25" s="484"/>
      <c r="BU25" s="484" t="str">
        <f>IF(VLOOKUP(A25,[1]法术参数设计表!$A$2:$Q$168,16,FALSE)="","","["&amp;ROUND(VLOOKUP(A25,[1]法术参数设计表!$A$2:$Q$168,16,FALSE),0)&amp;","&amp;ROUND(VLOOKUP(A25,[1]法术参数设计表!$A$2:$Q$168,17,FALSE),0)&amp;"]")</f>
        <v>[3096,1679]</v>
      </c>
      <c r="BV25" s="484"/>
      <c r="BW25" s="484" t="s">
        <v>6905</v>
      </c>
      <c r="BX25" s="484">
        <v>2</v>
      </c>
      <c r="BY25" s="487" t="s">
        <v>6905</v>
      </c>
      <c r="BZ25" s="487" t="s">
        <v>6905</v>
      </c>
      <c r="CA25" s="487" t="s">
        <v>6905</v>
      </c>
      <c r="CB25" s="487" t="s">
        <v>6905</v>
      </c>
      <c r="CC25" s="487"/>
      <c r="CD25" s="487"/>
      <c r="CE25" s="486">
        <v>8216</v>
      </c>
      <c r="CF25" s="484" t="s">
        <v>12013</v>
      </c>
      <c r="CG25" s="486" t="s">
        <v>13185</v>
      </c>
      <c r="CH25" s="484" t="s">
        <v>6905</v>
      </c>
      <c r="CI25" s="484" t="s">
        <v>6905</v>
      </c>
      <c r="CJ25" s="484"/>
      <c r="CK25" s="484"/>
      <c r="CL25" s="484"/>
      <c r="CM25" s="484"/>
      <c r="CN25" s="484"/>
      <c r="CO25" s="484"/>
      <c r="CP25" s="484"/>
      <c r="CQ25" s="484"/>
      <c r="CR25" s="484"/>
      <c r="CS25" s="484"/>
      <c r="CT25" s="484"/>
      <c r="CU25" s="484"/>
      <c r="CV25" s="484"/>
      <c r="CW25" s="484"/>
      <c r="CX25" s="484"/>
      <c r="CY25" s="484"/>
      <c r="CZ25" s="484"/>
      <c r="DA25" s="484"/>
      <c r="DB25" s="484"/>
      <c r="DC25" s="484"/>
      <c r="DD25" s="486"/>
      <c r="DE25" s="486"/>
      <c r="DF25" s="486"/>
      <c r="DG25" s="486"/>
      <c r="DH25" s="484">
        <v>0</v>
      </c>
      <c r="DI25" s="484">
        <f t="shared" si="2"/>
        <v>45</v>
      </c>
      <c r="DJ25" s="484"/>
      <c r="DK25" s="484">
        <v>54</v>
      </c>
      <c r="DL25" s="484"/>
      <c r="DM25" s="484"/>
      <c r="DN25" s="484">
        <v>3</v>
      </c>
      <c r="DO25" s="484"/>
      <c r="DP25" s="484" t="s">
        <v>6905</v>
      </c>
      <c r="DQ25" s="484"/>
      <c r="DR25" s="484" t="s">
        <v>6905</v>
      </c>
      <c r="DS25" s="484"/>
      <c r="DT25" s="484">
        <v>2</v>
      </c>
      <c r="DU25" s="484"/>
      <c r="DV25" s="484" t="s">
        <v>6905</v>
      </c>
      <c r="DW25" s="484" t="s">
        <v>6905</v>
      </c>
      <c r="DX25" s="484" t="s">
        <v>6905</v>
      </c>
      <c r="DY25" s="484">
        <v>8216</v>
      </c>
      <c r="DZ25" s="484" t="s">
        <v>12013</v>
      </c>
      <c r="EA25" s="486" t="s">
        <v>13186</v>
      </c>
      <c r="EB25" s="484"/>
      <c r="EC25" s="484"/>
      <c r="ED25" s="484"/>
      <c r="EE25" s="484"/>
      <c r="EF25" s="484"/>
      <c r="EG25" s="484"/>
      <c r="EH25" s="484"/>
      <c r="EI25" s="484"/>
      <c r="EJ25" s="484"/>
      <c r="EK25" s="484"/>
      <c r="EL25" s="484"/>
      <c r="EM25" s="484"/>
      <c r="EN25" s="484"/>
      <c r="EO25" s="484"/>
      <c r="EP25" s="484"/>
      <c r="EQ25" s="484"/>
      <c r="ER25" s="484"/>
      <c r="ES25" s="484"/>
      <c r="ET25" s="484">
        <f>IF(D25=1,10,1)</f>
        <v>10</v>
      </c>
      <c r="EU25" s="484"/>
      <c r="EV25" s="484"/>
      <c r="EW25" s="484">
        <f t="shared" si="10"/>
        <v>10</v>
      </c>
      <c r="EX25" s="484"/>
      <c r="EY25" s="484"/>
      <c r="EZ25" s="484">
        <v>101</v>
      </c>
      <c r="FA25" s="484"/>
      <c r="FB25" s="484"/>
      <c r="FC25" s="484"/>
      <c r="FD25" s="484"/>
      <c r="FE25" s="484">
        <v>0</v>
      </c>
      <c r="FF25" s="484"/>
      <c r="FG25" s="484">
        <v>2</v>
      </c>
      <c r="FH25" s="484">
        <v>1</v>
      </c>
      <c r="FI25" s="484">
        <v>25</v>
      </c>
      <c r="FJ25" s="484">
        <f t="shared" si="11"/>
        <v>10</v>
      </c>
      <c r="FK25" s="484"/>
      <c r="FL25" s="484"/>
      <c r="FM25" s="484">
        <v>101</v>
      </c>
      <c r="FN25" s="484"/>
      <c r="FO25" s="484"/>
      <c r="FP25" s="484"/>
      <c r="FQ25" s="484"/>
      <c r="FR25" s="484"/>
      <c r="FS25" s="484">
        <v>0</v>
      </c>
      <c r="FT25" s="484" t="s">
        <v>13187</v>
      </c>
      <c r="FU25" s="484">
        <v>2</v>
      </c>
      <c r="FV25" s="254">
        <v>1</v>
      </c>
      <c r="FW25" s="484">
        <v>25</v>
      </c>
      <c r="FX25" s="254">
        <v>2000</v>
      </c>
      <c r="FY25" s="254">
        <v>1</v>
      </c>
    </row>
    <row r="26" spans="1:181">
      <c r="A26" s="240">
        <v>217</v>
      </c>
      <c r="B26" s="240" t="s">
        <v>624</v>
      </c>
      <c r="C26" s="240">
        <v>2</v>
      </c>
      <c r="D26" s="240">
        <v>1</v>
      </c>
      <c r="E26" s="240">
        <f t="shared" si="3"/>
        <v>1</v>
      </c>
      <c r="F26" s="240">
        <v>1</v>
      </c>
      <c r="G26" s="240">
        <v>1</v>
      </c>
      <c r="H26" s="240">
        <v>1</v>
      </c>
      <c r="L26" s="240">
        <f t="shared" si="4"/>
        <v>3.5999999999999997E-2</v>
      </c>
      <c r="M26" s="240">
        <f t="shared" si="5"/>
        <v>2.7E-2</v>
      </c>
      <c r="N26" s="295" t="str">
        <f t="shared" si="6"/>
        <v>PLAYERSKILL_217</v>
      </c>
      <c r="O26" s="295" t="str">
        <f t="shared" si="7"/>
        <v>PLAYERSKILLDES_217</v>
      </c>
      <c r="P26" s="295" t="str">
        <f t="shared" si="0"/>
        <v>PLAYERSKILLDES2_217</v>
      </c>
      <c r="Q26" s="295" t="str">
        <f t="shared" si="1"/>
        <v>PLAYERSKILLDES3_217</v>
      </c>
      <c r="R26" s="295" t="str">
        <f t="shared" si="8"/>
        <v>PLAYERSKILLDES4_217</v>
      </c>
      <c r="S26" s="295" t="s">
        <v>13188</v>
      </c>
      <c r="T26" s="484">
        <v>101</v>
      </c>
      <c r="U26" s="485"/>
      <c r="V26" s="485"/>
      <c r="W26" s="485"/>
      <c r="X26" s="485"/>
      <c r="Y26" s="485"/>
      <c r="Z26" s="484"/>
      <c r="AA26" s="486"/>
      <c r="AB26" s="486"/>
      <c r="AC26" s="486"/>
      <c r="AD26" s="484" t="s">
        <v>13189</v>
      </c>
      <c r="AE26" s="484"/>
      <c r="AF26" s="484"/>
      <c r="AG26" s="486"/>
      <c r="AH26" s="486">
        <v>150</v>
      </c>
      <c r="AI26" s="486"/>
      <c r="AJ26" s="486"/>
      <c r="AK26" s="486"/>
      <c r="AL26" s="484"/>
      <c r="AM26" s="484">
        <v>3</v>
      </c>
      <c r="AN26" s="289" t="s">
        <v>13190</v>
      </c>
      <c r="AO26" s="484">
        <v>0</v>
      </c>
      <c r="AP26" s="484">
        <v>3</v>
      </c>
      <c r="AQ26" s="484">
        <v>2</v>
      </c>
      <c r="AR26" s="484">
        <v>0</v>
      </c>
      <c r="AS26" s="484"/>
      <c r="AT26" s="486" t="str">
        <f>"["&amp;VLOOKUP([1]playerSkillEffect!$A26,[1]法术参数设计表!$A$2:$O$168,8,FALSE)*1000&amp;",0]"</f>
        <v>[14000,0]</v>
      </c>
      <c r="AU26" s="486" t="str">
        <f>"["&amp;VLOOKUP([1]playerSkillEffect!$A26,[1]法术参数设计表!$A$2:$O$168,9,FALSE)*1000&amp;",0]"</f>
        <v>[33000,0]</v>
      </c>
      <c r="AV26" s="486" t="str">
        <f>"["&amp;VLOOKUP([1]playerSkillEffect!$A26,[1]法术参数设计表!$A$2:$O$168,10,FALSE)&amp;",0]"</f>
        <v>[51,0]</v>
      </c>
      <c r="AW26" s="484">
        <v>1</v>
      </c>
      <c r="AX26" s="484">
        <v>1</v>
      </c>
      <c r="AY26" s="484">
        <v>1</v>
      </c>
      <c r="AZ26" s="484" t="s">
        <v>6905</v>
      </c>
      <c r="BA26" s="484"/>
      <c r="BB26" s="484">
        <v>1</v>
      </c>
      <c r="BC26" s="484"/>
      <c r="BD26" s="484" t="s">
        <v>6905</v>
      </c>
      <c r="BE26" s="484">
        <v>10217</v>
      </c>
      <c r="BF26" s="484" t="s">
        <v>6905</v>
      </c>
      <c r="BG26" s="484" t="s">
        <v>6905</v>
      </c>
      <c r="BH26" s="484">
        <v>100</v>
      </c>
      <c r="BI26" s="486" t="s">
        <v>13191</v>
      </c>
      <c r="BJ26" s="484">
        <v>1</v>
      </c>
      <c r="BK26" s="484">
        <v>1</v>
      </c>
      <c r="BL26" s="484">
        <f>VLOOKUP(A26,[1]法术参数设计表!$A$2:$W$223,5,FALSE)</f>
        <v>80</v>
      </c>
      <c r="BM26" s="484">
        <v>9</v>
      </c>
      <c r="BN26" s="484"/>
      <c r="BO26" s="484"/>
      <c r="BP26" s="486" t="s">
        <v>13192</v>
      </c>
      <c r="BQ26" s="484"/>
      <c r="BR26" s="484"/>
      <c r="BS26" s="484" t="s">
        <v>6905</v>
      </c>
      <c r="BT26" s="484"/>
      <c r="BU26" s="484" t="str">
        <f>IF(VLOOKUP(A26,[1]法术参数设计表!$A$2:$Q$168,16,FALSE)="","","["&amp;ROUND(VLOOKUP(A26,[1]法术参数设计表!$A$2:$Q$168,16,FALSE),0)&amp;","&amp;ROUND(VLOOKUP(A26,[1]法术参数设计表!$A$2:$Q$168,17,FALSE),0)&amp;"]")</f>
        <v>[1740,940]</v>
      </c>
      <c r="BV26" s="484"/>
      <c r="BW26" s="484" t="s">
        <v>6905</v>
      </c>
      <c r="BX26" s="484">
        <v>2</v>
      </c>
      <c r="BY26" s="487" t="s">
        <v>6905</v>
      </c>
      <c r="BZ26" s="487" t="s">
        <v>6905</v>
      </c>
      <c r="CA26" s="487"/>
      <c r="CB26" s="487" t="s">
        <v>6905</v>
      </c>
      <c r="CC26" s="487"/>
      <c r="CD26" s="487"/>
      <c r="CE26" s="484" t="s">
        <v>6905</v>
      </c>
      <c r="CF26" s="484" t="s">
        <v>6905</v>
      </c>
      <c r="CG26" s="484" t="s">
        <v>6905</v>
      </c>
      <c r="CH26" s="484" t="s">
        <v>6905</v>
      </c>
      <c r="CI26" s="484" t="s">
        <v>6905</v>
      </c>
      <c r="CJ26" s="484"/>
      <c r="CK26" s="484"/>
      <c r="CL26" s="484"/>
      <c r="CM26" s="484"/>
      <c r="CN26" s="484"/>
      <c r="CO26" s="484"/>
      <c r="CP26" s="484"/>
      <c r="CQ26" s="484"/>
      <c r="CR26" s="484"/>
      <c r="CS26" s="484"/>
      <c r="CT26" s="484"/>
      <c r="CU26" s="484"/>
      <c r="CV26" s="484"/>
      <c r="CW26" s="486">
        <v>2</v>
      </c>
      <c r="CX26" s="486"/>
      <c r="CY26" s="484"/>
      <c r="CZ26" s="484">
        <v>100</v>
      </c>
      <c r="DA26" s="486"/>
      <c r="DB26" s="484"/>
      <c r="DC26" s="484"/>
      <c r="DD26" s="486"/>
      <c r="DE26" s="486"/>
      <c r="DF26" s="486"/>
      <c r="DG26" s="486"/>
      <c r="DH26" s="484"/>
      <c r="DI26" s="484"/>
      <c r="DJ26" s="484"/>
      <c r="DK26" s="484"/>
      <c r="DL26" s="484"/>
      <c r="DM26" s="486"/>
      <c r="DN26" s="484"/>
      <c r="DO26" s="484"/>
      <c r="DP26" s="486"/>
      <c r="DQ26" s="486"/>
      <c r="DR26" s="486" t="str">
        <f>IF(VLOOKUP(A26,[1]法术参数设计表!$A$2:$Q$168,16,FALSE)="","","["&amp;ROUND(0.4*VLOOKUP(A26,[1]法术参数设计表!$A$2:$Q$168,16,FALSE),0)&amp;","&amp;ROUND(0.4*VLOOKUP(A26,[1]法术参数设计表!$A$2:$Q$168,17,FALSE),0)&amp;"]")</f>
        <v>[696,376]</v>
      </c>
      <c r="DS26" s="484"/>
      <c r="DT26" s="484">
        <v>2</v>
      </c>
      <c r="DU26" s="484"/>
      <c r="DV26" s="484"/>
      <c r="DW26" s="484"/>
      <c r="DX26" s="484"/>
      <c r="DY26" s="484"/>
      <c r="DZ26" s="484"/>
      <c r="EA26" s="484"/>
      <c r="EB26" s="484"/>
      <c r="EC26" s="484"/>
      <c r="ED26" s="484"/>
      <c r="EE26" s="484"/>
      <c r="EF26" s="484"/>
      <c r="EG26" s="484"/>
      <c r="EH26" s="484"/>
      <c r="EI26" s="484"/>
      <c r="EJ26" s="484"/>
      <c r="EK26" s="484"/>
      <c r="EL26" s="484"/>
      <c r="EM26" s="484"/>
      <c r="EN26" s="484"/>
      <c r="EO26" s="484"/>
      <c r="EP26" s="484"/>
      <c r="EQ26" s="484"/>
      <c r="ER26" s="484"/>
      <c r="ES26" s="484"/>
      <c r="ET26" s="484"/>
      <c r="EU26" s="484"/>
      <c r="EV26" s="484"/>
      <c r="EW26" s="484">
        <v>10</v>
      </c>
      <c r="EX26" s="484"/>
      <c r="EY26" s="484"/>
      <c r="EZ26" s="484">
        <v>101</v>
      </c>
      <c r="FA26" s="484"/>
      <c r="FB26" s="484"/>
      <c r="FC26" s="484"/>
      <c r="FD26" s="484"/>
      <c r="FE26" s="484">
        <v>0</v>
      </c>
      <c r="FF26" s="484"/>
      <c r="FG26" s="484">
        <v>2</v>
      </c>
      <c r="FH26" s="484">
        <v>1</v>
      </c>
      <c r="FI26" s="484">
        <v>25</v>
      </c>
      <c r="FJ26" s="484">
        <v>10</v>
      </c>
      <c r="FK26" s="484"/>
      <c r="FL26" s="484"/>
      <c r="FM26" s="484">
        <v>101</v>
      </c>
      <c r="FN26" s="484"/>
      <c r="FO26" s="484"/>
      <c r="FP26" s="484"/>
      <c r="FQ26" s="484"/>
      <c r="FR26" s="484"/>
      <c r="FS26" s="484">
        <v>0</v>
      </c>
      <c r="FT26" s="484" t="s">
        <v>13187</v>
      </c>
      <c r="FU26" s="484">
        <v>2</v>
      </c>
      <c r="FV26" s="484">
        <v>1</v>
      </c>
      <c r="FW26" s="484">
        <v>25</v>
      </c>
      <c r="FX26" s="254">
        <v>2000</v>
      </c>
      <c r="FY26" s="254">
        <v>1</v>
      </c>
    </row>
    <row r="27" spans="1:181">
      <c r="A27" s="240">
        <v>2171</v>
      </c>
      <c r="B27" s="240" t="s">
        <v>624</v>
      </c>
      <c r="C27" s="240">
        <v>2</v>
      </c>
      <c r="D27" s="240">
        <v>1</v>
      </c>
      <c r="E27" s="240">
        <f t="shared" si="3"/>
        <v>1</v>
      </c>
      <c r="F27" s="240">
        <v>1</v>
      </c>
      <c r="G27" s="240">
        <v>1</v>
      </c>
      <c r="H27" s="240">
        <v>1</v>
      </c>
      <c r="L27" s="240">
        <f t="shared" si="4"/>
        <v>3.5999999999999997E-2</v>
      </c>
      <c r="M27" s="240">
        <f t="shared" si="5"/>
        <v>2.7E-2</v>
      </c>
      <c r="N27" s="295" t="str">
        <f t="shared" si="6"/>
        <v>PLAYERSKILL_217</v>
      </c>
      <c r="O27" s="295" t="str">
        <f t="shared" si="7"/>
        <v>PLAYERSKILLDES_2171</v>
      </c>
      <c r="P27" s="295" t="str">
        <f t="shared" si="0"/>
        <v>PLAYERSKILLDES2_2171</v>
      </c>
      <c r="Q27" s="295" t="str">
        <f t="shared" si="1"/>
        <v>PLAYERSKILLDES3_2171</v>
      </c>
      <c r="R27" s="295" t="str">
        <f t="shared" si="8"/>
        <v>PLAYERSKILLDES4_2171</v>
      </c>
      <c r="S27" s="295" t="s">
        <v>13188</v>
      </c>
      <c r="T27" s="484">
        <v>101</v>
      </c>
      <c r="U27" s="485"/>
      <c r="V27" s="485"/>
      <c r="W27" s="485"/>
      <c r="X27" s="485"/>
      <c r="Y27" s="485"/>
      <c r="Z27" s="484"/>
      <c r="AA27" s="486"/>
      <c r="AB27" s="486"/>
      <c r="AC27" s="486"/>
      <c r="AD27" s="484" t="s">
        <v>13189</v>
      </c>
      <c r="AE27" s="484"/>
      <c r="AF27" s="484"/>
      <c r="AG27" s="486"/>
      <c r="AH27" s="486">
        <v>150</v>
      </c>
      <c r="AI27" s="486"/>
      <c r="AJ27" s="486"/>
      <c r="AK27" s="486"/>
      <c r="AL27" s="484"/>
      <c r="AM27" s="484">
        <v>3</v>
      </c>
      <c r="AN27" s="289" t="s">
        <v>13190</v>
      </c>
      <c r="AO27" s="484">
        <v>0</v>
      </c>
      <c r="AP27" s="484">
        <v>3</v>
      </c>
      <c r="AQ27" s="484">
        <v>2</v>
      </c>
      <c r="AR27" s="484">
        <v>0</v>
      </c>
      <c r="AS27" s="484"/>
      <c r="AT27" s="486" t="str">
        <f>"["&amp;VLOOKUP([1]playerSkillEffect!$A27,[1]法术参数设计表!$A$2:$O$168,8,FALSE)*1000&amp;",0]"</f>
        <v>[14000,0]</v>
      </c>
      <c r="AU27" s="486" t="str">
        <f>"["&amp;VLOOKUP([1]playerSkillEffect!$A27,[1]法术参数设计表!$A$2:$O$168,9,FALSE)*1000&amp;",0]"</f>
        <v>[33000,0]</v>
      </c>
      <c r="AV27" s="486" t="str">
        <f>"["&amp;VLOOKUP([1]playerSkillEffect!$A27,[1]法术参数设计表!$A$2:$O$168,10,FALSE)&amp;",0]"</f>
        <v>[51,0]</v>
      </c>
      <c r="AW27" s="484">
        <v>1</v>
      </c>
      <c r="AX27" s="484">
        <v>1</v>
      </c>
      <c r="AY27" s="484">
        <v>1</v>
      </c>
      <c r="AZ27" s="484" t="s">
        <v>6905</v>
      </c>
      <c r="BA27" s="484"/>
      <c r="BB27" s="484">
        <v>1</v>
      </c>
      <c r="BC27" s="484"/>
      <c r="BD27" s="484" t="s">
        <v>6905</v>
      </c>
      <c r="BE27" s="484">
        <v>10217</v>
      </c>
      <c r="BF27" s="484" t="s">
        <v>6905</v>
      </c>
      <c r="BG27" s="484" t="s">
        <v>6905</v>
      </c>
      <c r="BH27" s="484">
        <v>100</v>
      </c>
      <c r="BI27" s="486" t="s">
        <v>13191</v>
      </c>
      <c r="BJ27" s="484">
        <v>1</v>
      </c>
      <c r="BK27" s="484">
        <v>1</v>
      </c>
      <c r="BL27" s="484">
        <f>VLOOKUP(A27,[1]法术参数设计表!$A$2:$W$223,5,FALSE)</f>
        <v>80</v>
      </c>
      <c r="BM27" s="484">
        <v>9</v>
      </c>
      <c r="BN27" s="484"/>
      <c r="BO27" s="484"/>
      <c r="BP27" s="486" t="s">
        <v>13192</v>
      </c>
      <c r="BQ27" s="484"/>
      <c r="BR27" s="484"/>
      <c r="BS27" s="484" t="s">
        <v>6905</v>
      </c>
      <c r="BT27" s="484"/>
      <c r="BU27" s="484" t="str">
        <f>IF(VLOOKUP(A27,[1]法术参数设计表!$A$2:$Q$168,16,FALSE)="","","["&amp;ROUND(VLOOKUP(A27,[1]法术参数设计表!$A$2:$Q$168,16,FALSE),0)&amp;","&amp;ROUND(VLOOKUP(A27,[1]法术参数设计表!$A$2:$Q$168,17,FALSE),0)&amp;"]")</f>
        <v>[1740,940]</v>
      </c>
      <c r="BV27" s="484"/>
      <c r="BW27" s="484" t="s">
        <v>6905</v>
      </c>
      <c r="BX27" s="484">
        <v>2</v>
      </c>
      <c r="BY27" s="487" t="s">
        <v>6905</v>
      </c>
      <c r="BZ27" s="487" t="s">
        <v>6905</v>
      </c>
      <c r="CA27" s="487">
        <v>42002</v>
      </c>
      <c r="CB27" s="492" t="s">
        <v>13193</v>
      </c>
      <c r="CC27" s="487"/>
      <c r="CD27" s="487"/>
      <c r="CE27" s="484" t="s">
        <v>6905</v>
      </c>
      <c r="CF27" s="484" t="s">
        <v>6905</v>
      </c>
      <c r="CG27" s="484" t="s">
        <v>6905</v>
      </c>
      <c r="CH27" s="484" t="s">
        <v>6905</v>
      </c>
      <c r="CI27" s="484" t="s">
        <v>6905</v>
      </c>
      <c r="CJ27" s="484"/>
      <c r="CK27" s="484"/>
      <c r="CL27" s="484"/>
      <c r="CM27" s="484"/>
      <c r="CN27" s="484"/>
      <c r="CO27" s="484"/>
      <c r="CP27" s="484"/>
      <c r="CQ27" s="484"/>
      <c r="CR27" s="484"/>
      <c r="CS27" s="484"/>
      <c r="CT27" s="484"/>
      <c r="CU27" s="484"/>
      <c r="CV27" s="484"/>
      <c r="CW27" s="486">
        <v>2</v>
      </c>
      <c r="CX27" s="486"/>
      <c r="CY27" s="484"/>
      <c r="CZ27" s="484">
        <v>100</v>
      </c>
      <c r="DA27" s="486"/>
      <c r="DB27" s="484"/>
      <c r="DC27" s="484"/>
      <c r="DD27" s="486"/>
      <c r="DE27" s="486"/>
      <c r="DF27" s="486"/>
      <c r="DG27" s="486"/>
      <c r="DH27" s="484"/>
      <c r="DI27" s="484"/>
      <c r="DJ27" s="484"/>
      <c r="DK27" s="484"/>
      <c r="DL27" s="484"/>
      <c r="DM27" s="486"/>
      <c r="DN27" s="484"/>
      <c r="DO27" s="484"/>
      <c r="DP27" s="486"/>
      <c r="DQ27" s="486"/>
      <c r="DR27" s="486" t="str">
        <f>IF(VLOOKUP(A27,[1]法术参数设计表!$A$2:$Q$168,16,FALSE)="","","["&amp;ROUND(0.4*VLOOKUP(A27,[1]法术参数设计表!$A$2:$Q$168,16,FALSE),0)&amp;","&amp;ROUND(0.4*VLOOKUP(A27,[1]法术参数设计表!$A$2:$Q$168,17,FALSE),0)&amp;"]")</f>
        <v>[696,376]</v>
      </c>
      <c r="DS27" s="484"/>
      <c r="DT27" s="484">
        <v>2</v>
      </c>
      <c r="DU27" s="484"/>
      <c r="DV27" s="484"/>
      <c r="DW27" s="484"/>
      <c r="DX27" s="484"/>
      <c r="DY27" s="484"/>
      <c r="DZ27" s="484"/>
      <c r="EA27" s="484"/>
      <c r="EB27" s="484"/>
      <c r="EC27" s="484"/>
      <c r="ED27" s="484"/>
      <c r="EE27" s="484"/>
      <c r="EF27" s="484"/>
      <c r="EG27" s="484"/>
      <c r="EH27" s="484"/>
      <c r="EI27" s="484"/>
      <c r="EJ27" s="484"/>
      <c r="EK27" s="484"/>
      <c r="EL27" s="484"/>
      <c r="EM27" s="484"/>
      <c r="EN27" s="484"/>
      <c r="EO27" s="484"/>
      <c r="EP27" s="484"/>
      <c r="EQ27" s="484"/>
      <c r="ER27" s="484"/>
      <c r="ES27" s="484"/>
      <c r="ET27" s="484"/>
      <c r="EU27" s="484"/>
      <c r="EV27" s="484"/>
      <c r="EW27" s="484">
        <v>10</v>
      </c>
      <c r="EX27" s="484"/>
      <c r="EY27" s="484"/>
      <c r="EZ27" s="484">
        <v>101</v>
      </c>
      <c r="FA27" s="484"/>
      <c r="FB27" s="484"/>
      <c r="FC27" s="484"/>
      <c r="FD27" s="484"/>
      <c r="FE27" s="484">
        <v>0</v>
      </c>
      <c r="FF27" s="484"/>
      <c r="FG27" s="484">
        <v>2</v>
      </c>
      <c r="FH27" s="484">
        <v>1</v>
      </c>
      <c r="FI27" s="484">
        <v>25</v>
      </c>
      <c r="FJ27" s="484">
        <v>10</v>
      </c>
      <c r="FK27" s="484"/>
      <c r="FL27" s="484"/>
      <c r="FM27" s="484">
        <v>101</v>
      </c>
      <c r="FN27" s="484"/>
      <c r="FO27" s="484"/>
      <c r="FP27" s="484"/>
      <c r="FQ27" s="484"/>
      <c r="FR27" s="484"/>
      <c r="FS27" s="484">
        <v>0</v>
      </c>
      <c r="FT27" s="484" t="s">
        <v>13187</v>
      </c>
      <c r="FU27" s="484">
        <v>2</v>
      </c>
      <c r="FV27" s="484">
        <v>1</v>
      </c>
      <c r="FW27" s="484">
        <v>25</v>
      </c>
      <c r="FX27" s="254">
        <v>2000</v>
      </c>
      <c r="FY27" s="254">
        <v>1</v>
      </c>
    </row>
    <row r="28" spans="1:181">
      <c r="A28" s="240">
        <v>218</v>
      </c>
      <c r="B28" s="240" t="s">
        <v>13194</v>
      </c>
      <c r="C28" s="240">
        <v>2</v>
      </c>
      <c r="E28" s="240">
        <f t="shared" si="3"/>
        <v>0</v>
      </c>
      <c r="F28" s="240">
        <v>1</v>
      </c>
      <c r="G28" s="240">
        <v>2</v>
      </c>
      <c r="H28" s="240">
        <v>2</v>
      </c>
      <c r="L28" s="240">
        <f t="shared" si="4"/>
        <v>2.7E-2</v>
      </c>
      <c r="M28" s="240">
        <f t="shared" si="5"/>
        <v>1.7999999999999999E-2</v>
      </c>
      <c r="N28" s="295" t="str">
        <f t="shared" si="6"/>
        <v>PLAYERSKILL_218</v>
      </c>
      <c r="O28" s="295" t="str">
        <f t="shared" si="7"/>
        <v>PLAYERSKILLDES_218</v>
      </c>
      <c r="P28" s="295" t="str">
        <f t="shared" si="0"/>
        <v>PLAYERSKILLDES2_218</v>
      </c>
      <c r="Q28" s="295" t="str">
        <f t="shared" si="1"/>
        <v>PLAYERSKILLDES3_218</v>
      </c>
      <c r="R28" s="295" t="str">
        <f t="shared" si="8"/>
        <v>PLAYERSKILLDES4_218</v>
      </c>
      <c r="S28" s="295" t="s">
        <v>13195</v>
      </c>
      <c r="T28" s="484">
        <v>100</v>
      </c>
      <c r="U28" s="485"/>
      <c r="V28" s="485"/>
      <c r="W28" s="485"/>
      <c r="X28" s="485"/>
      <c r="Y28" s="485"/>
      <c r="Z28" s="484"/>
      <c r="AA28" s="484"/>
      <c r="AB28" s="484"/>
      <c r="AC28" s="484"/>
      <c r="AD28" s="486" t="s">
        <v>13196</v>
      </c>
      <c r="AF28" s="484"/>
      <c r="AG28" s="486" t="s">
        <v>13197</v>
      </c>
      <c r="AH28" s="486">
        <v>150</v>
      </c>
      <c r="AI28" s="486"/>
      <c r="AJ28" s="486"/>
      <c r="AK28" s="486"/>
      <c r="AL28" s="484"/>
      <c r="AM28" s="484">
        <v>2</v>
      </c>
      <c r="AN28" s="289" t="s">
        <v>13142</v>
      </c>
      <c r="AO28" s="484">
        <v>0</v>
      </c>
      <c r="AP28" s="484">
        <v>3</v>
      </c>
      <c r="AQ28" s="484">
        <v>2</v>
      </c>
      <c r="AR28" s="484">
        <v>0</v>
      </c>
      <c r="AS28" s="484"/>
      <c r="AT28" s="486" t="str">
        <f>"["&amp;VLOOKUP([1]playerSkillEffect!$A28,[1]法术参数设计表!$A$2:$O$168,8,FALSE)*1000&amp;",0]"</f>
        <v>[9000,0]</v>
      </c>
      <c r="AU28" s="486" t="str">
        <f>"["&amp;VLOOKUP([1]playerSkillEffect!$A28,[1]法术参数设计表!$A$2:$O$168,9,FALSE)*1000&amp;",0]"</f>
        <v>[27000,0]</v>
      </c>
      <c r="AV28" s="486" t="str">
        <f>"["&amp;VLOOKUP([1]playerSkillEffect!$A28,[1]法术参数设计表!$A$2:$O$168,10,FALSE)&amp;",0]"</f>
        <v>[41,0]</v>
      </c>
      <c r="AW28" s="484">
        <v>1</v>
      </c>
      <c r="AX28" s="484">
        <v>1</v>
      </c>
      <c r="AY28" s="484">
        <v>1</v>
      </c>
      <c r="AZ28" s="484" t="s">
        <v>6905</v>
      </c>
      <c r="BA28" s="484"/>
      <c r="BB28" s="484">
        <v>1</v>
      </c>
      <c r="BC28" s="484"/>
      <c r="BD28" s="484" t="s">
        <v>6905</v>
      </c>
      <c r="BE28" s="484" t="s">
        <v>6905</v>
      </c>
      <c r="BF28" s="484" t="s">
        <v>6905</v>
      </c>
      <c r="BG28" s="484" t="s">
        <v>6905</v>
      </c>
      <c r="BH28" s="484">
        <v>100</v>
      </c>
      <c r="BI28" s="484"/>
      <c r="BJ28" s="484"/>
      <c r="BK28" s="484">
        <v>1</v>
      </c>
      <c r="BL28" s="484">
        <f>VLOOKUP(A28,[1]法术参数设计表!$A$2:$W$223,5,FALSE)</f>
        <v>60</v>
      </c>
      <c r="BM28" s="484">
        <v>8</v>
      </c>
      <c r="BN28" s="484"/>
      <c r="BO28" s="484"/>
      <c r="BP28" s="484" t="s">
        <v>13125</v>
      </c>
      <c r="BQ28" s="484">
        <v>2</v>
      </c>
      <c r="BR28" s="484"/>
      <c r="BS28" s="484" t="s">
        <v>6905</v>
      </c>
      <c r="BT28" s="484"/>
      <c r="BU28" s="484" t="str">
        <f>IF(VLOOKUP(A28,[1]法术参数设计表!$A$2:$Q$168,16,FALSE)="","","["&amp;ROUND(VLOOKUP(A28,[1]法术参数设计表!$A$2:$Q$168,16,FALSE),0)&amp;","&amp;ROUND(VLOOKUP(A28,[1]法术参数设计表!$A$2:$Q$168,17,FALSE),0)&amp;"]")</f>
        <v/>
      </c>
      <c r="BV28" s="484" t="s">
        <v>13143</v>
      </c>
      <c r="BW28" s="484" t="s">
        <v>6905</v>
      </c>
      <c r="BX28" s="484">
        <v>2</v>
      </c>
      <c r="BY28" s="487" t="s">
        <v>6905</v>
      </c>
      <c r="BZ28" s="487" t="s">
        <v>6905</v>
      </c>
      <c r="CA28" s="487">
        <v>4218</v>
      </c>
      <c r="CB28" s="487" t="s">
        <v>13126</v>
      </c>
      <c r="CC28" s="487"/>
      <c r="CD28" s="487"/>
      <c r="CE28" s="484" t="s">
        <v>6905</v>
      </c>
      <c r="CF28" s="484" t="s">
        <v>6905</v>
      </c>
      <c r="CG28" s="484" t="s">
        <v>6905</v>
      </c>
      <c r="CH28" s="484" t="s">
        <v>6905</v>
      </c>
      <c r="CI28" s="484" t="s">
        <v>6905</v>
      </c>
      <c r="CJ28" s="484"/>
      <c r="CK28" s="484"/>
      <c r="CL28" s="484"/>
      <c r="CM28" s="484"/>
      <c r="CN28" s="484"/>
      <c r="CO28" s="484"/>
      <c r="CP28" s="484"/>
      <c r="CQ28" s="484"/>
      <c r="CR28" s="484"/>
      <c r="CS28" s="484"/>
      <c r="CT28" s="484"/>
      <c r="CU28" s="484"/>
      <c r="CV28" s="484"/>
      <c r="CW28" s="484"/>
      <c r="CX28" s="484"/>
      <c r="CY28" s="484"/>
      <c r="CZ28" s="484"/>
      <c r="DA28" s="484"/>
      <c r="DB28" s="484"/>
      <c r="DC28" s="484"/>
      <c r="DD28" s="486"/>
      <c r="DE28" s="486"/>
      <c r="DF28" s="486"/>
      <c r="DG28" s="486"/>
      <c r="DH28" s="484"/>
      <c r="DI28" s="484">
        <f t="shared" ref="DI28" si="15">BL28</f>
        <v>60</v>
      </c>
      <c r="DJ28" s="484"/>
      <c r="DK28" s="484"/>
      <c r="DL28" s="484"/>
      <c r="DM28" s="484"/>
      <c r="DN28" s="484"/>
      <c r="DO28" s="484"/>
      <c r="DP28" s="484"/>
      <c r="DQ28" s="484"/>
      <c r="DR28" s="484"/>
      <c r="DS28" s="484"/>
      <c r="DT28" s="484">
        <f t="shared" ref="DT28" si="16">BX28</f>
        <v>2</v>
      </c>
      <c r="DU28" s="484"/>
      <c r="DV28" s="484"/>
      <c r="DW28" s="484"/>
      <c r="DX28" s="484"/>
      <c r="DY28" s="484"/>
      <c r="DZ28" s="484"/>
      <c r="EA28" s="484"/>
      <c r="EB28" s="484"/>
      <c r="EC28" s="484"/>
      <c r="ED28" s="484"/>
      <c r="EE28" s="484"/>
      <c r="EF28" s="484"/>
      <c r="EG28" s="484"/>
      <c r="EH28" s="484"/>
      <c r="EI28" s="484"/>
      <c r="EJ28" s="484"/>
      <c r="EK28" s="484"/>
      <c r="EL28" s="484"/>
      <c r="EM28" s="484"/>
      <c r="EN28" s="484"/>
      <c r="EO28" s="484"/>
      <c r="EP28" s="484"/>
      <c r="EQ28" s="484"/>
      <c r="ER28" s="484"/>
      <c r="ES28" s="484"/>
      <c r="ET28" s="484"/>
      <c r="EU28" s="484"/>
      <c r="EV28" s="484"/>
      <c r="EW28" s="484">
        <f t="shared" si="10"/>
        <v>1</v>
      </c>
      <c r="EX28" s="484"/>
      <c r="EY28" s="484"/>
      <c r="EZ28" s="484">
        <v>100</v>
      </c>
      <c r="FA28" s="484"/>
      <c r="FB28" s="484"/>
      <c r="FC28" s="484"/>
      <c r="FD28" s="484"/>
      <c r="FE28" s="484">
        <v>1</v>
      </c>
      <c r="FF28" s="486" t="s">
        <v>13138</v>
      </c>
      <c r="FG28" s="484" t="s">
        <v>6905</v>
      </c>
      <c r="FH28" s="484">
        <v>1</v>
      </c>
      <c r="FI28" s="484">
        <v>25</v>
      </c>
      <c r="FJ28" s="484">
        <f t="shared" si="11"/>
        <v>1</v>
      </c>
      <c r="FK28" s="484"/>
      <c r="FL28" s="484"/>
      <c r="FM28" s="484">
        <v>100</v>
      </c>
      <c r="FN28" s="484"/>
      <c r="FO28" s="484"/>
      <c r="FP28" s="484"/>
      <c r="FQ28" s="484"/>
      <c r="FR28" s="484"/>
      <c r="FS28" s="484">
        <v>1</v>
      </c>
      <c r="FT28" s="486" t="s">
        <v>13138</v>
      </c>
      <c r="FU28" s="484" t="s">
        <v>6905</v>
      </c>
      <c r="FV28" s="484">
        <v>1</v>
      </c>
      <c r="FW28" s="484">
        <v>25</v>
      </c>
      <c r="FX28" s="254">
        <v>2000</v>
      </c>
      <c r="FY28" s="254">
        <v>1</v>
      </c>
    </row>
    <row r="29" spans="1:181">
      <c r="A29" s="240">
        <v>301</v>
      </c>
      <c r="B29" s="240" t="s">
        <v>625</v>
      </c>
      <c r="C29" s="240">
        <v>2</v>
      </c>
      <c r="E29" s="240">
        <f t="shared" si="3"/>
        <v>0</v>
      </c>
      <c r="F29" s="240">
        <v>1</v>
      </c>
      <c r="G29" s="240">
        <v>2</v>
      </c>
      <c r="H29" s="240">
        <v>2</v>
      </c>
      <c r="L29" s="240">
        <f t="shared" si="4"/>
        <v>2.7E-2</v>
      </c>
      <c r="M29" s="240">
        <f t="shared" si="5"/>
        <v>1.7999999999999999E-2</v>
      </c>
      <c r="N29" s="295" t="str">
        <f t="shared" si="6"/>
        <v>PLAYERSKILL_301</v>
      </c>
      <c r="O29" s="295" t="str">
        <f t="shared" si="7"/>
        <v>PLAYERSKILLDES_301</v>
      </c>
      <c r="P29" s="295" t="str">
        <f t="shared" si="0"/>
        <v>PLAYERSKILLDES2_301</v>
      </c>
      <c r="Q29" s="295" t="str">
        <f t="shared" si="1"/>
        <v>PLAYERSKILLDES3_301</v>
      </c>
      <c r="R29" s="295" t="str">
        <f t="shared" si="8"/>
        <v>PLAYERSKILLDES4_301</v>
      </c>
      <c r="S29" s="295" t="s">
        <v>13198</v>
      </c>
      <c r="T29" s="484">
        <v>100</v>
      </c>
      <c r="U29" s="485"/>
      <c r="V29" s="485"/>
      <c r="W29" s="485"/>
      <c r="X29" s="485"/>
      <c r="Y29" s="485"/>
      <c r="Z29" s="484"/>
      <c r="AA29" s="484"/>
      <c r="AB29" s="484"/>
      <c r="AC29" s="484"/>
      <c r="AD29" s="486"/>
      <c r="AF29" s="486"/>
      <c r="AG29" s="486"/>
      <c r="AH29" s="484">
        <v>120</v>
      </c>
      <c r="AI29" s="486" t="s">
        <v>13199</v>
      </c>
      <c r="AJ29" s="484"/>
      <c r="AK29" s="484"/>
      <c r="AL29" s="484"/>
      <c r="AM29" s="484">
        <v>2</v>
      </c>
      <c r="AN29" s="289"/>
      <c r="AO29" s="484">
        <v>0</v>
      </c>
      <c r="AP29" s="484">
        <v>3</v>
      </c>
      <c r="AQ29" s="484">
        <v>3</v>
      </c>
      <c r="AR29" s="484">
        <v>0</v>
      </c>
      <c r="AS29" s="484"/>
      <c r="AT29" s="486" t="str">
        <f>"["&amp;VLOOKUP([1]playerSkillEffect!$A29,[1]法术参数设计表!$A$2:$O$168,8,FALSE)*1000&amp;",0]"</f>
        <v>[8000,0]</v>
      </c>
      <c r="AU29" s="486" t="str">
        <f>"["&amp;VLOOKUP([1]playerSkillEffect!$A29,[1]法术参数设计表!$A$2:$O$168,9,FALSE)*1000&amp;",0]"</f>
        <v>[18000,0]</v>
      </c>
      <c r="AV29" s="486" t="str">
        <f>"["&amp;VLOOKUP([1]playerSkillEffect!$A29,[1]法术参数设计表!$A$2:$O$168,10,FALSE)&amp;",0]"</f>
        <v>[25,0]</v>
      </c>
      <c r="AW29" s="484">
        <v>1</v>
      </c>
      <c r="AX29" s="484">
        <v>1</v>
      </c>
      <c r="AY29" s="484">
        <v>1</v>
      </c>
      <c r="AZ29" s="484" t="s">
        <v>6905</v>
      </c>
      <c r="BA29" s="484"/>
      <c r="BB29" s="484">
        <v>1</v>
      </c>
      <c r="BC29" s="484"/>
      <c r="BD29" s="484" t="s">
        <v>6905</v>
      </c>
      <c r="BE29" s="484" t="s">
        <v>6905</v>
      </c>
      <c r="BF29" s="484" t="s">
        <v>6905</v>
      </c>
      <c r="BG29" s="484" t="s">
        <v>6905</v>
      </c>
      <c r="BH29" s="484">
        <v>100</v>
      </c>
      <c r="BI29" s="484"/>
      <c r="BJ29" s="484"/>
      <c r="BK29" s="484">
        <v>1</v>
      </c>
      <c r="BL29" s="484">
        <f>VLOOKUP(A29,[1]法术参数设计表!$A$2:$W$223,5,FALSE)</f>
        <v>60</v>
      </c>
      <c r="BM29" s="484">
        <v>8</v>
      </c>
      <c r="BN29" s="484"/>
      <c r="BO29" s="484"/>
      <c r="BP29" s="484" t="s">
        <v>13200</v>
      </c>
      <c r="BQ29" s="484"/>
      <c r="BR29" s="484"/>
      <c r="BS29" s="484" t="s">
        <v>6905</v>
      </c>
      <c r="BT29" s="484"/>
      <c r="BU29" s="484" t="str">
        <f>IF(VLOOKUP(A29,[1]法术参数设计表!$A$2:$Q$168,16,FALSE)="","","["&amp;ROUND(VLOOKUP(A29,[1]法术参数设计表!$A$2:$Q$168,16,FALSE),0)&amp;","&amp;ROUND(VLOOKUP(A29,[1]法术参数设计表!$A$2:$Q$168,17,FALSE),0)&amp;"]")</f>
        <v/>
      </c>
      <c r="BV29" s="484"/>
      <c r="BW29" s="484" t="s">
        <v>6905</v>
      </c>
      <c r="BX29" s="484">
        <v>3</v>
      </c>
      <c r="BY29" s="487" t="s">
        <v>6905</v>
      </c>
      <c r="BZ29" s="487" t="s">
        <v>6905</v>
      </c>
      <c r="CA29" s="487">
        <v>4301</v>
      </c>
      <c r="CB29" s="487" t="s">
        <v>13126</v>
      </c>
      <c r="CC29" s="487"/>
      <c r="CD29" s="487"/>
      <c r="CE29" s="484" t="s">
        <v>6905</v>
      </c>
      <c r="CF29" s="484" t="s">
        <v>6905</v>
      </c>
      <c r="CG29" s="484" t="s">
        <v>6905</v>
      </c>
      <c r="CH29" s="484" t="s">
        <v>6905</v>
      </c>
      <c r="CI29" s="484" t="s">
        <v>6905</v>
      </c>
      <c r="CJ29" s="484"/>
      <c r="CK29" s="484"/>
      <c r="CL29" s="484"/>
      <c r="CM29" s="484"/>
      <c r="CN29" s="484"/>
      <c r="CO29" s="484"/>
      <c r="CP29" s="484"/>
      <c r="CQ29" s="484"/>
      <c r="CR29" s="484"/>
      <c r="CS29" s="484"/>
      <c r="CT29" s="484"/>
      <c r="CU29" s="484"/>
      <c r="CV29" s="484"/>
      <c r="CW29" s="484"/>
      <c r="CX29" s="484"/>
      <c r="CY29" s="484"/>
      <c r="CZ29" s="484"/>
      <c r="DA29" s="484"/>
      <c r="DB29" s="484"/>
      <c r="DC29" s="484"/>
      <c r="DD29" s="484"/>
      <c r="DE29" s="484"/>
      <c r="DF29" s="484"/>
      <c r="DG29" s="484"/>
      <c r="DH29" s="484"/>
      <c r="DI29" s="484">
        <f t="shared" si="2"/>
        <v>60</v>
      </c>
      <c r="DJ29" s="484"/>
      <c r="DK29" s="484"/>
      <c r="DL29" s="484"/>
      <c r="DM29" s="484"/>
      <c r="DN29" s="484"/>
      <c r="DO29" s="484"/>
      <c r="DP29" s="484"/>
      <c r="DQ29" s="484"/>
      <c r="DR29" s="484"/>
      <c r="DS29" s="484"/>
      <c r="DT29" s="484">
        <f t="shared" si="9"/>
        <v>3</v>
      </c>
      <c r="DU29" s="484"/>
      <c r="DV29" s="484"/>
      <c r="DW29" s="484"/>
      <c r="DX29" s="484"/>
      <c r="DY29" s="484"/>
      <c r="DZ29" s="484"/>
      <c r="EA29" s="484"/>
      <c r="EB29" s="484"/>
      <c r="EC29" s="484"/>
      <c r="ED29" s="484"/>
      <c r="EE29" s="484"/>
      <c r="EF29" s="484"/>
      <c r="EG29" s="484"/>
      <c r="EH29" s="484"/>
      <c r="EI29" s="484"/>
      <c r="EJ29" s="484"/>
      <c r="EK29" s="484"/>
      <c r="EL29" s="484"/>
      <c r="EM29" s="484"/>
      <c r="EN29" s="484"/>
      <c r="EO29" s="484"/>
      <c r="EP29" s="484"/>
      <c r="EQ29" s="484"/>
      <c r="ER29" s="484"/>
      <c r="ES29" s="484"/>
      <c r="ET29" s="484"/>
      <c r="EU29" s="484"/>
      <c r="EV29" s="484"/>
      <c r="EW29" s="484">
        <f t="shared" si="10"/>
        <v>1</v>
      </c>
      <c r="EX29" s="484"/>
      <c r="EY29" s="484"/>
      <c r="EZ29" s="484">
        <v>100</v>
      </c>
      <c r="FA29" s="484"/>
      <c r="FB29" s="484"/>
      <c r="FC29" s="484"/>
      <c r="FD29" s="484"/>
      <c r="FE29" s="484">
        <v>1</v>
      </c>
      <c r="FF29" s="484"/>
      <c r="FG29" s="484" t="s">
        <v>6905</v>
      </c>
      <c r="FH29" s="484">
        <v>1</v>
      </c>
      <c r="FI29" s="484">
        <v>25</v>
      </c>
      <c r="FJ29" s="484">
        <f t="shared" si="11"/>
        <v>1</v>
      </c>
      <c r="FK29" s="484"/>
      <c r="FL29" s="484"/>
      <c r="FM29" s="484">
        <v>100</v>
      </c>
      <c r="FN29" s="484"/>
      <c r="FO29" s="484"/>
      <c r="FP29" s="484"/>
      <c r="FQ29" s="484"/>
      <c r="FR29" s="484"/>
      <c r="FS29" s="484">
        <v>1</v>
      </c>
      <c r="FT29" s="484"/>
      <c r="FU29" s="484" t="s">
        <v>6905</v>
      </c>
      <c r="FV29" s="484">
        <v>1</v>
      </c>
      <c r="FW29" s="484">
        <v>25</v>
      </c>
      <c r="FX29" s="254">
        <v>2000</v>
      </c>
      <c r="FY29" s="254">
        <v>1</v>
      </c>
    </row>
    <row r="30" spans="1:181">
      <c r="A30" s="240">
        <v>302</v>
      </c>
      <c r="B30" s="240" t="s">
        <v>626</v>
      </c>
      <c r="C30" s="240">
        <v>2</v>
      </c>
      <c r="E30" s="240">
        <f t="shared" si="3"/>
        <v>0</v>
      </c>
      <c r="F30" s="240">
        <v>1</v>
      </c>
      <c r="G30" s="240">
        <v>2</v>
      </c>
      <c r="H30" s="240">
        <v>2</v>
      </c>
      <c r="L30" s="240">
        <f t="shared" si="4"/>
        <v>2.7E-2</v>
      </c>
      <c r="M30" s="240">
        <f t="shared" si="5"/>
        <v>1.7999999999999999E-2</v>
      </c>
      <c r="N30" s="295" t="str">
        <f t="shared" si="6"/>
        <v>PLAYERSKILL_302</v>
      </c>
      <c r="O30" s="295" t="str">
        <f t="shared" si="7"/>
        <v>PLAYERSKILLDES_302</v>
      </c>
      <c r="P30" s="295" t="str">
        <f t="shared" si="0"/>
        <v>PLAYERSKILLDES2_302</v>
      </c>
      <c r="Q30" s="295" t="str">
        <f t="shared" si="1"/>
        <v>PLAYERSKILLDES3_302</v>
      </c>
      <c r="R30" s="295" t="str">
        <f t="shared" si="8"/>
        <v>PLAYERSKILLDES4_302</v>
      </c>
      <c r="S30" s="295" t="s">
        <v>13201</v>
      </c>
      <c r="T30" s="484">
        <v>100</v>
      </c>
      <c r="U30" s="485"/>
      <c r="V30" s="485"/>
      <c r="W30" s="485"/>
      <c r="X30" s="485"/>
      <c r="Y30" s="485"/>
      <c r="Z30" s="484"/>
      <c r="AA30" s="484"/>
      <c r="AB30" s="484"/>
      <c r="AC30" s="484"/>
      <c r="AD30" s="486"/>
      <c r="AE30" s="484"/>
      <c r="AF30" s="484"/>
      <c r="AG30" s="486"/>
      <c r="AH30" s="486">
        <v>120</v>
      </c>
      <c r="AI30" s="486" t="s">
        <v>13202</v>
      </c>
      <c r="AJ30" s="486"/>
      <c r="AK30" s="486"/>
      <c r="AL30" s="484"/>
      <c r="AM30" s="484">
        <v>2</v>
      </c>
      <c r="AN30" s="289" t="s">
        <v>13203</v>
      </c>
      <c r="AO30" s="484">
        <v>0</v>
      </c>
      <c r="AP30" s="484">
        <v>3</v>
      </c>
      <c r="AQ30" s="484">
        <v>3</v>
      </c>
      <c r="AR30" s="484">
        <v>0</v>
      </c>
      <c r="AS30" s="484"/>
      <c r="AT30" s="486" t="str">
        <f>"["&amp;VLOOKUP([1]playerSkillEffect!$A30,[1]法术参数设计表!$A$2:$O$168,8,FALSE)*1000&amp;",0]"</f>
        <v>[7000,0]</v>
      </c>
      <c r="AU30" s="486" t="str">
        <f>"["&amp;VLOOKUP([1]playerSkillEffect!$A30,[1]法术参数设计表!$A$2:$O$168,9,FALSE)*1000&amp;",0]"</f>
        <v>[24000,0]</v>
      </c>
      <c r="AV30" s="486" t="str">
        <f>"["&amp;VLOOKUP([1]playerSkillEffect!$A30,[1]法术参数设计表!$A$2:$O$168,10,FALSE)&amp;",0]"</f>
        <v>[20,0]</v>
      </c>
      <c r="AW30" s="484">
        <v>1</v>
      </c>
      <c r="AX30" s="484">
        <v>1</v>
      </c>
      <c r="AY30" s="484">
        <v>1</v>
      </c>
      <c r="AZ30" s="484" t="s">
        <v>6905</v>
      </c>
      <c r="BA30" s="484"/>
      <c r="BB30" s="484">
        <v>1</v>
      </c>
      <c r="BC30" s="484"/>
      <c r="BD30" s="484" t="s">
        <v>6905</v>
      </c>
      <c r="BE30" s="484" t="s">
        <v>6905</v>
      </c>
      <c r="BF30" s="484" t="s">
        <v>6905</v>
      </c>
      <c r="BG30" s="484" t="s">
        <v>6905</v>
      </c>
      <c r="BH30" s="484">
        <v>100</v>
      </c>
      <c r="BI30" s="484"/>
      <c r="BJ30" s="484"/>
      <c r="BK30" s="484">
        <v>1</v>
      </c>
      <c r="BL30" s="484">
        <f>VLOOKUP(A30,[1]法术参数设计表!$A$2:$W$223,5,FALSE)</f>
        <v>60</v>
      </c>
      <c r="BM30" s="484">
        <v>8</v>
      </c>
      <c r="BN30" s="484"/>
      <c r="BO30" s="484"/>
      <c r="BP30" s="484" t="s">
        <v>13125</v>
      </c>
      <c r="BQ30" s="484"/>
      <c r="BR30" s="484"/>
      <c r="BS30" s="484" t="s">
        <v>6905</v>
      </c>
      <c r="BT30" s="484"/>
      <c r="BU30" s="484" t="str">
        <f>IF(VLOOKUP(A30,[1]法术参数设计表!$A$2:$Q$168,16,FALSE)="","","["&amp;ROUND(VLOOKUP(A30,[1]法术参数设计表!$A$2:$Q$168,16,FALSE),0)&amp;","&amp;ROUND(VLOOKUP(A30,[1]法术参数设计表!$A$2:$Q$168,17,FALSE),0)&amp;"]")</f>
        <v/>
      </c>
      <c r="BV30" s="484"/>
      <c r="BW30" s="484" t="s">
        <v>6905</v>
      </c>
      <c r="BX30" s="484">
        <v>3</v>
      </c>
      <c r="BY30" s="487" t="s">
        <v>6905</v>
      </c>
      <c r="BZ30" s="487" t="s">
        <v>6905</v>
      </c>
      <c r="CA30" s="487">
        <v>4302</v>
      </c>
      <c r="CB30" s="487" t="s">
        <v>13126</v>
      </c>
      <c r="CC30" s="487"/>
      <c r="CD30" s="487"/>
      <c r="CE30" s="484" t="s">
        <v>6905</v>
      </c>
      <c r="CF30" s="484" t="s">
        <v>6905</v>
      </c>
      <c r="CG30" s="484" t="s">
        <v>6905</v>
      </c>
      <c r="CH30" s="484" t="s">
        <v>6905</v>
      </c>
      <c r="CI30" s="484" t="s">
        <v>6905</v>
      </c>
      <c r="CJ30" s="484"/>
      <c r="CK30" s="484"/>
      <c r="CL30" s="484"/>
      <c r="CM30" s="484"/>
      <c r="CN30" s="484"/>
      <c r="CO30" s="484"/>
      <c r="CP30" s="484"/>
      <c r="CQ30" s="484"/>
      <c r="CR30" s="484"/>
      <c r="CS30" s="484"/>
      <c r="CT30" s="484"/>
      <c r="CU30" s="484"/>
      <c r="CV30" s="484"/>
      <c r="CW30" s="484"/>
      <c r="CX30" s="484"/>
      <c r="CY30" s="484"/>
      <c r="CZ30" s="484"/>
      <c r="DA30" s="484"/>
      <c r="DB30" s="484"/>
      <c r="DC30" s="484"/>
      <c r="DD30" s="486"/>
      <c r="DE30" s="486"/>
      <c r="DF30" s="486"/>
      <c r="DG30" s="486"/>
      <c r="DH30" s="484"/>
      <c r="DI30" s="484">
        <f t="shared" si="2"/>
        <v>60</v>
      </c>
      <c r="DJ30" s="484"/>
      <c r="DK30" s="484"/>
      <c r="DL30" s="484"/>
      <c r="DM30" s="484"/>
      <c r="DN30" s="484"/>
      <c r="DO30" s="484"/>
      <c r="DP30" s="484"/>
      <c r="DQ30" s="484"/>
      <c r="DR30" s="484"/>
      <c r="DS30" s="484"/>
      <c r="DT30" s="484">
        <f t="shared" si="9"/>
        <v>3</v>
      </c>
      <c r="DU30" s="484"/>
      <c r="DV30" s="484"/>
      <c r="DW30" s="484"/>
      <c r="DX30" s="484"/>
      <c r="DY30" s="484"/>
      <c r="DZ30" s="484"/>
      <c r="EA30" s="484"/>
      <c r="EB30" s="484"/>
      <c r="EC30" s="484"/>
      <c r="ED30" s="484"/>
      <c r="EE30" s="484"/>
      <c r="EF30" s="484"/>
      <c r="EG30" s="484"/>
      <c r="EH30" s="484"/>
      <c r="EI30" s="484"/>
      <c r="EJ30" s="484"/>
      <c r="EK30" s="484"/>
      <c r="EL30" s="484"/>
      <c r="EM30" s="484"/>
      <c r="EN30" s="484"/>
      <c r="EO30" s="484"/>
      <c r="EP30" s="484"/>
      <c r="EQ30" s="484"/>
      <c r="ER30" s="484"/>
      <c r="ES30" s="484"/>
      <c r="ET30" s="484"/>
      <c r="EU30" s="484"/>
      <c r="EV30" s="484"/>
      <c r="EW30" s="484">
        <f t="shared" si="10"/>
        <v>1</v>
      </c>
      <c r="EX30" s="484"/>
      <c r="EY30" s="484"/>
      <c r="EZ30" s="484">
        <v>100</v>
      </c>
      <c r="FA30" s="484"/>
      <c r="FB30" s="484"/>
      <c r="FC30" s="484"/>
      <c r="FD30" s="484"/>
      <c r="FE30" s="484">
        <v>1</v>
      </c>
      <c r="FF30" s="484"/>
      <c r="FG30" s="484" t="s">
        <v>6905</v>
      </c>
      <c r="FH30" s="484">
        <v>1</v>
      </c>
      <c r="FI30" s="484">
        <v>25</v>
      </c>
      <c r="FJ30" s="484">
        <f t="shared" si="11"/>
        <v>1</v>
      </c>
      <c r="FK30" s="484"/>
      <c r="FL30" s="484"/>
      <c r="FM30" s="484">
        <v>100</v>
      </c>
      <c r="FN30" s="484"/>
      <c r="FO30" s="484"/>
      <c r="FP30" s="484"/>
      <c r="FQ30" s="484"/>
      <c r="FR30" s="484"/>
      <c r="FS30" s="484">
        <v>1</v>
      </c>
      <c r="FT30" s="484"/>
      <c r="FU30" s="484" t="s">
        <v>6905</v>
      </c>
      <c r="FV30" s="484">
        <v>1</v>
      </c>
      <c r="FW30" s="484">
        <v>25</v>
      </c>
      <c r="FX30" s="254">
        <v>2000</v>
      </c>
      <c r="FY30" s="254">
        <v>1</v>
      </c>
    </row>
    <row r="31" spans="1:181">
      <c r="A31" s="240">
        <v>303</v>
      </c>
      <c r="B31" s="240" t="s">
        <v>627</v>
      </c>
      <c r="C31" s="240">
        <v>2</v>
      </c>
      <c r="E31" s="240">
        <f t="shared" si="3"/>
        <v>0</v>
      </c>
      <c r="F31" s="240">
        <v>1</v>
      </c>
      <c r="G31" s="240">
        <v>2</v>
      </c>
      <c r="H31" s="240">
        <v>2</v>
      </c>
      <c r="L31" s="240">
        <f t="shared" si="4"/>
        <v>2.7E-2</v>
      </c>
      <c r="M31" s="240">
        <f t="shared" si="5"/>
        <v>1.7999999999999999E-2</v>
      </c>
      <c r="N31" s="295" t="str">
        <f t="shared" si="6"/>
        <v>PLAYERSKILL_303</v>
      </c>
      <c r="O31" s="295" t="str">
        <f t="shared" si="7"/>
        <v>PLAYERSKILLDES_303</v>
      </c>
      <c r="P31" s="295" t="str">
        <f t="shared" si="0"/>
        <v>PLAYERSKILLDES2_303</v>
      </c>
      <c r="Q31" s="295" t="str">
        <f t="shared" si="1"/>
        <v>PLAYERSKILLDES3_303</v>
      </c>
      <c r="R31" s="295" t="str">
        <f t="shared" si="8"/>
        <v>PLAYERSKILLDES4_303</v>
      </c>
      <c r="S31" s="295" t="s">
        <v>13204</v>
      </c>
      <c r="T31" s="484">
        <v>101</v>
      </c>
      <c r="U31" s="485"/>
      <c r="V31" s="485"/>
      <c r="W31" s="485"/>
      <c r="X31" s="485"/>
      <c r="Y31" s="485"/>
      <c r="Z31" s="484"/>
      <c r="AA31" s="484"/>
      <c r="AB31" s="484"/>
      <c r="AC31" s="484"/>
      <c r="AD31" s="490"/>
      <c r="AE31" s="484"/>
      <c r="AF31" s="484"/>
      <c r="AG31" s="484"/>
      <c r="AH31" s="484">
        <v>120</v>
      </c>
      <c r="AI31" s="484"/>
      <c r="AJ31" s="484"/>
      <c r="AK31" s="484"/>
      <c r="AL31" s="484"/>
      <c r="AM31" s="484">
        <v>1</v>
      </c>
      <c r="AN31" s="289" t="s">
        <v>13205</v>
      </c>
      <c r="AO31" s="484">
        <v>0</v>
      </c>
      <c r="AP31" s="484">
        <v>3</v>
      </c>
      <c r="AQ31" s="484">
        <v>3</v>
      </c>
      <c r="AR31" s="484">
        <v>0</v>
      </c>
      <c r="AS31" s="484"/>
      <c r="AT31" s="486" t="s">
        <v>13206</v>
      </c>
      <c r="AU31" s="486" t="s">
        <v>13207</v>
      </c>
      <c r="AV31" s="486" t="str">
        <f>"["&amp;VLOOKUP([1]playerSkillEffect!$A31,[1]法术参数设计表!$A$2:$O$168,10,FALSE)&amp;",0]"</f>
        <v>[35,0]</v>
      </c>
      <c r="AW31" s="484">
        <v>1</v>
      </c>
      <c r="AX31" s="484">
        <v>2</v>
      </c>
      <c r="AY31" s="484">
        <v>1</v>
      </c>
      <c r="AZ31" s="484" t="s">
        <v>13153</v>
      </c>
      <c r="BA31" s="484">
        <v>2</v>
      </c>
      <c r="BB31" s="484">
        <v>1</v>
      </c>
      <c r="BC31" s="484"/>
      <c r="BD31" s="484" t="s">
        <v>6905</v>
      </c>
      <c r="BE31" s="484">
        <v>10303</v>
      </c>
      <c r="BF31" s="484" t="s">
        <v>6905</v>
      </c>
      <c r="BG31" s="484" t="s">
        <v>6905</v>
      </c>
      <c r="BH31" s="484">
        <v>100</v>
      </c>
      <c r="BI31" s="484"/>
      <c r="BJ31" s="484"/>
      <c r="BK31" s="484">
        <v>0</v>
      </c>
      <c r="BL31" s="484">
        <f>VLOOKUP(A31,[1]法术参数设计表!$A$2:$W$223,5,FALSE)</f>
        <v>45</v>
      </c>
      <c r="BM31" s="484"/>
      <c r="BN31" s="484"/>
      <c r="BO31" s="484"/>
      <c r="BP31" s="484"/>
      <c r="BQ31" s="484"/>
      <c r="BR31" s="484"/>
      <c r="BS31" s="484" t="s">
        <v>6905</v>
      </c>
      <c r="BT31" s="484"/>
      <c r="BU31" s="484" t="str">
        <f>IF(VLOOKUP(A31,[1]法术参数设计表!$A$2:$Q$168,16,FALSE)="","","["&amp;ROUND(VLOOKUP(A31,[1]法术参数设计表!$A$2:$Q$168,16,FALSE),0)&amp;","&amp;ROUND(VLOOKUP(A31,[1]法术参数设计表!$A$2:$Q$168,17,FALSE),0)&amp;"]")</f>
        <v/>
      </c>
      <c r="BV31" s="484"/>
      <c r="BW31" s="484" t="s">
        <v>6905</v>
      </c>
      <c r="BX31" s="484">
        <v>3</v>
      </c>
      <c r="BY31" s="487" t="s">
        <v>6905</v>
      </c>
      <c r="BZ31" s="487" t="s">
        <v>6905</v>
      </c>
      <c r="CA31" s="487" t="s">
        <v>6905</v>
      </c>
      <c r="CB31" s="487" t="s">
        <v>6905</v>
      </c>
      <c r="CC31" s="487"/>
      <c r="CD31" s="487"/>
      <c r="CE31" s="484" t="s">
        <v>6905</v>
      </c>
      <c r="CF31" s="484" t="s">
        <v>6905</v>
      </c>
      <c r="CG31" s="484" t="s">
        <v>6905</v>
      </c>
      <c r="CH31" s="484" t="s">
        <v>6905</v>
      </c>
      <c r="CI31" s="484" t="s">
        <v>6905</v>
      </c>
      <c r="CJ31" s="484"/>
      <c r="CK31" s="484"/>
      <c r="CL31" s="484"/>
      <c r="CM31" s="484"/>
      <c r="CN31" s="484"/>
      <c r="CO31" s="484"/>
      <c r="CP31" s="484"/>
      <c r="CQ31" s="484"/>
      <c r="CR31" s="484"/>
      <c r="CS31" s="484"/>
      <c r="CT31" s="484"/>
      <c r="CU31" s="484"/>
      <c r="CV31" s="484"/>
      <c r="CW31" s="484"/>
      <c r="CX31" s="484"/>
      <c r="CY31" s="484"/>
      <c r="CZ31" s="484"/>
      <c r="DA31" s="484"/>
      <c r="DB31" s="484"/>
      <c r="DC31" s="484"/>
      <c r="DD31" s="484"/>
      <c r="DE31" s="484"/>
      <c r="DF31" s="484"/>
      <c r="DG31" s="484"/>
      <c r="DH31" s="484"/>
      <c r="DI31" s="484">
        <f t="shared" si="2"/>
        <v>45</v>
      </c>
      <c r="DJ31" s="484"/>
      <c r="DK31" s="484"/>
      <c r="DL31" s="484"/>
      <c r="DM31" s="484"/>
      <c r="DN31" s="484"/>
      <c r="DO31" s="484"/>
      <c r="DP31" s="484"/>
      <c r="DQ31" s="484"/>
      <c r="DR31" s="484"/>
      <c r="DS31" s="484"/>
      <c r="DT31" s="484">
        <f t="shared" si="9"/>
        <v>3</v>
      </c>
      <c r="DU31" s="484"/>
      <c r="DV31" s="484"/>
      <c r="DW31" s="484"/>
      <c r="DX31" s="484"/>
      <c r="DY31" s="484"/>
      <c r="DZ31" s="484"/>
      <c r="EA31" s="484"/>
      <c r="EB31" s="484"/>
      <c r="EC31" s="484"/>
      <c r="ED31" s="484"/>
      <c r="EE31" s="484"/>
      <c r="EF31" s="484"/>
      <c r="EG31" s="484"/>
      <c r="EH31" s="484"/>
      <c r="EI31" s="484"/>
      <c r="EJ31" s="484"/>
      <c r="EK31" s="484"/>
      <c r="EL31" s="484"/>
      <c r="EM31" s="484"/>
      <c r="EN31" s="484"/>
      <c r="EO31" s="484"/>
      <c r="EP31" s="484"/>
      <c r="EQ31" s="484"/>
      <c r="ER31" s="484"/>
      <c r="ES31" s="484"/>
      <c r="ET31" s="484"/>
      <c r="EU31" s="484"/>
      <c r="EV31" s="484"/>
      <c r="EW31" s="484">
        <f t="shared" si="10"/>
        <v>1</v>
      </c>
      <c r="EX31" s="484"/>
      <c r="EY31" s="484"/>
      <c r="EZ31" s="484">
        <v>101</v>
      </c>
      <c r="FA31" s="484"/>
      <c r="FB31" s="484"/>
      <c r="FC31" s="484"/>
      <c r="FD31" s="484"/>
      <c r="FE31" s="484">
        <v>1</v>
      </c>
      <c r="FF31" s="484"/>
      <c r="FG31" s="484" t="s">
        <v>6905</v>
      </c>
      <c r="FH31" s="484">
        <v>1</v>
      </c>
      <c r="FI31" s="484">
        <v>25</v>
      </c>
      <c r="FJ31" s="484">
        <f t="shared" si="11"/>
        <v>1</v>
      </c>
      <c r="FK31" s="484"/>
      <c r="FL31" s="484"/>
      <c r="FM31" s="484">
        <v>101</v>
      </c>
      <c r="FN31" s="484"/>
      <c r="FO31" s="484"/>
      <c r="FP31" s="484"/>
      <c r="FQ31" s="484"/>
      <c r="FR31" s="484"/>
      <c r="FS31" s="484">
        <v>1</v>
      </c>
      <c r="FT31" s="484"/>
      <c r="FU31" s="484" t="s">
        <v>6905</v>
      </c>
      <c r="FV31" s="484">
        <v>1</v>
      </c>
      <c r="FW31" s="484">
        <v>25</v>
      </c>
      <c r="FX31" s="254">
        <v>2000</v>
      </c>
      <c r="FY31" s="254">
        <v>1</v>
      </c>
    </row>
    <row r="32" spans="1:181">
      <c r="A32" s="240">
        <v>304</v>
      </c>
      <c r="B32" s="240" t="s">
        <v>628</v>
      </c>
      <c r="C32" s="240">
        <v>2</v>
      </c>
      <c r="E32" s="240">
        <f t="shared" si="3"/>
        <v>0</v>
      </c>
      <c r="F32" s="240">
        <v>1</v>
      </c>
      <c r="G32" s="240">
        <v>2</v>
      </c>
      <c r="H32" s="240">
        <v>2</v>
      </c>
      <c r="L32" s="240">
        <f t="shared" si="4"/>
        <v>2.7E-2</v>
      </c>
      <c r="M32" s="240">
        <f t="shared" si="5"/>
        <v>1.7999999999999999E-2</v>
      </c>
      <c r="N32" s="295" t="str">
        <f t="shared" si="6"/>
        <v>PLAYERSKILL_304</v>
      </c>
      <c r="O32" s="295" t="str">
        <f t="shared" si="7"/>
        <v>PLAYERSKILLDES_304</v>
      </c>
      <c r="P32" s="295" t="str">
        <f t="shared" si="0"/>
        <v>PLAYERSKILLDES2_304</v>
      </c>
      <c r="Q32" s="295" t="str">
        <f t="shared" si="1"/>
        <v>PLAYERSKILLDES3_304</v>
      </c>
      <c r="R32" s="295" t="str">
        <f t="shared" si="8"/>
        <v>PLAYERSKILLDES4_304</v>
      </c>
      <c r="S32" s="295" t="s">
        <v>13208</v>
      </c>
      <c r="T32" s="484">
        <v>101</v>
      </c>
      <c r="U32" s="485"/>
      <c r="V32" s="485"/>
      <c r="W32" s="485"/>
      <c r="X32" s="485"/>
      <c r="Y32" s="485"/>
      <c r="Z32" s="484"/>
      <c r="AA32" s="484"/>
      <c r="AB32" s="484"/>
      <c r="AC32" s="484"/>
      <c r="AD32" s="486" t="s">
        <v>13209</v>
      </c>
      <c r="AE32" s="484"/>
      <c r="AF32" s="484"/>
      <c r="AG32" s="486" t="s">
        <v>13210</v>
      </c>
      <c r="AH32" s="486">
        <v>120</v>
      </c>
      <c r="AI32" s="486"/>
      <c r="AJ32" s="486"/>
      <c r="AK32" s="486"/>
      <c r="AL32" s="484"/>
      <c r="AM32" s="484">
        <v>1</v>
      </c>
      <c r="AN32" s="289"/>
      <c r="AO32" s="484">
        <v>0</v>
      </c>
      <c r="AP32" s="484">
        <v>3</v>
      </c>
      <c r="AQ32" s="484">
        <v>3</v>
      </c>
      <c r="AR32" s="484">
        <v>0</v>
      </c>
      <c r="AS32" s="484"/>
      <c r="AT32" s="486" t="str">
        <f>"["&amp;VLOOKUP([1]playerSkillEffect!$A32,[1]法术参数设计表!$A$2:$O$168,8,FALSE)*1000&amp;",0]"</f>
        <v>[11000,0]</v>
      </c>
      <c r="AU32" s="486" t="str">
        <f>"["&amp;VLOOKUP([1]playerSkillEffect!$A32,[1]法术参数设计表!$A$2:$O$168,9,FALSE)*1000&amp;",0]"</f>
        <v>[28000,0]</v>
      </c>
      <c r="AV32" s="486" t="str">
        <f>"["&amp;VLOOKUP([1]playerSkillEffect!$A32,[1]法术参数设计表!$A$2:$O$168,10,FALSE)&amp;",0]"</f>
        <v>[40,0]</v>
      </c>
      <c r="AW32" s="484">
        <v>1</v>
      </c>
      <c r="AX32" s="484">
        <v>1</v>
      </c>
      <c r="AY32" s="484">
        <v>1</v>
      </c>
      <c r="AZ32" s="484" t="s">
        <v>6905</v>
      </c>
      <c r="BA32" s="484"/>
      <c r="BB32" s="484">
        <v>1</v>
      </c>
      <c r="BC32" s="484"/>
      <c r="BD32" s="484" t="s">
        <v>6905</v>
      </c>
      <c r="BE32" s="484" t="s">
        <v>6905</v>
      </c>
      <c r="BF32" s="484" t="s">
        <v>6905</v>
      </c>
      <c r="BG32" s="484" t="s">
        <v>6905</v>
      </c>
      <c r="BH32" s="484">
        <v>100</v>
      </c>
      <c r="BI32" s="484"/>
      <c r="BJ32" s="484"/>
      <c r="BK32" s="484">
        <v>1</v>
      </c>
      <c r="BL32" s="484">
        <f>VLOOKUP(A32,[1]法术参数设计表!$A$2:$W$223,5,FALSE)</f>
        <v>45</v>
      </c>
      <c r="BM32" s="484">
        <v>2</v>
      </c>
      <c r="BN32" s="484"/>
      <c r="BO32" s="484"/>
      <c r="BP32" s="484" t="s">
        <v>13200</v>
      </c>
      <c r="BQ32" s="484"/>
      <c r="BR32" s="484"/>
      <c r="BS32" s="484" t="s">
        <v>6905</v>
      </c>
      <c r="BT32" s="484"/>
      <c r="BU32" s="484" t="str">
        <f>IF(VLOOKUP(A32,[1]法术参数设计表!$A$2:$Q$168,16,FALSE)="","","["&amp;ROUND(VLOOKUP(A32,[1]法术参数设计表!$A$2:$Q$168,16,FALSE),0)&amp;","&amp;ROUND(VLOOKUP(A32,[1]法术参数设计表!$A$2:$Q$168,17,FALSE),0)&amp;"]")</f>
        <v/>
      </c>
      <c r="BV32" s="484"/>
      <c r="BW32" s="484" t="s">
        <v>6905</v>
      </c>
      <c r="BX32" s="484">
        <v>3</v>
      </c>
      <c r="BY32" s="487" t="s">
        <v>6905</v>
      </c>
      <c r="BZ32" s="487" t="s">
        <v>6905</v>
      </c>
      <c r="CA32" s="487">
        <v>4304</v>
      </c>
      <c r="CB32" s="487" t="s">
        <v>13126</v>
      </c>
      <c r="CC32" s="487"/>
      <c r="CD32" s="487"/>
      <c r="CE32" s="484" t="s">
        <v>6905</v>
      </c>
      <c r="CF32" s="484" t="s">
        <v>6905</v>
      </c>
      <c r="CG32" s="484" t="s">
        <v>6905</v>
      </c>
      <c r="CH32" s="484" t="s">
        <v>6905</v>
      </c>
      <c r="CI32" s="484" t="s">
        <v>6905</v>
      </c>
      <c r="CJ32" s="484"/>
      <c r="CK32" s="484"/>
      <c r="CL32" s="484"/>
      <c r="CM32" s="484"/>
      <c r="CN32" s="484"/>
      <c r="CO32" s="484"/>
      <c r="CP32" s="484"/>
      <c r="CQ32" s="484"/>
      <c r="CR32" s="484"/>
      <c r="CS32" s="484"/>
      <c r="CT32" s="484"/>
      <c r="CU32" s="484"/>
      <c r="CV32" s="484"/>
      <c r="CW32" s="484"/>
      <c r="CX32" s="484"/>
      <c r="CY32" s="484"/>
      <c r="CZ32" s="484"/>
      <c r="DA32" s="484"/>
      <c r="DB32" s="484"/>
      <c r="DC32" s="484"/>
      <c r="DD32" s="486"/>
      <c r="DE32" s="486"/>
      <c r="DF32" s="486"/>
      <c r="DG32" s="486"/>
      <c r="DH32" s="484"/>
      <c r="DI32" s="484">
        <f t="shared" si="2"/>
        <v>45</v>
      </c>
      <c r="DJ32" s="484"/>
      <c r="DK32" s="484"/>
      <c r="DL32" s="484"/>
      <c r="DM32" s="484"/>
      <c r="DN32" s="484"/>
      <c r="DO32" s="484"/>
      <c r="DP32" s="484"/>
      <c r="DQ32" s="484"/>
      <c r="DR32" s="484"/>
      <c r="DS32" s="484"/>
      <c r="DT32" s="484">
        <f t="shared" si="9"/>
        <v>3</v>
      </c>
      <c r="DU32" s="484"/>
      <c r="DV32" s="484"/>
      <c r="DW32" s="484"/>
      <c r="DX32" s="484"/>
      <c r="DY32" s="484"/>
      <c r="DZ32" s="484"/>
      <c r="EA32" s="484"/>
      <c r="EB32" s="484"/>
      <c r="EC32" s="484"/>
      <c r="ED32" s="484"/>
      <c r="EE32" s="484"/>
      <c r="EF32" s="484"/>
      <c r="EG32" s="484"/>
      <c r="EH32" s="484"/>
      <c r="EI32" s="484"/>
      <c r="EJ32" s="484"/>
      <c r="EK32" s="484"/>
      <c r="EL32" s="484"/>
      <c r="EM32" s="484"/>
      <c r="EN32" s="484"/>
      <c r="EO32" s="484"/>
      <c r="EP32" s="484"/>
      <c r="EQ32" s="484"/>
      <c r="ER32" s="484"/>
      <c r="ES32" s="484"/>
      <c r="ET32" s="484"/>
      <c r="EU32" s="484"/>
      <c r="EV32" s="484"/>
      <c r="EW32" s="484">
        <f t="shared" si="10"/>
        <v>1</v>
      </c>
      <c r="EX32" s="484"/>
      <c r="EY32" s="484"/>
      <c r="EZ32" s="484">
        <v>101</v>
      </c>
      <c r="FA32" s="484"/>
      <c r="FB32" s="484"/>
      <c r="FC32" s="484"/>
      <c r="FD32" s="484"/>
      <c r="FE32" s="484">
        <v>1</v>
      </c>
      <c r="FF32" s="484"/>
      <c r="FG32" s="484" t="s">
        <v>6905</v>
      </c>
      <c r="FH32" s="484">
        <v>1</v>
      </c>
      <c r="FI32" s="484">
        <v>25</v>
      </c>
      <c r="FJ32" s="484">
        <f t="shared" si="11"/>
        <v>1</v>
      </c>
      <c r="FK32" s="484"/>
      <c r="FL32" s="484"/>
      <c r="FM32" s="484">
        <v>101</v>
      </c>
      <c r="FN32" s="484"/>
      <c r="FO32" s="484"/>
      <c r="FP32" s="484"/>
      <c r="FQ32" s="484"/>
      <c r="FR32" s="484"/>
      <c r="FS32" s="484">
        <v>1</v>
      </c>
      <c r="FT32" s="484"/>
      <c r="FU32" s="484" t="s">
        <v>6905</v>
      </c>
      <c r="FV32" s="484">
        <v>1</v>
      </c>
      <c r="FW32" s="484">
        <v>25</v>
      </c>
      <c r="FX32" s="254">
        <v>2000</v>
      </c>
      <c r="FY32" s="254">
        <v>1</v>
      </c>
    </row>
    <row r="33" spans="1:181">
      <c r="A33" s="240">
        <v>305</v>
      </c>
      <c r="B33" s="240" t="s">
        <v>629</v>
      </c>
      <c r="C33" s="240">
        <v>2</v>
      </c>
      <c r="D33" s="240">
        <v>1</v>
      </c>
      <c r="E33" s="240">
        <f t="shared" si="3"/>
        <v>1</v>
      </c>
      <c r="F33" s="240">
        <v>1</v>
      </c>
      <c r="G33" s="240">
        <v>1</v>
      </c>
      <c r="H33" s="240">
        <v>1</v>
      </c>
      <c r="L33" s="240">
        <f t="shared" si="4"/>
        <v>3.5999999999999997E-2</v>
      </c>
      <c r="M33" s="240">
        <f t="shared" si="5"/>
        <v>2.7E-2</v>
      </c>
      <c r="N33" s="295" t="str">
        <f t="shared" si="6"/>
        <v>PLAYERSKILL_305</v>
      </c>
      <c r="O33" s="295" t="str">
        <f t="shared" si="7"/>
        <v>PLAYERSKILLDES_305</v>
      </c>
      <c r="P33" s="295" t="str">
        <f t="shared" si="0"/>
        <v>PLAYERSKILLDES2_305</v>
      </c>
      <c r="Q33" s="295" t="str">
        <f t="shared" si="1"/>
        <v>PLAYERSKILLDES3_305</v>
      </c>
      <c r="R33" s="295" t="str">
        <f t="shared" si="8"/>
        <v>PLAYERSKILLDES4_305</v>
      </c>
      <c r="S33" s="295" t="s">
        <v>13211</v>
      </c>
      <c r="T33" s="484">
        <v>101</v>
      </c>
      <c r="U33" s="485"/>
      <c r="V33" s="485"/>
      <c r="W33" s="485"/>
      <c r="X33" s="485"/>
      <c r="Y33" s="485"/>
      <c r="Z33" s="484"/>
      <c r="AA33" s="484"/>
      <c r="AB33" s="484"/>
      <c r="AC33" s="484"/>
      <c r="AD33" s="486" t="s">
        <v>13212</v>
      </c>
      <c r="AE33" s="484"/>
      <c r="AF33" s="486" t="s">
        <v>13213</v>
      </c>
      <c r="AH33" s="486">
        <v>120</v>
      </c>
      <c r="AI33" s="486"/>
      <c r="AJ33" s="486"/>
      <c r="AK33" s="486"/>
      <c r="AL33" s="484"/>
      <c r="AM33" s="484">
        <v>1</v>
      </c>
      <c r="AN33" s="289" t="s">
        <v>13214</v>
      </c>
      <c r="AO33" s="484">
        <v>0</v>
      </c>
      <c r="AP33" s="484">
        <v>3</v>
      </c>
      <c r="AQ33" s="484">
        <v>3</v>
      </c>
      <c r="AR33" s="484">
        <v>0</v>
      </c>
      <c r="AS33" s="484"/>
      <c r="AT33" s="486" t="str">
        <f>"["&amp;VLOOKUP([1]playerSkillEffect!$A33,[1]法术参数设计表!$A$2:$O$168,8,FALSE)*1000&amp;",0]"</f>
        <v>[12000,0]</v>
      </c>
      <c r="AU33" s="486" t="str">
        <f>"["&amp;VLOOKUP([1]playerSkillEffect!$A33,[1]法术参数设计表!$A$2:$O$168,9,FALSE)*1000&amp;",0]"</f>
        <v>[20000,0]</v>
      </c>
      <c r="AV33" s="486" t="str">
        <f>"["&amp;VLOOKUP([1]playerSkillEffect!$A33,[1]法术参数设计表!$A$2:$O$168,10,FALSE)&amp;",0]"</f>
        <v>[45,0]</v>
      </c>
      <c r="AW33" s="484">
        <v>1</v>
      </c>
      <c r="AX33" s="484">
        <v>1</v>
      </c>
      <c r="AY33" s="484">
        <v>1</v>
      </c>
      <c r="AZ33" s="484" t="s">
        <v>6905</v>
      </c>
      <c r="BA33" s="484"/>
      <c r="BB33" s="484">
        <v>1</v>
      </c>
      <c r="BC33" s="484"/>
      <c r="BD33" s="484" t="s">
        <v>6905</v>
      </c>
      <c r="BE33" s="484" t="s">
        <v>6905</v>
      </c>
      <c r="BF33" s="484" t="s">
        <v>6905</v>
      </c>
      <c r="BG33" s="484" t="s">
        <v>6905</v>
      </c>
      <c r="BH33" s="484">
        <v>100</v>
      </c>
      <c r="BI33" s="484"/>
      <c r="BJ33" s="484"/>
      <c r="BK33" s="484">
        <v>1</v>
      </c>
      <c r="BL33" s="484">
        <f>VLOOKUP(A33,[1]法术参数设计表!$A$2:$W$223,5,FALSE)</f>
        <v>60</v>
      </c>
      <c r="BM33" s="484">
        <v>9</v>
      </c>
      <c r="BN33" s="484">
        <v>27</v>
      </c>
      <c r="BO33" s="484"/>
      <c r="BP33" s="484" t="s">
        <v>13125</v>
      </c>
      <c r="BQ33" s="484">
        <v>2</v>
      </c>
      <c r="BR33" s="484"/>
      <c r="BS33" s="484" t="s">
        <v>6905</v>
      </c>
      <c r="BT33" s="484"/>
      <c r="BU33" s="484" t="str">
        <f>IF(VLOOKUP(A33,[1]法术参数设计表!$A$2:$Q$168,16,FALSE)="","","["&amp;ROUND(VLOOKUP(A33,[1]法术参数设计表!$A$2:$Q$168,16,FALSE),0)&amp;","&amp;ROUND(VLOOKUP(A33,[1]法术参数设计表!$A$2:$Q$168,17,FALSE),0)&amp;"]")</f>
        <v>[1815,984]</v>
      </c>
      <c r="BV33" s="484"/>
      <c r="BW33" s="484" t="s">
        <v>6905</v>
      </c>
      <c r="BX33" s="484">
        <v>3</v>
      </c>
      <c r="BY33" s="487" t="s">
        <v>6905</v>
      </c>
      <c r="BZ33" s="487" t="s">
        <v>6905</v>
      </c>
      <c r="CA33" s="487"/>
      <c r="CB33" s="487"/>
      <c r="CC33" s="487"/>
      <c r="CD33" s="487"/>
      <c r="CE33" s="484" t="s">
        <v>6905</v>
      </c>
      <c r="CF33" s="484" t="s">
        <v>6905</v>
      </c>
      <c r="CG33" s="484" t="s">
        <v>6905</v>
      </c>
      <c r="CH33" s="484" t="s">
        <v>6905</v>
      </c>
      <c r="CI33" s="484" t="s">
        <v>6905</v>
      </c>
      <c r="CJ33" s="484"/>
      <c r="CK33" s="484"/>
      <c r="CL33" s="484"/>
      <c r="CM33" s="484"/>
      <c r="CN33" s="484"/>
      <c r="CO33" s="484"/>
      <c r="CP33" s="484"/>
      <c r="CQ33" s="484"/>
      <c r="CR33" s="484"/>
      <c r="CS33" s="484"/>
      <c r="CT33" s="484"/>
      <c r="CU33" s="484"/>
      <c r="CV33" s="484"/>
      <c r="CW33" s="484">
        <v>3</v>
      </c>
      <c r="CX33" s="484">
        <v>3</v>
      </c>
      <c r="CY33" s="484">
        <v>1</v>
      </c>
      <c r="CZ33" s="484">
        <v>100</v>
      </c>
      <c r="DA33" s="486" t="s">
        <v>13215</v>
      </c>
      <c r="DB33" s="484">
        <v>1</v>
      </c>
      <c r="DC33" s="484"/>
      <c r="DH33" s="484">
        <v>1</v>
      </c>
      <c r="DI33" s="484">
        <f t="shared" si="2"/>
        <v>60</v>
      </c>
      <c r="DJ33" s="484">
        <v>9</v>
      </c>
      <c r="DK33" s="484">
        <v>35</v>
      </c>
      <c r="DL33" s="484"/>
      <c r="DM33" s="484" t="s">
        <v>13125</v>
      </c>
      <c r="DN33" s="484">
        <v>2</v>
      </c>
      <c r="DO33" s="484"/>
      <c r="DP33" s="484" t="s">
        <v>6905</v>
      </c>
      <c r="DQ33" s="484"/>
      <c r="DR33" s="486"/>
      <c r="DS33" s="484" t="s">
        <v>6905</v>
      </c>
      <c r="DT33" s="484">
        <f t="shared" si="9"/>
        <v>3</v>
      </c>
      <c r="DU33" s="484" t="s">
        <v>6905</v>
      </c>
      <c r="DV33" s="484" t="s">
        <v>6905</v>
      </c>
      <c r="DW33" s="484">
        <v>43002</v>
      </c>
      <c r="DX33" s="484" t="s">
        <v>13126</v>
      </c>
      <c r="DY33" s="484"/>
      <c r="DZ33" s="484"/>
      <c r="EA33" s="484"/>
      <c r="EB33" s="484"/>
      <c r="EC33" s="484"/>
      <c r="ED33" s="484"/>
      <c r="EE33" s="484"/>
      <c r="EF33" s="484"/>
      <c r="EG33" s="484"/>
      <c r="EH33" s="484"/>
      <c r="EI33" s="484"/>
      <c r="EJ33" s="484"/>
      <c r="EK33" s="484"/>
      <c r="EL33" s="484"/>
      <c r="EM33" s="484"/>
      <c r="EN33" s="484"/>
      <c r="EO33" s="484"/>
      <c r="EP33" s="484"/>
      <c r="EQ33" s="484"/>
      <c r="ER33" s="484"/>
      <c r="ES33" s="484"/>
      <c r="ET33" s="484"/>
      <c r="EU33" s="484"/>
      <c r="EV33" s="484"/>
      <c r="EW33" s="484">
        <f t="shared" si="10"/>
        <v>10</v>
      </c>
      <c r="EX33" s="484">
        <v>315</v>
      </c>
      <c r="EY33" s="484"/>
      <c r="EZ33" s="484">
        <v>101</v>
      </c>
      <c r="FA33" s="484"/>
      <c r="FB33" s="484"/>
      <c r="FC33" s="486" t="s">
        <v>13215</v>
      </c>
      <c r="FD33" s="484">
        <v>1</v>
      </c>
      <c r="FE33" s="484">
        <v>0</v>
      </c>
      <c r="FF33" s="484"/>
      <c r="FG33" s="484">
        <v>2</v>
      </c>
      <c r="FH33" s="484">
        <v>1</v>
      </c>
      <c r="FI33" s="484">
        <v>25</v>
      </c>
      <c r="FJ33" s="484">
        <f t="shared" si="11"/>
        <v>10</v>
      </c>
      <c r="FK33" s="484">
        <v>315</v>
      </c>
      <c r="FL33" s="484"/>
      <c r="FM33" s="484">
        <v>101</v>
      </c>
      <c r="FN33" s="484"/>
      <c r="FO33" s="484"/>
      <c r="FP33" s="484"/>
      <c r="FQ33" s="486" t="s">
        <v>13215</v>
      </c>
      <c r="FR33" s="484">
        <v>1</v>
      </c>
      <c r="FS33" s="484">
        <v>0</v>
      </c>
      <c r="FT33" s="486" t="s">
        <v>13138</v>
      </c>
      <c r="FU33" s="484">
        <v>2</v>
      </c>
      <c r="FV33" s="484">
        <v>1</v>
      </c>
      <c r="FW33" s="484">
        <v>25</v>
      </c>
      <c r="FX33" s="254">
        <v>2000</v>
      </c>
      <c r="FY33" s="254">
        <v>1</v>
      </c>
    </row>
    <row r="34" spans="1:181">
      <c r="A34" s="240">
        <v>3051</v>
      </c>
      <c r="B34" s="240" t="s">
        <v>629</v>
      </c>
      <c r="C34" s="240">
        <v>2</v>
      </c>
      <c r="D34" s="240">
        <v>1</v>
      </c>
      <c r="E34" s="240">
        <f t="shared" si="3"/>
        <v>1</v>
      </c>
      <c r="F34" s="240">
        <v>1</v>
      </c>
      <c r="G34" s="240">
        <v>1</v>
      </c>
      <c r="H34" s="240">
        <v>1</v>
      </c>
      <c r="L34" s="240">
        <f t="shared" si="4"/>
        <v>3.5999999999999997E-2</v>
      </c>
      <c r="M34" s="240">
        <f t="shared" si="5"/>
        <v>2.7E-2</v>
      </c>
      <c r="N34" s="295" t="str">
        <f t="shared" si="6"/>
        <v>PLAYERSKILL_305</v>
      </c>
      <c r="O34" s="295" t="str">
        <f t="shared" si="7"/>
        <v>PLAYERSKILLDES_3051</v>
      </c>
      <c r="P34" s="295" t="str">
        <f>"PLAYERSKILLDES2_"&amp;A34</f>
        <v>PLAYERSKILLDES2_3051</v>
      </c>
      <c r="Q34" s="295" t="str">
        <f>"PLAYERSKILLDES3_"&amp;A34</f>
        <v>PLAYERSKILLDES3_3051</v>
      </c>
      <c r="R34" s="295" t="str">
        <f t="shared" si="8"/>
        <v>PLAYERSKILLDES4_3051</v>
      </c>
      <c r="S34" s="295" t="s">
        <v>13211</v>
      </c>
      <c r="T34" s="484">
        <v>101</v>
      </c>
      <c r="U34" s="485"/>
      <c r="V34" s="485"/>
      <c r="W34" s="485"/>
      <c r="X34" s="485"/>
      <c r="Y34" s="485"/>
      <c r="Z34" s="484"/>
      <c r="AA34" s="484"/>
      <c r="AB34" s="484"/>
      <c r="AC34" s="484"/>
      <c r="AD34" s="486" t="s">
        <v>13216</v>
      </c>
      <c r="AE34" s="484"/>
      <c r="AF34" s="486" t="s">
        <v>13217</v>
      </c>
      <c r="AH34" s="486">
        <v>120</v>
      </c>
      <c r="AI34" s="486"/>
      <c r="AJ34" s="486"/>
      <c r="AK34" s="486"/>
      <c r="AL34" s="484"/>
      <c r="AM34" s="484">
        <v>1</v>
      </c>
      <c r="AN34" s="289" t="s">
        <v>13214</v>
      </c>
      <c r="AO34" s="484">
        <v>0</v>
      </c>
      <c r="AP34" s="484">
        <v>3</v>
      </c>
      <c r="AQ34" s="484">
        <v>3</v>
      </c>
      <c r="AR34" s="484">
        <v>0</v>
      </c>
      <c r="AS34" s="484"/>
      <c r="AT34" s="486" t="str">
        <f>"["&amp;VLOOKUP([1]playerSkillEffect!$A34,[1]法术参数设计表!$A$2:$O$168,8,FALSE)*1000&amp;",0]"</f>
        <v>[12000,0]</v>
      </c>
      <c r="AU34" s="486" t="str">
        <f>"["&amp;VLOOKUP([1]playerSkillEffect!$A34,[1]法术参数设计表!$A$2:$O$168,9,FALSE)*1000&amp;",0]"</f>
        <v>[20000,0]</v>
      </c>
      <c r="AV34" s="486" t="str">
        <f>"["&amp;VLOOKUP([1]playerSkillEffect!$A34,[1]法术参数设计表!$A$2:$O$168,10,FALSE)&amp;",0]"</f>
        <v>[45,0]</v>
      </c>
      <c r="AW34" s="484">
        <v>1</v>
      </c>
      <c r="AX34" s="484">
        <v>1</v>
      </c>
      <c r="AY34" s="484">
        <v>1</v>
      </c>
      <c r="AZ34" s="484" t="s">
        <v>6905</v>
      </c>
      <c r="BA34" s="484"/>
      <c r="BB34" s="484">
        <v>1</v>
      </c>
      <c r="BC34" s="484"/>
      <c r="BD34" s="484" t="s">
        <v>6905</v>
      </c>
      <c r="BE34" s="484" t="s">
        <v>6905</v>
      </c>
      <c r="BF34" s="484" t="s">
        <v>6905</v>
      </c>
      <c r="BG34" s="484" t="s">
        <v>6905</v>
      </c>
      <c r="BH34" s="484">
        <v>100</v>
      </c>
      <c r="BI34" s="484"/>
      <c r="BJ34" s="484"/>
      <c r="BK34" s="484">
        <v>1</v>
      </c>
      <c r="BL34" s="484">
        <f>VLOOKUP(A34,[1]法术参数设计表!$A$2:$W$223,5,FALSE)</f>
        <v>60</v>
      </c>
      <c r="BM34" s="484">
        <v>9</v>
      </c>
      <c r="BN34" s="484">
        <v>27</v>
      </c>
      <c r="BO34" s="484"/>
      <c r="BP34" s="484" t="s">
        <v>13125</v>
      </c>
      <c r="BQ34" s="484">
        <v>2</v>
      </c>
      <c r="BR34" s="484"/>
      <c r="BS34" s="484" t="s">
        <v>6905</v>
      </c>
      <c r="BT34" s="484"/>
      <c r="BU34" s="484" t="str">
        <f>IF(VLOOKUP(A34,[1]法术参数设计表!$A$2:$Q$168,16,FALSE)="","","["&amp;ROUND(VLOOKUP(A34,[1]法术参数设计表!$A$2:$Q$168,16,FALSE),0)&amp;","&amp;ROUND(VLOOKUP(A34,[1]法术参数设计表!$A$2:$Q$168,17,FALSE),0)&amp;"]")</f>
        <v>[2360,1280]</v>
      </c>
      <c r="BV34" s="484"/>
      <c r="BW34" s="484" t="s">
        <v>6905</v>
      </c>
      <c r="BX34" s="484">
        <v>3</v>
      </c>
      <c r="BY34" s="487" t="s">
        <v>6905</v>
      </c>
      <c r="BZ34" s="487" t="s">
        <v>6905</v>
      </c>
      <c r="CA34" s="487"/>
      <c r="CB34" s="487"/>
      <c r="CC34" s="487"/>
      <c r="CD34" s="487"/>
      <c r="CE34" s="484" t="s">
        <v>6905</v>
      </c>
      <c r="CF34" s="484" t="s">
        <v>6905</v>
      </c>
      <c r="CG34" s="484" t="s">
        <v>6905</v>
      </c>
      <c r="CH34" s="484" t="s">
        <v>6905</v>
      </c>
      <c r="CI34" s="484" t="s">
        <v>6905</v>
      </c>
      <c r="CJ34" s="484"/>
      <c r="CK34" s="484"/>
      <c r="CL34" s="484"/>
      <c r="CM34" s="484"/>
      <c r="CN34" s="484"/>
      <c r="CO34" s="484"/>
      <c r="CP34" s="484"/>
      <c r="CQ34" s="484"/>
      <c r="CR34" s="484"/>
      <c r="CS34" s="484"/>
      <c r="CT34" s="484"/>
      <c r="CU34" s="484"/>
      <c r="CV34" s="484"/>
      <c r="CW34" s="484">
        <v>3</v>
      </c>
      <c r="CX34" s="484">
        <v>3</v>
      </c>
      <c r="CY34" s="484">
        <v>3</v>
      </c>
      <c r="CZ34" s="484">
        <v>100</v>
      </c>
      <c r="DA34" s="486" t="s">
        <v>13215</v>
      </c>
      <c r="DB34" s="484">
        <v>1</v>
      </c>
      <c r="DC34" s="484"/>
      <c r="DH34" s="484">
        <v>1</v>
      </c>
      <c r="DI34" s="484">
        <f t="shared" si="2"/>
        <v>60</v>
      </c>
      <c r="DJ34" s="484">
        <v>9</v>
      </c>
      <c r="DK34" s="484">
        <v>35</v>
      </c>
      <c r="DL34" s="484"/>
      <c r="DM34" s="484" t="s">
        <v>13125</v>
      </c>
      <c r="DN34" s="484">
        <v>2</v>
      </c>
      <c r="DO34" s="484"/>
      <c r="DP34" s="484" t="s">
        <v>6905</v>
      </c>
      <c r="DQ34" s="484"/>
      <c r="DR34" s="486"/>
      <c r="DS34" s="484" t="s">
        <v>6905</v>
      </c>
      <c r="DT34" s="484">
        <f t="shared" si="9"/>
        <v>3</v>
      </c>
      <c r="DU34" s="484" t="s">
        <v>6905</v>
      </c>
      <c r="DV34" s="484" t="s">
        <v>6905</v>
      </c>
      <c r="DW34" s="484">
        <v>43002</v>
      </c>
      <c r="DX34" s="484" t="s">
        <v>13126</v>
      </c>
      <c r="DY34" s="484"/>
      <c r="DZ34" s="484"/>
      <c r="EA34" s="484"/>
      <c r="EB34" s="484"/>
      <c r="EC34" s="484"/>
      <c r="ED34" s="484"/>
      <c r="EE34" s="484"/>
      <c r="EF34" s="484"/>
      <c r="EG34" s="484"/>
      <c r="EH34" s="484"/>
      <c r="EI34" s="484"/>
      <c r="EJ34" s="484"/>
      <c r="EK34" s="484"/>
      <c r="EL34" s="484"/>
      <c r="EM34" s="484"/>
      <c r="EN34" s="484"/>
      <c r="EO34" s="484"/>
      <c r="EP34" s="484"/>
      <c r="EQ34" s="484"/>
      <c r="ER34" s="484"/>
      <c r="ES34" s="484"/>
      <c r="ET34" s="484"/>
      <c r="EU34" s="484"/>
      <c r="EV34" s="484"/>
      <c r="EW34" s="484">
        <f t="shared" si="10"/>
        <v>10</v>
      </c>
      <c r="EX34" s="484">
        <v>315</v>
      </c>
      <c r="EY34" s="484"/>
      <c r="EZ34" s="484">
        <v>101</v>
      </c>
      <c r="FA34" s="484"/>
      <c r="FB34" s="484"/>
      <c r="FC34" s="486" t="s">
        <v>13215</v>
      </c>
      <c r="FD34" s="484">
        <v>1</v>
      </c>
      <c r="FE34" s="484">
        <v>0</v>
      </c>
      <c r="FF34" s="484"/>
      <c r="FG34" s="484">
        <v>2</v>
      </c>
      <c r="FH34" s="484">
        <v>1</v>
      </c>
      <c r="FI34" s="484">
        <v>25</v>
      </c>
      <c r="FJ34" s="484">
        <f t="shared" si="11"/>
        <v>10</v>
      </c>
      <c r="FK34" s="484">
        <v>315</v>
      </c>
      <c r="FL34" s="484"/>
      <c r="FM34" s="484">
        <v>101</v>
      </c>
      <c r="FN34" s="484"/>
      <c r="FO34" s="484"/>
      <c r="FP34" s="484"/>
      <c r="FQ34" s="486" t="s">
        <v>13215</v>
      </c>
      <c r="FR34" s="484">
        <v>1</v>
      </c>
      <c r="FS34" s="484">
        <v>0</v>
      </c>
      <c r="FT34" s="486" t="s">
        <v>13138</v>
      </c>
      <c r="FU34" s="484">
        <v>2</v>
      </c>
      <c r="FV34" s="484">
        <v>1</v>
      </c>
      <c r="FW34" s="484">
        <v>25</v>
      </c>
      <c r="FX34" s="254">
        <v>2000</v>
      </c>
      <c r="FY34" s="254">
        <v>1</v>
      </c>
    </row>
    <row r="35" spans="1:181">
      <c r="A35" s="240">
        <v>3052</v>
      </c>
      <c r="B35" s="240" t="s">
        <v>629</v>
      </c>
      <c r="C35" s="240">
        <v>2</v>
      </c>
      <c r="D35" s="240">
        <v>1</v>
      </c>
      <c r="E35" s="240">
        <f t="shared" si="3"/>
        <v>1</v>
      </c>
      <c r="F35" s="240">
        <v>1</v>
      </c>
      <c r="G35" s="240">
        <v>1</v>
      </c>
      <c r="H35" s="240">
        <v>1</v>
      </c>
      <c r="L35" s="240">
        <f t="shared" si="4"/>
        <v>3.5999999999999997E-2</v>
      </c>
      <c r="M35" s="240">
        <f t="shared" si="5"/>
        <v>2.7E-2</v>
      </c>
      <c r="N35" s="295" t="str">
        <f t="shared" si="6"/>
        <v>PLAYERSKILL_305</v>
      </c>
      <c r="O35" s="295" t="str">
        <f t="shared" si="7"/>
        <v>PLAYERSKILLDES_3052</v>
      </c>
      <c r="P35" s="295" t="str">
        <f>"PLAYERSKILLDES2_"&amp;A35</f>
        <v>PLAYERSKILLDES2_3052</v>
      </c>
      <c r="Q35" s="295" t="str">
        <f>"PLAYERSKILLDES3_"&amp;A35</f>
        <v>PLAYERSKILLDES3_3052</v>
      </c>
      <c r="R35" s="295" t="str">
        <f t="shared" si="8"/>
        <v>PLAYERSKILLDES4_3052</v>
      </c>
      <c r="S35" s="295" t="s">
        <v>13211</v>
      </c>
      <c r="T35" s="484">
        <v>101</v>
      </c>
      <c r="U35" s="485"/>
      <c r="V35" s="485"/>
      <c r="W35" s="485"/>
      <c r="X35" s="485"/>
      <c r="Y35" s="485"/>
      <c r="Z35" s="484"/>
      <c r="AA35" s="484"/>
      <c r="AB35" s="484"/>
      <c r="AC35" s="484"/>
      <c r="AD35" s="486" t="s">
        <v>13216</v>
      </c>
      <c r="AE35" s="484"/>
      <c r="AF35" s="486" t="s">
        <v>13217</v>
      </c>
      <c r="AH35" s="486">
        <v>120</v>
      </c>
      <c r="AI35" s="486"/>
      <c r="AJ35" s="486"/>
      <c r="AK35" s="486"/>
      <c r="AL35" s="484"/>
      <c r="AM35" s="484">
        <v>1</v>
      </c>
      <c r="AN35" s="289" t="s">
        <v>13214</v>
      </c>
      <c r="AO35" s="484">
        <v>0</v>
      </c>
      <c r="AP35" s="484">
        <v>3</v>
      </c>
      <c r="AQ35" s="484">
        <v>3</v>
      </c>
      <c r="AR35" s="484">
        <v>0</v>
      </c>
      <c r="AS35" s="484"/>
      <c r="AT35" s="486" t="str">
        <f>"["&amp;VLOOKUP([1]playerSkillEffect!$A35,[1]法术参数设计表!$A$2:$O$168,8,FALSE)*1000&amp;",0]"</f>
        <v>[12000,0]</v>
      </c>
      <c r="AU35" s="486" t="str">
        <f>"["&amp;VLOOKUP([1]playerSkillEffect!$A35,[1]法术参数设计表!$A$2:$O$168,9,FALSE)*1000&amp;",0]"</f>
        <v>[20000,0]</v>
      </c>
      <c r="AV35" s="486" t="str">
        <f>"["&amp;VLOOKUP([1]playerSkillEffect!$A35,[1]法术参数设计表!$A$2:$O$168,10,FALSE)&amp;",0]"</f>
        <v>[45,0]</v>
      </c>
      <c r="AW35" s="484">
        <v>1</v>
      </c>
      <c r="AX35" s="484">
        <v>1</v>
      </c>
      <c r="AY35" s="484">
        <v>1</v>
      </c>
      <c r="AZ35" s="484" t="s">
        <v>6905</v>
      </c>
      <c r="BA35" s="484"/>
      <c r="BB35" s="484">
        <v>1</v>
      </c>
      <c r="BC35" s="484"/>
      <c r="BD35" s="484" t="s">
        <v>6905</v>
      </c>
      <c r="BE35" s="484" t="s">
        <v>6905</v>
      </c>
      <c r="BF35" s="484" t="s">
        <v>6905</v>
      </c>
      <c r="BG35" s="484" t="s">
        <v>6905</v>
      </c>
      <c r="BH35" s="484">
        <v>100</v>
      </c>
      <c r="BI35" s="484"/>
      <c r="BJ35" s="484"/>
      <c r="BK35" s="484">
        <v>1</v>
      </c>
      <c r="BL35" s="484">
        <f>VLOOKUP(A35,[1]法术参数设计表!$A$2:$W$223,5,FALSE)</f>
        <v>60</v>
      </c>
      <c r="BM35" s="484">
        <v>9</v>
      </c>
      <c r="BN35" s="484">
        <v>27</v>
      </c>
      <c r="BO35" s="484"/>
      <c r="BP35" s="484" t="s">
        <v>13125</v>
      </c>
      <c r="BQ35" s="484">
        <v>2</v>
      </c>
      <c r="BR35" s="484"/>
      <c r="BS35" s="484" t="s">
        <v>6905</v>
      </c>
      <c r="BT35" s="484"/>
      <c r="BU35" s="484" t="str">
        <f>IF(VLOOKUP(A35,[1]法术参数设计表!$A$2:$Q$168,16,FALSE)="","","["&amp;ROUND(VLOOKUP(A35,[1]法术参数设计表!$A$2:$Q$168,16,FALSE),0)&amp;","&amp;ROUND(VLOOKUP(A35,[1]法术参数设计表!$A$2:$Q$168,17,FALSE),0)&amp;"]")</f>
        <v>[2360,1280]</v>
      </c>
      <c r="BV35" s="484"/>
      <c r="BW35" s="484" t="s">
        <v>6905</v>
      </c>
      <c r="BX35" s="484">
        <v>3</v>
      </c>
      <c r="BY35" s="487" t="s">
        <v>6905</v>
      </c>
      <c r="BZ35" s="487" t="s">
        <v>6905</v>
      </c>
      <c r="CA35" s="487"/>
      <c r="CB35" s="487"/>
      <c r="CC35" s="487"/>
      <c r="CD35" s="487"/>
      <c r="CE35" s="484" t="s">
        <v>6905</v>
      </c>
      <c r="CF35" s="484" t="s">
        <v>6905</v>
      </c>
      <c r="CG35" s="484" t="s">
        <v>6905</v>
      </c>
      <c r="CH35" s="484" t="s">
        <v>6905</v>
      </c>
      <c r="CI35" s="484" t="s">
        <v>6905</v>
      </c>
      <c r="CJ35" s="484"/>
      <c r="CK35" s="484"/>
      <c r="CL35" s="484"/>
      <c r="CM35" s="484"/>
      <c r="CN35" s="484"/>
      <c r="CO35" s="484"/>
      <c r="CP35" s="484"/>
      <c r="CQ35" s="484"/>
      <c r="CR35" s="484"/>
      <c r="CS35" s="484"/>
      <c r="CT35" s="484"/>
      <c r="CU35" s="484"/>
      <c r="CV35" s="484"/>
      <c r="CW35" s="484">
        <v>3</v>
      </c>
      <c r="CX35" s="484">
        <v>3</v>
      </c>
      <c r="CY35" s="484">
        <v>3</v>
      </c>
      <c r="CZ35" s="484">
        <v>100</v>
      </c>
      <c r="DA35" s="486" t="s">
        <v>13215</v>
      </c>
      <c r="DB35" s="484">
        <v>1</v>
      </c>
      <c r="DC35" s="484"/>
      <c r="DH35" s="484">
        <v>1</v>
      </c>
      <c r="DI35" s="484">
        <f t="shared" si="2"/>
        <v>60</v>
      </c>
      <c r="DJ35" s="484">
        <v>9</v>
      </c>
      <c r="DK35" s="484">
        <v>35</v>
      </c>
      <c r="DL35" s="484"/>
      <c r="DM35" s="484" t="s">
        <v>13125</v>
      </c>
      <c r="DN35" s="484">
        <v>2</v>
      </c>
      <c r="DO35" s="484"/>
      <c r="DP35" s="484" t="s">
        <v>6905</v>
      </c>
      <c r="DQ35" s="484"/>
      <c r="DR35" s="486"/>
      <c r="DS35" s="484" t="s">
        <v>6905</v>
      </c>
      <c r="DT35" s="484">
        <f t="shared" si="9"/>
        <v>3</v>
      </c>
      <c r="DU35" s="484" t="s">
        <v>6905</v>
      </c>
      <c r="DV35" s="484" t="s">
        <v>6905</v>
      </c>
      <c r="DW35" s="484">
        <v>43052</v>
      </c>
      <c r="DX35" s="484" t="s">
        <v>13126</v>
      </c>
      <c r="DY35" s="484"/>
      <c r="DZ35" s="484"/>
      <c r="EA35" s="484"/>
      <c r="EB35" s="484"/>
      <c r="EC35" s="484"/>
      <c r="ED35" s="484"/>
      <c r="EE35" s="484"/>
      <c r="EF35" s="484"/>
      <c r="EG35" s="484"/>
      <c r="EH35" s="484"/>
      <c r="EI35" s="484"/>
      <c r="EJ35" s="484"/>
      <c r="EK35" s="484"/>
      <c r="EL35" s="484"/>
      <c r="EM35" s="484"/>
      <c r="EN35" s="484"/>
      <c r="EO35" s="484"/>
      <c r="EP35" s="484"/>
      <c r="EQ35" s="484"/>
      <c r="ER35" s="484"/>
      <c r="ES35" s="484"/>
      <c r="ET35" s="484"/>
      <c r="EU35" s="484"/>
      <c r="EV35" s="484"/>
      <c r="EW35" s="484">
        <f t="shared" si="10"/>
        <v>10</v>
      </c>
      <c r="EX35" s="484">
        <v>315</v>
      </c>
      <c r="EY35" s="484"/>
      <c r="EZ35" s="484">
        <v>101</v>
      </c>
      <c r="FA35" s="484"/>
      <c r="FB35" s="484"/>
      <c r="FC35" s="486" t="s">
        <v>13215</v>
      </c>
      <c r="FD35" s="484">
        <v>1</v>
      </c>
      <c r="FE35" s="484">
        <v>0</v>
      </c>
      <c r="FF35" s="484"/>
      <c r="FG35" s="484">
        <v>2</v>
      </c>
      <c r="FH35" s="484">
        <v>1</v>
      </c>
      <c r="FI35" s="484">
        <v>25</v>
      </c>
      <c r="FJ35" s="484">
        <f t="shared" si="11"/>
        <v>10</v>
      </c>
      <c r="FK35" s="484">
        <v>315</v>
      </c>
      <c r="FL35" s="484"/>
      <c r="FM35" s="484">
        <v>101</v>
      </c>
      <c r="FN35" s="484"/>
      <c r="FO35" s="484"/>
      <c r="FP35" s="484"/>
      <c r="FQ35" s="486" t="s">
        <v>13215</v>
      </c>
      <c r="FR35" s="484">
        <v>1</v>
      </c>
      <c r="FS35" s="484">
        <v>0</v>
      </c>
      <c r="FT35" s="486" t="s">
        <v>13138</v>
      </c>
      <c r="FU35" s="484">
        <v>2</v>
      </c>
      <c r="FV35" s="484">
        <v>1</v>
      </c>
      <c r="FW35" s="484">
        <v>25</v>
      </c>
      <c r="FX35" s="254">
        <v>2000</v>
      </c>
      <c r="FY35" s="254">
        <v>1</v>
      </c>
    </row>
    <row r="36" spans="1:181" s="297" customFormat="1" ht="14.25">
      <c r="A36" s="297">
        <v>306</v>
      </c>
      <c r="B36" s="297" t="s">
        <v>630</v>
      </c>
      <c r="C36" s="297">
        <v>2</v>
      </c>
      <c r="E36" s="297">
        <f t="shared" si="3"/>
        <v>0</v>
      </c>
      <c r="F36" s="297">
        <v>1</v>
      </c>
      <c r="G36" s="297">
        <v>1</v>
      </c>
      <c r="H36" s="297">
        <v>1</v>
      </c>
      <c r="L36" s="297">
        <f t="shared" si="4"/>
        <v>2.7E-2</v>
      </c>
      <c r="M36" s="297">
        <f t="shared" si="5"/>
        <v>1.7999999999999999E-2</v>
      </c>
      <c r="N36" s="298" t="str">
        <f t="shared" si="6"/>
        <v>PLAYERSKILL_306</v>
      </c>
      <c r="O36" s="298" t="str">
        <f t="shared" si="7"/>
        <v>PLAYERSKILLDES_306</v>
      </c>
      <c r="P36" s="298" t="str">
        <f t="shared" ref="P36:P90" si="17">"PLAYERSKILLDES2_"&amp;A36</f>
        <v>PLAYERSKILLDES2_306</v>
      </c>
      <c r="Q36" s="298" t="str">
        <f t="shared" ref="Q36:Q90" si="18">"PLAYERSKILLDES3_"&amp;A36</f>
        <v>PLAYERSKILLDES3_306</v>
      </c>
      <c r="R36" s="298" t="str">
        <f t="shared" si="8"/>
        <v>PLAYERSKILLDES4_306</v>
      </c>
      <c r="S36" s="298" t="s">
        <v>13218</v>
      </c>
      <c r="T36" s="298">
        <v>101</v>
      </c>
      <c r="U36" s="298"/>
      <c r="V36" s="298"/>
      <c r="W36" s="298"/>
      <c r="X36" s="298"/>
      <c r="Y36" s="298"/>
      <c r="Z36" s="298"/>
      <c r="AA36" s="298"/>
      <c r="AB36" s="298"/>
      <c r="AC36" s="298"/>
      <c r="AD36" s="298" t="s">
        <v>13219</v>
      </c>
      <c r="AE36" s="299"/>
      <c r="AF36" s="298"/>
      <c r="AG36" s="298" t="s">
        <v>13220</v>
      </c>
      <c r="AH36" s="298">
        <v>120</v>
      </c>
      <c r="AI36" s="298"/>
      <c r="AJ36" s="298"/>
      <c r="AK36" s="298"/>
      <c r="AL36" s="298"/>
      <c r="AM36" s="298">
        <v>1</v>
      </c>
      <c r="AN36" s="298" t="s">
        <v>13221</v>
      </c>
      <c r="AO36" s="298">
        <v>0</v>
      </c>
      <c r="AP36" s="298">
        <v>3</v>
      </c>
      <c r="AQ36" s="298">
        <v>3</v>
      </c>
      <c r="AR36" s="298">
        <v>0</v>
      </c>
      <c r="AS36" s="298"/>
      <c r="AT36" s="298" t="str">
        <f>"["&amp;VLOOKUP([1]playerSkillEffect!$A36,[1]法术参数设计表!$A$2:$O$168,8,FALSE)*1000&amp;",0]"</f>
        <v>[6000,0]</v>
      </c>
      <c r="AU36" s="298" t="str">
        <f>"["&amp;VLOOKUP([1]playerSkillEffect!$A36,[1]法术参数设计表!$A$2:$O$168,9,FALSE)*1000&amp;",0]"</f>
        <v>[20000,0]</v>
      </c>
      <c r="AV36" s="298" t="str">
        <f>"["&amp;VLOOKUP([1]playerSkillEffect!$A36,[1]法术参数设计表!$A$2:$O$168,10,FALSE)&amp;",0]"</f>
        <v>[35,0]</v>
      </c>
      <c r="AW36" s="298">
        <v>1</v>
      </c>
      <c r="AX36" s="298">
        <v>1</v>
      </c>
      <c r="AY36" s="298">
        <v>1</v>
      </c>
      <c r="AZ36" s="298" t="s">
        <v>6905</v>
      </c>
      <c r="BA36" s="298"/>
      <c r="BB36" s="298">
        <v>1</v>
      </c>
      <c r="BC36" s="298"/>
      <c r="BD36" s="298" t="s">
        <v>6905</v>
      </c>
      <c r="BE36" s="298" t="s">
        <v>6905</v>
      </c>
      <c r="BF36" s="298" t="s">
        <v>6905</v>
      </c>
      <c r="BG36" s="298" t="s">
        <v>6905</v>
      </c>
      <c r="BH36" s="298">
        <v>100</v>
      </c>
      <c r="BI36" s="298"/>
      <c r="BJ36" s="298"/>
      <c r="BK36" s="298">
        <v>1</v>
      </c>
      <c r="BL36" s="298">
        <f>VLOOKUP(A36,[1]法术参数设计表!$A$2:$W$223,5,FALSE)</f>
        <v>45</v>
      </c>
      <c r="BM36" s="298">
        <v>9</v>
      </c>
      <c r="BN36" s="298">
        <v>23</v>
      </c>
      <c r="BO36" s="298"/>
      <c r="BP36" s="298" t="s">
        <v>13125</v>
      </c>
      <c r="BQ36" s="298">
        <v>2</v>
      </c>
      <c r="BR36" s="298"/>
      <c r="BS36" s="298" t="s">
        <v>6905</v>
      </c>
      <c r="BT36" s="298"/>
      <c r="BU36" s="298" t="str">
        <f>IF(VLOOKUP(A36,[1]法术参数设计表!$A$2:$Q$168,16,FALSE)="","","["&amp;ROUND(VLOOKUP(A36,[1]法术参数设计表!$A$2:$Q$168,16,FALSE),0)&amp;","&amp;ROUND(VLOOKUP(A36,[1]法术参数设计表!$A$2:$Q$168,17,FALSE),0)&amp;"]")</f>
        <v>[1493,810]</v>
      </c>
      <c r="BV36" s="298"/>
      <c r="BW36" s="298" t="s">
        <v>6905</v>
      </c>
      <c r="BX36" s="298">
        <v>3</v>
      </c>
      <c r="BY36" s="298" t="s">
        <v>6905</v>
      </c>
      <c r="BZ36" s="298" t="s">
        <v>6905</v>
      </c>
      <c r="CA36" s="298"/>
      <c r="CB36" s="298"/>
      <c r="CC36" s="298"/>
      <c r="CD36" s="298"/>
      <c r="CE36" s="298" t="s">
        <v>6905</v>
      </c>
      <c r="CF36" s="298" t="s">
        <v>6905</v>
      </c>
      <c r="CG36" s="298" t="s">
        <v>6905</v>
      </c>
      <c r="CH36" s="298" t="s">
        <v>6905</v>
      </c>
      <c r="CI36" s="298" t="s">
        <v>6905</v>
      </c>
      <c r="CJ36" s="298"/>
      <c r="CK36" s="298"/>
      <c r="CL36" s="298"/>
      <c r="CM36" s="298"/>
      <c r="CN36" s="298"/>
      <c r="CO36" s="298"/>
      <c r="CP36" s="298"/>
      <c r="CQ36" s="298"/>
      <c r="CR36" s="298"/>
      <c r="CS36" s="298"/>
      <c r="CT36" s="298"/>
      <c r="CU36" s="298"/>
      <c r="CV36" s="298"/>
      <c r="CW36" s="298">
        <v>3</v>
      </c>
      <c r="CX36" s="298">
        <v>3</v>
      </c>
      <c r="CY36" s="298">
        <v>3</v>
      </c>
      <c r="CZ36" s="298">
        <v>100</v>
      </c>
      <c r="DA36" s="298" t="s">
        <v>13215</v>
      </c>
      <c r="DB36" s="298">
        <v>1</v>
      </c>
      <c r="DC36" s="298">
        <v>0</v>
      </c>
      <c r="DD36" s="298" t="s">
        <v>13222</v>
      </c>
      <c r="DE36" s="298"/>
      <c r="DF36" s="298"/>
      <c r="DG36" s="298"/>
      <c r="DH36" s="298">
        <v>1</v>
      </c>
      <c r="DI36" s="298">
        <f t="shared" si="2"/>
        <v>45</v>
      </c>
      <c r="DJ36" s="298">
        <v>9</v>
      </c>
      <c r="DK36" s="298">
        <v>45</v>
      </c>
      <c r="DL36" s="298">
        <v>2</v>
      </c>
      <c r="DM36" s="298" t="s">
        <v>13125</v>
      </c>
      <c r="DN36" s="298">
        <v>2</v>
      </c>
      <c r="DO36" s="298"/>
      <c r="DP36" s="298" t="s">
        <v>6905</v>
      </c>
      <c r="DQ36" s="298"/>
      <c r="DR36" s="298" t="str">
        <f>IF(VLOOKUP(A36,[1]法术参数设计表!$A$2:$Q$168,16,FALSE)="","","["&amp;ROUND(0.5*VLOOKUP(A36,[1]法术参数设计表!$A$2:$Q$168,16,FALSE),0)&amp;","&amp;ROUND(0.5*VLOOKUP(A36,[1]法术参数设计表!$A$2:$Q$168,17,FALSE),0)&amp;"]")</f>
        <v>[747,405]</v>
      </c>
      <c r="DS36" s="298" t="s">
        <v>6905</v>
      </c>
      <c r="DT36" s="298">
        <f t="shared" si="9"/>
        <v>3</v>
      </c>
      <c r="DU36" s="298" t="s">
        <v>6905</v>
      </c>
      <c r="DV36" s="298" t="s">
        <v>6905</v>
      </c>
      <c r="DW36" s="298"/>
      <c r="DX36" s="298"/>
      <c r="DY36" s="298"/>
      <c r="DZ36" s="298"/>
      <c r="EA36" s="298"/>
      <c r="EB36" s="298"/>
      <c r="EC36" s="298"/>
      <c r="ED36" s="298"/>
      <c r="EE36" s="298"/>
      <c r="EF36" s="298"/>
      <c r="EG36" s="298"/>
      <c r="EH36" s="298"/>
      <c r="EI36" s="298"/>
      <c r="EJ36" s="298"/>
      <c r="EK36" s="298"/>
      <c r="EL36" s="298"/>
      <c r="EM36" s="298"/>
      <c r="EN36" s="298"/>
      <c r="EO36" s="298"/>
      <c r="EP36" s="298"/>
      <c r="EQ36" s="298"/>
      <c r="ER36" s="298"/>
      <c r="ES36" s="298"/>
      <c r="ET36" s="298"/>
      <c r="EU36" s="298"/>
      <c r="EV36" s="298"/>
      <c r="EW36" s="298">
        <f t="shared" si="10"/>
        <v>1</v>
      </c>
      <c r="EX36" s="298">
        <v>315</v>
      </c>
      <c r="EY36" s="298"/>
      <c r="EZ36" s="298">
        <v>101</v>
      </c>
      <c r="FA36" s="298"/>
      <c r="FB36" s="298"/>
      <c r="FC36" s="298" t="s">
        <v>13215</v>
      </c>
      <c r="FD36" s="298">
        <v>1</v>
      </c>
      <c r="FE36" s="298">
        <v>0</v>
      </c>
      <c r="FF36" s="298"/>
      <c r="FG36" s="298">
        <v>2</v>
      </c>
      <c r="FH36" s="298">
        <v>1</v>
      </c>
      <c r="FI36" s="298">
        <v>25</v>
      </c>
      <c r="FJ36" s="298">
        <f t="shared" si="11"/>
        <v>1</v>
      </c>
      <c r="FK36" s="298"/>
      <c r="FL36" s="298"/>
      <c r="FM36" s="298">
        <v>101</v>
      </c>
      <c r="FN36" s="298"/>
      <c r="FO36" s="298"/>
      <c r="FP36" s="298"/>
      <c r="FQ36" s="298" t="s">
        <v>13215</v>
      </c>
      <c r="FR36" s="298">
        <v>1</v>
      </c>
      <c r="FS36" s="298">
        <v>0</v>
      </c>
      <c r="FT36" s="298" t="s">
        <v>13138</v>
      </c>
      <c r="FU36" s="298">
        <v>2</v>
      </c>
      <c r="FV36" s="298">
        <v>1</v>
      </c>
      <c r="FW36" s="298">
        <v>25</v>
      </c>
      <c r="FX36" s="297">
        <v>2000</v>
      </c>
      <c r="FY36" s="297">
        <v>1</v>
      </c>
    </row>
    <row r="37" spans="1:181">
      <c r="A37" s="240">
        <v>307</v>
      </c>
      <c r="B37" s="240" t="s">
        <v>631</v>
      </c>
      <c r="C37" s="240">
        <v>2</v>
      </c>
      <c r="D37" s="240">
        <v>1</v>
      </c>
      <c r="E37" s="240">
        <f t="shared" si="3"/>
        <v>1</v>
      </c>
      <c r="F37" s="240">
        <v>1</v>
      </c>
      <c r="G37" s="240">
        <v>1</v>
      </c>
      <c r="H37" s="240">
        <v>1</v>
      </c>
      <c r="L37" s="240">
        <f t="shared" si="4"/>
        <v>3.5999999999999997E-2</v>
      </c>
      <c r="M37" s="240">
        <f t="shared" si="5"/>
        <v>2.7E-2</v>
      </c>
      <c r="N37" s="295" t="str">
        <f t="shared" si="6"/>
        <v>PLAYERSKILL_307</v>
      </c>
      <c r="O37" s="295" t="str">
        <f t="shared" si="7"/>
        <v>PLAYERSKILLDES_307</v>
      </c>
      <c r="P37" s="295" t="str">
        <f t="shared" si="17"/>
        <v>PLAYERSKILLDES2_307</v>
      </c>
      <c r="Q37" s="295" t="str">
        <f t="shared" si="18"/>
        <v>PLAYERSKILLDES3_307</v>
      </c>
      <c r="R37" s="295" t="str">
        <f t="shared" si="8"/>
        <v>PLAYERSKILLDES4_307</v>
      </c>
      <c r="S37" s="295" t="s">
        <v>13223</v>
      </c>
      <c r="T37" s="484">
        <v>101</v>
      </c>
      <c r="U37" s="485"/>
      <c r="V37" s="485"/>
      <c r="W37" s="485"/>
      <c r="X37" s="485"/>
      <c r="Y37" s="485"/>
      <c r="Z37" s="484"/>
      <c r="AA37" s="484"/>
      <c r="AB37" s="484"/>
      <c r="AC37" s="484"/>
      <c r="AD37" s="490"/>
      <c r="AE37" s="484"/>
      <c r="AF37" s="484"/>
      <c r="AG37" s="484"/>
      <c r="AH37" s="484">
        <v>120</v>
      </c>
      <c r="AI37" s="484"/>
      <c r="AJ37" s="484"/>
      <c r="AK37" s="484"/>
      <c r="AL37" s="484"/>
      <c r="AM37" s="484">
        <v>1</v>
      </c>
      <c r="AN37" s="289"/>
      <c r="AO37" s="484">
        <v>0</v>
      </c>
      <c r="AP37" s="484">
        <v>3</v>
      </c>
      <c r="AQ37" s="484">
        <v>3</v>
      </c>
      <c r="AR37" s="484">
        <v>0</v>
      </c>
      <c r="AS37" s="484"/>
      <c r="AT37" s="486" t="str">
        <f>"["&amp;VLOOKUP([1]playerSkillEffect!$A37,[1]法术参数设计表!$A$2:$O$168,8,FALSE)*1000&amp;",0]"</f>
        <v>[13000,0]</v>
      </c>
      <c r="AU37" s="486" t="str">
        <f>"["&amp;VLOOKUP([1]playerSkillEffect!$A37,[1]法术参数设计表!$A$2:$O$168,9,FALSE)*1000&amp;",0]"</f>
        <v>[24000,0]</v>
      </c>
      <c r="AV37" s="486" t="str">
        <f>"["&amp;VLOOKUP([1]playerSkillEffect!$A37,[1]法术参数设计表!$A$2:$O$168,10,FALSE)&amp;",0]"</f>
        <v>[38,0]</v>
      </c>
      <c r="AW37" s="484">
        <v>1</v>
      </c>
      <c r="AX37" s="484">
        <v>1</v>
      </c>
      <c r="AY37" s="484">
        <v>1</v>
      </c>
      <c r="AZ37" s="484" t="s">
        <v>6905</v>
      </c>
      <c r="BA37" s="484"/>
      <c r="BB37" s="484">
        <v>1</v>
      </c>
      <c r="BC37" s="484"/>
      <c r="BD37" s="484" t="s">
        <v>6905</v>
      </c>
      <c r="BE37" s="484">
        <v>10307</v>
      </c>
      <c r="BF37" s="484" t="s">
        <v>6905</v>
      </c>
      <c r="BG37" s="484" t="s">
        <v>6905</v>
      </c>
      <c r="BH37" s="484">
        <v>100</v>
      </c>
      <c r="BI37" s="484"/>
      <c r="BJ37" s="484"/>
      <c r="BK37" s="484">
        <v>1</v>
      </c>
      <c r="BL37" s="484">
        <f>VLOOKUP(A37,[1]法术参数设计表!$A$2:$W$223,5,FALSE)</f>
        <v>60</v>
      </c>
      <c r="BM37" s="484">
        <v>9</v>
      </c>
      <c r="BN37" s="484"/>
      <c r="BO37" s="484"/>
      <c r="BP37" s="484" t="s">
        <v>13224</v>
      </c>
      <c r="BQ37" s="484"/>
      <c r="BR37" s="484"/>
      <c r="BS37" s="484" t="s">
        <v>6905</v>
      </c>
      <c r="BT37" s="484"/>
      <c r="BU37" s="484"/>
      <c r="BV37" s="484"/>
      <c r="BW37" s="484" t="s">
        <v>6905</v>
      </c>
      <c r="BX37" s="484">
        <v>3</v>
      </c>
      <c r="BY37" s="487" t="s">
        <v>6905</v>
      </c>
      <c r="BZ37" s="487"/>
      <c r="CA37" s="487"/>
      <c r="CB37" s="487"/>
      <c r="CC37" s="487"/>
      <c r="CD37" s="487"/>
      <c r="CE37" s="484"/>
      <c r="CF37" s="484"/>
      <c r="CG37" s="484"/>
      <c r="CH37" s="484"/>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c r="DH37" s="484"/>
      <c r="DI37" s="484">
        <f t="shared" si="2"/>
        <v>60</v>
      </c>
      <c r="DJ37" s="484"/>
      <c r="DK37" s="484"/>
      <c r="DL37" s="484"/>
      <c r="DM37" s="484"/>
      <c r="DN37" s="484"/>
      <c r="DO37" s="484"/>
      <c r="DP37" s="484"/>
      <c r="DQ37" s="484"/>
      <c r="DR37" s="484"/>
      <c r="DS37" s="484"/>
      <c r="DT37" s="484">
        <f t="shared" si="9"/>
        <v>3</v>
      </c>
      <c r="DU37" s="484"/>
      <c r="DV37" s="484"/>
      <c r="DW37" s="484"/>
      <c r="DX37" s="484"/>
      <c r="DY37" s="484"/>
      <c r="DZ37" s="484"/>
      <c r="EA37" s="484"/>
      <c r="EB37" s="484"/>
      <c r="EC37" s="484"/>
      <c r="ED37" s="484"/>
      <c r="EE37" s="484"/>
      <c r="EF37" s="484"/>
      <c r="EG37" s="484"/>
      <c r="EH37" s="484"/>
      <c r="EI37" s="484"/>
      <c r="EJ37" s="484"/>
      <c r="EK37" s="484"/>
      <c r="EL37" s="484"/>
      <c r="EM37" s="484"/>
      <c r="EN37" s="484"/>
      <c r="EO37" s="484"/>
      <c r="EP37" s="484"/>
      <c r="EQ37" s="484"/>
      <c r="ER37" s="484"/>
      <c r="ES37" s="484"/>
      <c r="ET37" s="484"/>
      <c r="EU37" s="484"/>
      <c r="EV37" s="484"/>
      <c r="EW37" s="484">
        <f t="shared" si="10"/>
        <v>10</v>
      </c>
      <c r="EX37" s="484"/>
      <c r="EY37" s="484"/>
      <c r="EZ37" s="484">
        <v>101</v>
      </c>
      <c r="FA37" s="484"/>
      <c r="FB37" s="484"/>
      <c r="FC37" s="484"/>
      <c r="FD37" s="484"/>
      <c r="FE37" s="484">
        <v>0</v>
      </c>
      <c r="FF37" s="484"/>
      <c r="FG37" s="484">
        <v>2</v>
      </c>
      <c r="FH37" s="484">
        <v>1</v>
      </c>
      <c r="FI37" s="484">
        <v>25</v>
      </c>
      <c r="FJ37" s="484">
        <f t="shared" si="11"/>
        <v>10</v>
      </c>
      <c r="FK37" s="484"/>
      <c r="FL37" s="484"/>
      <c r="FM37" s="484">
        <v>101</v>
      </c>
      <c r="FN37" s="484"/>
      <c r="FO37" s="484"/>
      <c r="FP37" s="484"/>
      <c r="FQ37" s="484"/>
      <c r="FR37" s="484"/>
      <c r="FS37" s="484">
        <v>0</v>
      </c>
      <c r="FT37" s="486" t="s">
        <v>13138</v>
      </c>
      <c r="FU37" s="484">
        <v>2</v>
      </c>
      <c r="FV37" s="484">
        <v>1</v>
      </c>
      <c r="FW37" s="484">
        <v>25</v>
      </c>
      <c r="FX37" s="254">
        <v>2000</v>
      </c>
      <c r="FY37" s="254">
        <v>1</v>
      </c>
    </row>
    <row r="38" spans="1:181">
      <c r="A38" s="240">
        <v>308</v>
      </c>
      <c r="B38" s="240" t="s">
        <v>632</v>
      </c>
      <c r="C38" s="240">
        <v>2</v>
      </c>
      <c r="E38" s="240">
        <f t="shared" si="3"/>
        <v>0</v>
      </c>
      <c r="F38" s="240">
        <v>1</v>
      </c>
      <c r="G38" s="240">
        <v>2</v>
      </c>
      <c r="H38" s="240">
        <v>2</v>
      </c>
      <c r="L38" s="240">
        <f t="shared" si="4"/>
        <v>2.7E-2</v>
      </c>
      <c r="M38" s="240">
        <f t="shared" si="5"/>
        <v>1.7999999999999999E-2</v>
      </c>
      <c r="N38" s="295" t="str">
        <f t="shared" si="6"/>
        <v>PLAYERSKILL_308</v>
      </c>
      <c r="O38" s="295" t="str">
        <f t="shared" si="7"/>
        <v>PLAYERSKILLDES_308</v>
      </c>
      <c r="P38" s="295" t="str">
        <f t="shared" si="17"/>
        <v>PLAYERSKILLDES2_308</v>
      </c>
      <c r="Q38" s="295" t="str">
        <f t="shared" si="18"/>
        <v>PLAYERSKILLDES3_308</v>
      </c>
      <c r="R38" s="295" t="str">
        <f t="shared" si="8"/>
        <v>PLAYERSKILLDES4_308</v>
      </c>
      <c r="S38" s="295" t="s">
        <v>13225</v>
      </c>
      <c r="T38" s="484">
        <v>100</v>
      </c>
      <c r="U38" s="485"/>
      <c r="V38" s="485"/>
      <c r="W38" s="485"/>
      <c r="X38" s="485"/>
      <c r="Y38" s="485"/>
      <c r="Z38" s="484"/>
      <c r="AA38" s="484"/>
      <c r="AB38" s="484"/>
      <c r="AC38" s="484"/>
      <c r="AD38" s="486" t="s">
        <v>13226</v>
      </c>
      <c r="AF38" s="484"/>
      <c r="AG38" s="486"/>
      <c r="AH38" s="484">
        <v>160</v>
      </c>
      <c r="AI38" s="484"/>
      <c r="AJ38" s="484"/>
      <c r="AK38" s="484"/>
      <c r="AL38" s="484"/>
      <c r="AM38" s="484">
        <v>2</v>
      </c>
      <c r="AN38" s="300" t="s">
        <v>13227</v>
      </c>
      <c r="AO38" s="484">
        <v>0</v>
      </c>
      <c r="AP38" s="484">
        <v>3</v>
      </c>
      <c r="AQ38" s="484">
        <v>3</v>
      </c>
      <c r="AR38" s="484">
        <v>0</v>
      </c>
      <c r="AS38" s="484"/>
      <c r="AT38" s="486" t="s">
        <v>13228</v>
      </c>
      <c r="AU38" s="486" t="s">
        <v>13229</v>
      </c>
      <c r="AV38" s="486" t="str">
        <f>"["&amp;VLOOKUP([1]playerSkillEffect!$A38,[1]法术参数设计表!$A$2:$O$168,10,FALSE)&amp;",0]"</f>
        <v>[28,0]</v>
      </c>
      <c r="AW38" s="484">
        <v>1</v>
      </c>
      <c r="AX38" s="484">
        <v>1</v>
      </c>
      <c r="AY38" s="484">
        <v>1</v>
      </c>
      <c r="AZ38" s="484" t="s">
        <v>6905</v>
      </c>
      <c r="BA38" s="484"/>
      <c r="BB38" s="484">
        <v>1</v>
      </c>
      <c r="BC38" s="484"/>
      <c r="BD38" s="484" t="s">
        <v>6905</v>
      </c>
      <c r="BE38" s="484" t="s">
        <v>6905</v>
      </c>
      <c r="BF38" s="484" t="s">
        <v>6905</v>
      </c>
      <c r="BG38" s="484" t="s">
        <v>6905</v>
      </c>
      <c r="BH38" s="484">
        <v>100</v>
      </c>
      <c r="BI38" s="486" t="s">
        <v>13230</v>
      </c>
      <c r="BJ38" s="484">
        <v>0</v>
      </c>
      <c r="BK38" s="484">
        <v>1</v>
      </c>
      <c r="BL38" s="484">
        <f>VLOOKUP(A38,[1]法术参数设计表!$A$2:$W$223,5,FALSE)</f>
        <v>60</v>
      </c>
      <c r="BM38" s="484">
        <v>8</v>
      </c>
      <c r="BN38" s="484">
        <v>10</v>
      </c>
      <c r="BO38" s="484"/>
      <c r="BP38" s="486" t="s">
        <v>13192</v>
      </c>
      <c r="BQ38" s="484"/>
      <c r="BR38" s="484"/>
      <c r="BS38" s="484" t="s">
        <v>6905</v>
      </c>
      <c r="BT38" s="484"/>
      <c r="BU38" s="484" t="str">
        <f>IF(VLOOKUP(A38,[1]法术参数设计表!$A$2:$Q$168,16,FALSE)="","","["&amp;ROUND(VLOOKUP(A38,[1]法术参数设计表!$A$2:$Q$168,16,FALSE),0)&amp;","&amp;ROUND(VLOOKUP(A38,[1]法术参数设计表!$A$2:$Q$168,17,FALSE),0)&amp;"]")</f>
        <v/>
      </c>
      <c r="BV38" s="484"/>
      <c r="BW38" s="484" t="s">
        <v>6905</v>
      </c>
      <c r="BX38" s="484">
        <v>3</v>
      </c>
      <c r="BY38" s="487" t="s">
        <v>6905</v>
      </c>
      <c r="BZ38" s="487" t="s">
        <v>6905</v>
      </c>
      <c r="CA38" s="487">
        <v>1999</v>
      </c>
      <c r="CB38" s="487" t="s">
        <v>13126</v>
      </c>
      <c r="CC38" s="487"/>
      <c r="CD38" s="487"/>
      <c r="CE38" s="484" t="s">
        <v>6905</v>
      </c>
      <c r="CF38" s="484" t="s">
        <v>6905</v>
      </c>
      <c r="CG38" s="484" t="s">
        <v>6905</v>
      </c>
      <c r="CH38" s="484" t="s">
        <v>6905</v>
      </c>
      <c r="CI38" s="484" t="s">
        <v>6905</v>
      </c>
      <c r="CJ38" s="484"/>
      <c r="CK38" s="484">
        <v>1</v>
      </c>
      <c r="CL38" s="484"/>
      <c r="CM38" s="484"/>
      <c r="CN38" s="484"/>
      <c r="CO38" s="484"/>
      <c r="CP38" s="484"/>
      <c r="CQ38" s="484"/>
      <c r="CR38" s="484"/>
      <c r="CS38" s="484"/>
      <c r="CT38" s="484"/>
      <c r="CU38" s="484"/>
      <c r="CV38" s="484"/>
      <c r="CW38" s="484"/>
      <c r="CX38" s="484"/>
      <c r="CY38" s="484"/>
      <c r="CZ38" s="484"/>
      <c r="DA38" s="484"/>
      <c r="DB38" s="484"/>
      <c r="DC38" s="484"/>
      <c r="DD38" s="486"/>
      <c r="DE38" s="486"/>
      <c r="DF38" s="486"/>
      <c r="DG38" s="486"/>
      <c r="DH38" s="484"/>
      <c r="DI38" s="484">
        <f t="shared" si="2"/>
        <v>60</v>
      </c>
      <c r="DJ38" s="484"/>
      <c r="DK38" s="484"/>
      <c r="DL38" s="484"/>
      <c r="DM38" s="484"/>
      <c r="DN38" s="484"/>
      <c r="DO38" s="484"/>
      <c r="DP38" s="484"/>
      <c r="DQ38" s="484"/>
      <c r="DR38" s="484"/>
      <c r="DS38" s="484"/>
      <c r="DT38" s="484">
        <f t="shared" si="9"/>
        <v>3</v>
      </c>
      <c r="DU38" s="484"/>
      <c r="DV38" s="484"/>
      <c r="DW38" s="484"/>
      <c r="DX38" s="484"/>
      <c r="DY38" s="484"/>
      <c r="DZ38" s="484"/>
      <c r="EA38" s="484"/>
      <c r="EB38" s="484"/>
      <c r="EC38" s="484"/>
      <c r="ED38" s="484"/>
      <c r="EE38" s="484"/>
      <c r="EF38" s="484"/>
      <c r="EG38" s="484"/>
      <c r="EH38" s="484"/>
      <c r="EI38" s="484"/>
      <c r="EJ38" s="484"/>
      <c r="EK38" s="484"/>
      <c r="EL38" s="484"/>
      <c r="EM38" s="484"/>
      <c r="EN38" s="484"/>
      <c r="EO38" s="484"/>
      <c r="EP38" s="484"/>
      <c r="EQ38" s="484"/>
      <c r="ER38" s="484"/>
      <c r="ES38" s="484"/>
      <c r="ET38" s="484"/>
      <c r="EU38" s="484"/>
      <c r="EV38" s="484"/>
      <c r="EW38" s="484">
        <f t="shared" si="10"/>
        <v>1</v>
      </c>
      <c r="EX38" s="484"/>
      <c r="EY38" s="484"/>
      <c r="EZ38" s="484">
        <v>100</v>
      </c>
      <c r="FA38" s="484"/>
      <c r="FB38" s="484"/>
      <c r="FC38" s="484"/>
      <c r="FD38" s="484"/>
      <c r="FE38" s="484">
        <v>1</v>
      </c>
      <c r="FF38" s="484"/>
      <c r="FG38" s="484" t="s">
        <v>6905</v>
      </c>
      <c r="FH38" s="484">
        <v>1</v>
      </c>
      <c r="FI38" s="484">
        <v>25</v>
      </c>
      <c r="FJ38" s="484">
        <f t="shared" si="11"/>
        <v>1</v>
      </c>
      <c r="FK38" s="484"/>
      <c r="FL38" s="484"/>
      <c r="FM38" s="484">
        <v>100</v>
      </c>
      <c r="FN38" s="484"/>
      <c r="FO38" s="484"/>
      <c r="FP38" s="484"/>
      <c r="FQ38" s="484"/>
      <c r="FR38" s="484"/>
      <c r="FS38" s="484">
        <v>1</v>
      </c>
      <c r="FT38" s="484"/>
      <c r="FU38" s="484" t="s">
        <v>6905</v>
      </c>
      <c r="FV38" s="484">
        <v>1</v>
      </c>
      <c r="FW38" s="484">
        <v>25</v>
      </c>
      <c r="FX38" s="254">
        <v>2000</v>
      </c>
      <c r="FY38" s="254">
        <v>1</v>
      </c>
    </row>
    <row r="39" spans="1:181">
      <c r="A39" s="240">
        <v>3081</v>
      </c>
      <c r="B39" s="240" t="s">
        <v>632</v>
      </c>
      <c r="C39" s="240">
        <v>2</v>
      </c>
      <c r="E39" s="240">
        <f t="shared" si="3"/>
        <v>0</v>
      </c>
      <c r="F39" s="240">
        <v>1</v>
      </c>
      <c r="G39" s="240">
        <v>2</v>
      </c>
      <c r="H39" s="240">
        <v>2</v>
      </c>
      <c r="L39" s="240">
        <f t="shared" si="4"/>
        <v>2.7E-2</v>
      </c>
      <c r="M39" s="240">
        <f t="shared" si="5"/>
        <v>1.7999999999999999E-2</v>
      </c>
      <c r="N39" s="295" t="str">
        <f t="shared" si="6"/>
        <v>PLAYERSKILL_308</v>
      </c>
      <c r="O39" s="295" t="str">
        <f t="shared" si="7"/>
        <v>PLAYERSKILLDES_3081</v>
      </c>
      <c r="P39" s="295" t="str">
        <f>"PLAYERSKILLDES2_"&amp;A39</f>
        <v>PLAYERSKILLDES2_3081</v>
      </c>
      <c r="Q39" s="295" t="str">
        <f>"PLAYERSKILLDES3_"&amp;A39</f>
        <v>PLAYERSKILLDES3_3081</v>
      </c>
      <c r="R39" s="295" t="str">
        <f t="shared" si="8"/>
        <v>PLAYERSKILLDES4_3081</v>
      </c>
      <c r="S39" s="295" t="s">
        <v>13225</v>
      </c>
      <c r="T39" s="484">
        <v>100</v>
      </c>
      <c r="U39" s="485"/>
      <c r="V39" s="485"/>
      <c r="W39" s="485"/>
      <c r="X39" s="485"/>
      <c r="Y39" s="485"/>
      <c r="Z39" s="484"/>
      <c r="AA39" s="484"/>
      <c r="AB39" s="484"/>
      <c r="AC39" s="484"/>
      <c r="AD39" s="486" t="s">
        <v>13226</v>
      </c>
      <c r="AF39" s="484"/>
      <c r="AG39" s="486"/>
      <c r="AH39" s="484">
        <v>160</v>
      </c>
      <c r="AI39" s="484"/>
      <c r="AJ39" s="484"/>
      <c r="AK39" s="484"/>
      <c r="AL39" s="484"/>
      <c r="AM39" s="484">
        <v>2</v>
      </c>
      <c r="AN39" s="300" t="s">
        <v>13227</v>
      </c>
      <c r="AO39" s="484">
        <v>0</v>
      </c>
      <c r="AP39" s="484">
        <v>3</v>
      </c>
      <c r="AQ39" s="484">
        <v>3</v>
      </c>
      <c r="AR39" s="484">
        <v>0</v>
      </c>
      <c r="AS39" s="484"/>
      <c r="AT39" s="486" t="s">
        <v>13228</v>
      </c>
      <c r="AU39" s="486" t="s">
        <v>13229</v>
      </c>
      <c r="AV39" s="486" t="str">
        <f>"["&amp;VLOOKUP([1]playerSkillEffect!$A39,[1]法术参数设计表!$A$2:$O$168,10,FALSE)&amp;",0]"</f>
        <v>[28,0]</v>
      </c>
      <c r="AW39" s="484">
        <v>1</v>
      </c>
      <c r="AX39" s="484">
        <v>1</v>
      </c>
      <c r="AY39" s="484">
        <v>1</v>
      </c>
      <c r="AZ39" s="484" t="s">
        <v>6905</v>
      </c>
      <c r="BA39" s="484"/>
      <c r="BB39" s="484">
        <v>1</v>
      </c>
      <c r="BC39" s="484"/>
      <c r="BD39" s="484" t="s">
        <v>6905</v>
      </c>
      <c r="BE39" s="484" t="s">
        <v>6905</v>
      </c>
      <c r="BF39" s="484" t="s">
        <v>6905</v>
      </c>
      <c r="BG39" s="484" t="s">
        <v>6905</v>
      </c>
      <c r="BH39" s="484">
        <v>100</v>
      </c>
      <c r="BI39" s="486" t="s">
        <v>13230</v>
      </c>
      <c r="BJ39" s="484">
        <v>0</v>
      </c>
      <c r="BK39" s="484">
        <v>1</v>
      </c>
      <c r="BL39" s="484">
        <f>VLOOKUP(A39,[1]法术参数设计表!$A$2:$W$223,5,FALSE)</f>
        <v>60</v>
      </c>
      <c r="BM39" s="484">
        <v>8</v>
      </c>
      <c r="BN39" s="484">
        <v>10</v>
      </c>
      <c r="BO39" s="484"/>
      <c r="BP39" s="486" t="s">
        <v>13192</v>
      </c>
      <c r="BQ39" s="484"/>
      <c r="BR39" s="484"/>
      <c r="BS39" s="484" t="s">
        <v>6905</v>
      </c>
      <c r="BT39" s="484"/>
      <c r="BU39" s="484" t="str">
        <f>IF(VLOOKUP(A39,[1]法术参数设计表!$A$2:$Q$168,16,FALSE)="","","["&amp;ROUND(VLOOKUP(A39,[1]法术参数设计表!$A$2:$Q$168,16,FALSE),0)&amp;","&amp;ROUND(VLOOKUP(A39,[1]法术参数设计表!$A$2:$Q$168,17,FALSE),0)&amp;"]")</f>
        <v/>
      </c>
      <c r="BV39" s="484"/>
      <c r="BW39" s="484" t="s">
        <v>6905</v>
      </c>
      <c r="BX39" s="484">
        <v>3</v>
      </c>
      <c r="BY39" s="487" t="s">
        <v>6905</v>
      </c>
      <c r="BZ39" s="487" t="s">
        <v>6905</v>
      </c>
      <c r="CA39" s="487">
        <v>1999</v>
      </c>
      <c r="CB39" s="487" t="s">
        <v>13126</v>
      </c>
      <c r="CC39" s="487"/>
      <c r="CD39" s="487"/>
      <c r="CE39" s="484" t="s">
        <v>6905</v>
      </c>
      <c r="CF39" s="484" t="s">
        <v>6905</v>
      </c>
      <c r="CG39" s="484" t="s">
        <v>6905</v>
      </c>
      <c r="CH39" s="484" t="s">
        <v>6905</v>
      </c>
      <c r="CI39" s="484" t="s">
        <v>6905</v>
      </c>
      <c r="CJ39" s="484"/>
      <c r="CK39" s="484">
        <v>1</v>
      </c>
      <c r="CL39" s="484"/>
      <c r="CM39" s="484"/>
      <c r="CN39" s="484"/>
      <c r="CO39" s="484"/>
      <c r="CP39" s="484"/>
      <c r="CQ39" s="484"/>
      <c r="CR39" s="484"/>
      <c r="CS39" s="484"/>
      <c r="CT39" s="484"/>
      <c r="CU39" s="484"/>
      <c r="CV39" s="484"/>
      <c r="CW39" s="484"/>
      <c r="CX39" s="484"/>
      <c r="CY39" s="484"/>
      <c r="CZ39" s="484"/>
      <c r="DA39" s="484"/>
      <c r="DB39" s="484"/>
      <c r="DC39" s="486" t="s">
        <v>13231</v>
      </c>
      <c r="DD39" s="486"/>
      <c r="DE39" s="486"/>
      <c r="DF39" s="486"/>
      <c r="DG39" s="486"/>
      <c r="DH39" s="484"/>
      <c r="DI39" s="484">
        <f t="shared" si="2"/>
        <v>60</v>
      </c>
      <c r="DJ39" s="484"/>
      <c r="DK39" s="484"/>
      <c r="DL39" s="484"/>
      <c r="DM39" s="484"/>
      <c r="DN39" s="484"/>
      <c r="DO39" s="484"/>
      <c r="DP39" s="484"/>
      <c r="DQ39" s="484"/>
      <c r="DR39" s="484"/>
      <c r="DS39" s="484"/>
      <c r="DT39" s="484">
        <f t="shared" si="9"/>
        <v>3</v>
      </c>
      <c r="DU39" s="484"/>
      <c r="DV39" s="484"/>
      <c r="DW39" s="484"/>
      <c r="DX39" s="484"/>
      <c r="DY39" s="484"/>
      <c r="DZ39" s="484"/>
      <c r="EA39" s="484"/>
      <c r="EB39" s="484"/>
      <c r="EC39" s="484"/>
      <c r="ED39" s="484"/>
      <c r="EE39" s="484"/>
      <c r="EF39" s="484"/>
      <c r="EG39" s="484"/>
      <c r="EH39" s="484"/>
      <c r="EI39" s="484"/>
      <c r="EJ39" s="484"/>
      <c r="EK39" s="484"/>
      <c r="EL39" s="484"/>
      <c r="EM39" s="484"/>
      <c r="EN39" s="484"/>
      <c r="EO39" s="484"/>
      <c r="EP39" s="484"/>
      <c r="EQ39" s="484"/>
      <c r="ER39" s="484"/>
      <c r="ES39" s="484"/>
      <c r="ET39" s="484"/>
      <c r="EU39" s="484"/>
      <c r="EV39" s="484"/>
      <c r="EW39" s="484">
        <f t="shared" si="10"/>
        <v>1</v>
      </c>
      <c r="EX39" s="484"/>
      <c r="EY39" s="484"/>
      <c r="EZ39" s="484">
        <v>100</v>
      </c>
      <c r="FA39" s="484"/>
      <c r="FB39" s="484"/>
      <c r="FC39" s="484"/>
      <c r="FD39" s="484"/>
      <c r="FE39" s="484">
        <v>1</v>
      </c>
      <c r="FF39" s="484"/>
      <c r="FG39" s="484" t="s">
        <v>6905</v>
      </c>
      <c r="FH39" s="484">
        <v>1</v>
      </c>
      <c r="FI39" s="484">
        <v>25</v>
      </c>
      <c r="FJ39" s="484">
        <f t="shared" si="11"/>
        <v>1</v>
      </c>
      <c r="FK39" s="484"/>
      <c r="FL39" s="484"/>
      <c r="FM39" s="484">
        <v>100</v>
      </c>
      <c r="FN39" s="484"/>
      <c r="FO39" s="484"/>
      <c r="FP39" s="484"/>
      <c r="FQ39" s="484"/>
      <c r="FR39" s="484"/>
      <c r="FS39" s="484">
        <v>1</v>
      </c>
      <c r="FT39" s="484"/>
      <c r="FU39" s="484" t="s">
        <v>6905</v>
      </c>
      <c r="FV39" s="484">
        <v>1</v>
      </c>
      <c r="FW39" s="484">
        <v>25</v>
      </c>
      <c r="FX39" s="254">
        <v>2000</v>
      </c>
      <c r="FY39" s="254">
        <v>1</v>
      </c>
    </row>
    <row r="40" spans="1:181">
      <c r="A40" s="240">
        <v>3082</v>
      </c>
      <c r="B40" s="240" t="s">
        <v>632</v>
      </c>
      <c r="C40" s="240">
        <v>2</v>
      </c>
      <c r="E40" s="240">
        <f t="shared" si="3"/>
        <v>0</v>
      </c>
      <c r="F40" s="240">
        <v>1</v>
      </c>
      <c r="G40" s="240">
        <v>2</v>
      </c>
      <c r="H40" s="240">
        <v>2</v>
      </c>
      <c r="L40" s="240">
        <f t="shared" si="4"/>
        <v>2.7E-2</v>
      </c>
      <c r="M40" s="240">
        <f t="shared" si="5"/>
        <v>1.7999999999999999E-2</v>
      </c>
      <c r="N40" s="295" t="s">
        <v>13232</v>
      </c>
      <c r="O40" s="295" t="s">
        <v>13233</v>
      </c>
      <c r="P40" s="295" t="s">
        <v>13234</v>
      </c>
      <c r="Q40" s="295" t="s">
        <v>13235</v>
      </c>
      <c r="R40" s="295" t="s">
        <v>13236</v>
      </c>
      <c r="S40" s="295" t="s">
        <v>13225</v>
      </c>
      <c r="T40" s="484">
        <v>100</v>
      </c>
      <c r="U40" s="485"/>
      <c r="V40" s="485"/>
      <c r="W40" s="485"/>
      <c r="X40" s="485"/>
      <c r="Y40" s="485"/>
      <c r="Z40" s="484"/>
      <c r="AA40" s="484"/>
      <c r="AB40" s="484"/>
      <c r="AC40" s="484"/>
      <c r="AD40" s="486" t="s">
        <v>13226</v>
      </c>
      <c r="AF40" s="484"/>
      <c r="AG40" s="486"/>
      <c r="AH40" s="484">
        <v>160</v>
      </c>
      <c r="AI40" s="484"/>
      <c r="AJ40" s="484"/>
      <c r="AK40" s="484"/>
      <c r="AL40" s="484"/>
      <c r="AM40" s="484">
        <v>2</v>
      </c>
      <c r="AN40" s="300" t="s">
        <v>13227</v>
      </c>
      <c r="AO40" s="484">
        <v>0</v>
      </c>
      <c r="AP40" s="484">
        <v>3</v>
      </c>
      <c r="AQ40" s="484">
        <v>3</v>
      </c>
      <c r="AR40" s="484">
        <v>0</v>
      </c>
      <c r="AS40" s="484"/>
      <c r="AT40" s="486" t="s">
        <v>13228</v>
      </c>
      <c r="AU40" s="486" t="s">
        <v>13229</v>
      </c>
      <c r="AV40" s="486" t="str">
        <f>"["&amp;VLOOKUP([1]playerSkillEffect!$A40,[1]法术参数设计表!$A$2:$O$168,10,FALSE)&amp;",0]"</f>
        <v>[28,0]</v>
      </c>
      <c r="AW40" s="484">
        <v>1</v>
      </c>
      <c r="AX40" s="484">
        <v>1</v>
      </c>
      <c r="AY40" s="484">
        <v>1</v>
      </c>
      <c r="AZ40" s="484" t="s">
        <v>6905</v>
      </c>
      <c r="BA40" s="484"/>
      <c r="BB40" s="484">
        <v>1</v>
      </c>
      <c r="BC40" s="484"/>
      <c r="BD40" s="484" t="s">
        <v>6905</v>
      </c>
      <c r="BE40" s="484" t="s">
        <v>6905</v>
      </c>
      <c r="BF40" s="484" t="s">
        <v>6905</v>
      </c>
      <c r="BG40" s="484" t="s">
        <v>6905</v>
      </c>
      <c r="BH40" s="484">
        <v>100</v>
      </c>
      <c r="BI40" s="486" t="s">
        <v>13230</v>
      </c>
      <c r="BJ40" s="484">
        <v>0</v>
      </c>
      <c r="BK40" s="484">
        <v>1</v>
      </c>
      <c r="BL40" s="484">
        <f>VLOOKUP(A40,[1]法术参数设计表!$A$2:$W$223,5,FALSE)</f>
        <v>60</v>
      </c>
      <c r="BM40" s="484">
        <v>8</v>
      </c>
      <c r="BN40" s="484">
        <v>10</v>
      </c>
      <c r="BO40" s="484"/>
      <c r="BP40" s="486" t="s">
        <v>13192</v>
      </c>
      <c r="BQ40" s="484"/>
      <c r="BR40" s="484"/>
      <c r="BS40" s="484" t="s">
        <v>6905</v>
      </c>
      <c r="BT40" s="484"/>
      <c r="BU40" s="484" t="str">
        <f>IF(VLOOKUP(A40,[1]法术参数设计表!$A$2:$Q$168,16,FALSE)="","","["&amp;ROUND(VLOOKUP(A40,[1]法术参数设计表!$A$2:$Q$168,16,FALSE),0)&amp;","&amp;ROUND(VLOOKUP(A40,[1]法术参数设计表!$A$2:$Q$168,17,FALSE),0)&amp;"]")</f>
        <v/>
      </c>
      <c r="BV40" s="484"/>
      <c r="BW40" s="484" t="s">
        <v>6905</v>
      </c>
      <c r="BX40" s="484">
        <v>3</v>
      </c>
      <c r="BY40" s="487" t="s">
        <v>6905</v>
      </c>
      <c r="BZ40" s="487" t="s">
        <v>6905</v>
      </c>
      <c r="CA40" s="487">
        <v>1999</v>
      </c>
      <c r="CB40" s="487" t="s">
        <v>13126</v>
      </c>
      <c r="CC40" s="487"/>
      <c r="CD40" s="487"/>
      <c r="CE40" s="484" t="s">
        <v>6905</v>
      </c>
      <c r="CF40" s="484" t="s">
        <v>6905</v>
      </c>
      <c r="CG40" s="484" t="s">
        <v>6905</v>
      </c>
      <c r="CH40" s="484" t="s">
        <v>6905</v>
      </c>
      <c r="CI40" s="484" t="s">
        <v>6905</v>
      </c>
      <c r="CJ40" s="484"/>
      <c r="CK40" s="484">
        <v>1</v>
      </c>
      <c r="CL40" s="484"/>
      <c r="CM40" s="484"/>
      <c r="CN40" s="484"/>
      <c r="CO40" s="484"/>
      <c r="CP40" s="484"/>
      <c r="CQ40" s="484"/>
      <c r="CR40" s="484"/>
      <c r="CS40" s="484"/>
      <c r="CT40" s="484"/>
      <c r="CU40" s="484"/>
      <c r="CV40" s="484"/>
      <c r="CW40" s="484"/>
      <c r="CX40" s="484"/>
      <c r="CY40" s="484"/>
      <c r="CZ40" s="484">
        <v>100</v>
      </c>
      <c r="DA40" s="486" t="s">
        <v>13237</v>
      </c>
      <c r="DB40" s="484">
        <v>1</v>
      </c>
      <c r="DC40" s="484"/>
      <c r="DH40" s="484">
        <v>1</v>
      </c>
      <c r="DI40" s="484">
        <f t="shared" si="2"/>
        <v>60</v>
      </c>
      <c r="DJ40" s="484">
        <v>8</v>
      </c>
      <c r="DK40" s="484"/>
      <c r="DL40" s="484"/>
      <c r="DM40" s="484" t="s">
        <v>13125</v>
      </c>
      <c r="DN40" s="484"/>
      <c r="DO40" s="484"/>
      <c r="DP40" s="484" t="s">
        <v>6905</v>
      </c>
      <c r="DQ40" s="484"/>
      <c r="DR40" s="484" t="s">
        <v>6905</v>
      </c>
      <c r="DS40" s="484" t="s">
        <v>6905</v>
      </c>
      <c r="DT40" s="484">
        <f t="shared" si="9"/>
        <v>3</v>
      </c>
      <c r="DU40" s="484"/>
      <c r="DV40" s="484"/>
      <c r="DW40" s="484">
        <v>43082</v>
      </c>
      <c r="DX40" s="484" t="s">
        <v>13126</v>
      </c>
      <c r="DY40" s="484"/>
      <c r="DZ40" s="484"/>
      <c r="EA40" s="484"/>
      <c r="EB40" s="484"/>
      <c r="EC40" s="484"/>
      <c r="ED40" s="484"/>
      <c r="EE40" s="484"/>
      <c r="EF40" s="484"/>
      <c r="EG40" s="484"/>
      <c r="EH40" s="484"/>
      <c r="EI40" s="484"/>
      <c r="EJ40" s="484"/>
      <c r="EK40" s="484"/>
      <c r="EL40" s="484"/>
      <c r="EM40" s="484"/>
      <c r="EN40" s="484"/>
      <c r="EO40" s="484"/>
      <c r="EP40" s="484"/>
      <c r="EQ40" s="484"/>
      <c r="ER40" s="484"/>
      <c r="ES40" s="484"/>
      <c r="ET40" s="484"/>
      <c r="EU40" s="484"/>
      <c r="EV40" s="484"/>
      <c r="EW40" s="484">
        <f t="shared" si="10"/>
        <v>1</v>
      </c>
      <c r="EX40" s="484"/>
      <c r="EY40" s="484"/>
      <c r="EZ40" s="484">
        <v>100</v>
      </c>
      <c r="FA40" s="484"/>
      <c r="FB40" s="484"/>
      <c r="FC40" s="484"/>
      <c r="FD40" s="484"/>
      <c r="FE40" s="484">
        <v>1</v>
      </c>
      <c r="FF40" s="484"/>
      <c r="FG40" s="484" t="s">
        <v>6905</v>
      </c>
      <c r="FH40" s="484">
        <v>1</v>
      </c>
      <c r="FI40" s="484">
        <v>25</v>
      </c>
      <c r="FJ40" s="484">
        <f t="shared" si="11"/>
        <v>1</v>
      </c>
      <c r="FK40" s="484"/>
      <c r="FL40" s="484"/>
      <c r="FM40" s="484">
        <v>100</v>
      </c>
      <c r="FN40" s="484"/>
      <c r="FO40" s="484"/>
      <c r="FP40" s="484"/>
      <c r="FQ40" s="484"/>
      <c r="FR40" s="484"/>
      <c r="FS40" s="484">
        <v>1</v>
      </c>
      <c r="FT40" s="484"/>
      <c r="FU40" s="484" t="s">
        <v>6905</v>
      </c>
      <c r="FV40" s="484">
        <v>1</v>
      </c>
      <c r="FW40" s="484">
        <v>25</v>
      </c>
      <c r="FX40" s="254">
        <v>2000</v>
      </c>
      <c r="FY40" s="254">
        <v>1</v>
      </c>
    </row>
    <row r="41" spans="1:181">
      <c r="A41" s="240">
        <v>309</v>
      </c>
      <c r="B41" s="240" t="s">
        <v>633</v>
      </c>
      <c r="C41" s="240">
        <v>2</v>
      </c>
      <c r="E41" s="240">
        <f t="shared" si="3"/>
        <v>0</v>
      </c>
      <c r="F41" s="240">
        <v>1</v>
      </c>
      <c r="G41" s="240">
        <v>4</v>
      </c>
      <c r="H41" s="240">
        <v>1</v>
      </c>
      <c r="L41" s="240">
        <f t="shared" si="4"/>
        <v>2.7E-2</v>
      </c>
      <c r="M41" s="240">
        <f t="shared" si="5"/>
        <v>1.7999999999999999E-2</v>
      </c>
      <c r="N41" s="295" t="str">
        <f t="shared" si="6"/>
        <v>PLAYERSKILL_309</v>
      </c>
      <c r="O41" s="295" t="str">
        <f t="shared" si="7"/>
        <v>PLAYERSKILLDES_309</v>
      </c>
      <c r="P41" s="295" t="str">
        <f t="shared" si="17"/>
        <v>PLAYERSKILLDES2_309</v>
      </c>
      <c r="Q41" s="295" t="str">
        <f t="shared" si="18"/>
        <v>PLAYERSKILLDES3_309</v>
      </c>
      <c r="R41" s="295" t="str">
        <f t="shared" si="8"/>
        <v>PLAYERSKILLDES4_309</v>
      </c>
      <c r="S41" s="295" t="s">
        <v>13238</v>
      </c>
      <c r="T41" s="484">
        <v>100</v>
      </c>
      <c r="U41" s="485"/>
      <c r="V41" s="485"/>
      <c r="W41" s="485"/>
      <c r="X41" s="485"/>
      <c r="Y41" s="485"/>
      <c r="Z41" s="484"/>
      <c r="AA41" s="484"/>
      <c r="AB41" s="484"/>
      <c r="AC41" s="484"/>
      <c r="AD41" s="486" t="s">
        <v>13239</v>
      </c>
      <c r="AE41" s="484"/>
      <c r="AF41" s="484"/>
      <c r="AG41" s="484"/>
      <c r="AH41" s="484">
        <v>120</v>
      </c>
      <c r="AI41" s="484"/>
      <c r="AJ41" s="484"/>
      <c r="AK41" s="484"/>
      <c r="AL41" s="484"/>
      <c r="AM41" s="484">
        <v>3</v>
      </c>
      <c r="AN41" s="289"/>
      <c r="AO41" s="484">
        <v>0</v>
      </c>
      <c r="AP41" s="484">
        <v>3</v>
      </c>
      <c r="AQ41" s="484">
        <v>3</v>
      </c>
      <c r="AR41" s="484">
        <v>0</v>
      </c>
      <c r="AS41" s="484"/>
      <c r="AT41" s="486" t="str">
        <f>"["&amp;VLOOKUP([1]playerSkillEffect!$A41,[1]法术参数设计表!$A$2:$O$168,8,FALSE)*1000&amp;",0]"</f>
        <v>[6000,0]</v>
      </c>
      <c r="AU41" s="486" t="str">
        <f>"["&amp;VLOOKUP([1]playerSkillEffect!$A41,[1]法术参数设计表!$A$2:$O$168,9,FALSE)*1000&amp;",0]"</f>
        <v>[18000,0]</v>
      </c>
      <c r="AV41" s="486" t="str">
        <f>"["&amp;VLOOKUP([1]playerSkillEffect!$A41,[1]法术参数设计表!$A$2:$O$168,10,FALSE)&amp;",0]"</f>
        <v>[20,0]</v>
      </c>
      <c r="AW41" s="484">
        <v>1</v>
      </c>
      <c r="AX41" s="484">
        <v>1</v>
      </c>
      <c r="AY41" s="484">
        <v>1</v>
      </c>
      <c r="AZ41" s="484" t="s">
        <v>6905</v>
      </c>
      <c r="BA41" s="484"/>
      <c r="BB41" s="484">
        <v>1</v>
      </c>
      <c r="BC41" s="484"/>
      <c r="BD41" s="484" t="s">
        <v>6905</v>
      </c>
      <c r="BE41" s="484" t="s">
        <v>6905</v>
      </c>
      <c r="BF41" s="484" t="s">
        <v>6905</v>
      </c>
      <c r="BG41" s="484" t="s">
        <v>6905</v>
      </c>
      <c r="BH41" s="484">
        <v>100</v>
      </c>
      <c r="BI41" s="484"/>
      <c r="BJ41" s="484"/>
      <c r="BK41" s="484">
        <v>1</v>
      </c>
      <c r="BL41" s="484">
        <f>VLOOKUP(A41,[1]法术参数设计表!$A$2:$W$223,5,FALSE)</f>
        <v>45</v>
      </c>
      <c r="BM41" s="484">
        <v>4</v>
      </c>
      <c r="BN41" s="484"/>
      <c r="BO41" s="484"/>
      <c r="BP41" s="484" t="s">
        <v>13125</v>
      </c>
      <c r="BQ41" s="484">
        <v>4</v>
      </c>
      <c r="BR41" s="484"/>
      <c r="BS41" s="484" t="s">
        <v>6905</v>
      </c>
      <c r="BT41" s="484"/>
      <c r="BU41" s="484" t="str">
        <f>IF(VLOOKUP(A41,[1]法术参数设计表!$A$2:$Q$168,16,FALSE)="","","["&amp;ROUND(VLOOKUP(A41,[1]法术参数设计表!$A$2:$Q$168,16,FALSE),0)&amp;","&amp;ROUND(VLOOKUP(A41,[1]法术参数设计表!$A$2:$Q$168,17,FALSE),0)&amp;"]")</f>
        <v/>
      </c>
      <c r="BV41" s="484"/>
      <c r="BW41" s="484" t="s">
        <v>6905</v>
      </c>
      <c r="BX41" s="484">
        <v>3</v>
      </c>
      <c r="BY41" s="487" t="s">
        <v>6905</v>
      </c>
      <c r="BZ41" s="487" t="s">
        <v>6905</v>
      </c>
      <c r="CA41" s="487" t="s">
        <v>6905</v>
      </c>
      <c r="CB41" s="487" t="s">
        <v>6905</v>
      </c>
      <c r="CC41" s="487"/>
      <c r="CD41" s="487"/>
      <c r="CE41" s="484" t="s">
        <v>6905</v>
      </c>
      <c r="CF41" s="484" t="s">
        <v>6905</v>
      </c>
      <c r="CG41" s="484" t="s">
        <v>6905</v>
      </c>
      <c r="CH41" s="484" t="s">
        <v>6905</v>
      </c>
      <c r="CI41" s="484" t="s">
        <v>6905</v>
      </c>
      <c r="CJ41" s="484"/>
      <c r="CK41" s="484"/>
      <c r="CL41" s="484">
        <v>3</v>
      </c>
      <c r="CM41" s="484">
        <v>1</v>
      </c>
      <c r="CN41" s="484"/>
      <c r="CO41" s="484"/>
      <c r="CP41" s="484"/>
      <c r="CQ41" s="484"/>
      <c r="CR41" s="484"/>
      <c r="CS41" s="484"/>
      <c r="CT41" s="484"/>
      <c r="CU41" s="484"/>
      <c r="CV41" s="484"/>
      <c r="CW41" s="484"/>
      <c r="CX41" s="484"/>
      <c r="CY41" s="484"/>
      <c r="CZ41" s="484"/>
      <c r="DA41" s="484"/>
      <c r="DB41" s="484"/>
      <c r="DC41" s="484"/>
      <c r="DD41" s="484"/>
      <c r="DE41" s="484"/>
      <c r="DF41" s="484"/>
      <c r="DG41" s="484"/>
      <c r="DH41" s="484"/>
      <c r="DI41" s="484">
        <f t="shared" si="2"/>
        <v>45</v>
      </c>
      <c r="DJ41" s="484"/>
      <c r="DK41" s="484"/>
      <c r="DL41" s="484"/>
      <c r="DM41" s="484"/>
      <c r="DN41" s="484"/>
      <c r="DO41" s="484"/>
      <c r="DP41" s="484"/>
      <c r="DQ41" s="484"/>
      <c r="DR41" s="484"/>
      <c r="DS41" s="484"/>
      <c r="DT41" s="484">
        <f t="shared" si="9"/>
        <v>3</v>
      </c>
      <c r="DU41" s="484"/>
      <c r="DV41" s="484"/>
      <c r="DW41" s="484"/>
      <c r="DX41" s="484"/>
      <c r="DY41" s="484"/>
      <c r="DZ41" s="484"/>
      <c r="EA41" s="484"/>
      <c r="EB41" s="484"/>
      <c r="EC41" s="484"/>
      <c r="ED41" s="484"/>
      <c r="EE41" s="484"/>
      <c r="EF41" s="484"/>
      <c r="EG41" s="484"/>
      <c r="EH41" s="484"/>
      <c r="EI41" s="484"/>
      <c r="EJ41" s="484"/>
      <c r="EK41" s="484"/>
      <c r="EL41" s="484"/>
      <c r="EM41" s="484"/>
      <c r="EN41" s="484"/>
      <c r="EO41" s="484"/>
      <c r="EP41" s="484"/>
      <c r="EQ41" s="484"/>
      <c r="ER41" s="484"/>
      <c r="ES41" s="484"/>
      <c r="ET41" s="484"/>
      <c r="EU41" s="484"/>
      <c r="EV41" s="484"/>
      <c r="EW41" s="484">
        <f t="shared" si="10"/>
        <v>1</v>
      </c>
      <c r="EX41" s="484"/>
      <c r="EY41" s="484"/>
      <c r="EZ41" s="484">
        <v>100</v>
      </c>
      <c r="FA41" s="484"/>
      <c r="FB41" s="484"/>
      <c r="FC41" s="484"/>
      <c r="FD41" s="484"/>
      <c r="FE41" s="484">
        <v>1</v>
      </c>
      <c r="FF41" s="484"/>
      <c r="FG41" s="484" t="s">
        <v>6905</v>
      </c>
      <c r="FH41" s="484">
        <v>1</v>
      </c>
      <c r="FI41" s="484">
        <v>25</v>
      </c>
      <c r="FJ41" s="484">
        <f t="shared" si="11"/>
        <v>1</v>
      </c>
      <c r="FK41" s="484"/>
      <c r="FL41" s="484"/>
      <c r="FM41" s="484">
        <v>100</v>
      </c>
      <c r="FN41" s="484"/>
      <c r="FO41" s="484"/>
      <c r="FP41" s="484"/>
      <c r="FQ41" s="484"/>
      <c r="FR41" s="484"/>
      <c r="FS41" s="484">
        <v>1</v>
      </c>
      <c r="FT41" s="484"/>
      <c r="FU41" s="484" t="s">
        <v>6905</v>
      </c>
      <c r="FV41" s="484">
        <v>1</v>
      </c>
      <c r="FW41" s="484">
        <v>25</v>
      </c>
      <c r="FX41" s="254">
        <v>2000</v>
      </c>
      <c r="FY41" s="254">
        <v>1</v>
      </c>
    </row>
    <row r="42" spans="1:181">
      <c r="A42" s="240">
        <v>310</v>
      </c>
      <c r="B42" s="240" t="s">
        <v>634</v>
      </c>
      <c r="C42" s="240">
        <v>2</v>
      </c>
      <c r="E42" s="240">
        <f t="shared" si="3"/>
        <v>0</v>
      </c>
      <c r="F42" s="240">
        <v>1</v>
      </c>
      <c r="G42" s="240">
        <v>4</v>
      </c>
      <c r="H42" s="240">
        <v>1</v>
      </c>
      <c r="L42" s="240">
        <f t="shared" si="4"/>
        <v>2.7E-2</v>
      </c>
      <c r="M42" s="240">
        <f t="shared" si="5"/>
        <v>1.7999999999999999E-2</v>
      </c>
      <c r="N42" s="295" t="str">
        <f t="shared" si="6"/>
        <v>PLAYERSKILL_310</v>
      </c>
      <c r="O42" s="295" t="str">
        <f t="shared" si="7"/>
        <v>PLAYERSKILLDES_310</v>
      </c>
      <c r="P42" s="295" t="str">
        <f t="shared" si="17"/>
        <v>PLAYERSKILLDES2_310</v>
      </c>
      <c r="Q42" s="295" t="str">
        <f t="shared" si="18"/>
        <v>PLAYERSKILLDES3_310</v>
      </c>
      <c r="R42" s="295" t="str">
        <f t="shared" si="8"/>
        <v>PLAYERSKILLDES4_310</v>
      </c>
      <c r="S42" s="295" t="s">
        <v>13240</v>
      </c>
      <c r="T42" s="484">
        <v>100</v>
      </c>
      <c r="U42" s="485"/>
      <c r="V42" s="485"/>
      <c r="W42" s="485"/>
      <c r="X42" s="485"/>
      <c r="Y42" s="485"/>
      <c r="Z42" s="484"/>
      <c r="AA42" s="484"/>
      <c r="AB42" s="484"/>
      <c r="AC42" s="484"/>
      <c r="AD42" s="493"/>
      <c r="AE42" s="484"/>
      <c r="AF42" s="484"/>
      <c r="AG42" s="484"/>
      <c r="AH42" s="484">
        <v>120</v>
      </c>
      <c r="AI42" s="484"/>
      <c r="AJ42" s="484"/>
      <c r="AK42" s="484"/>
      <c r="AL42" s="484"/>
      <c r="AM42" s="484">
        <v>2</v>
      </c>
      <c r="AN42" s="289"/>
      <c r="AO42" s="484">
        <v>0</v>
      </c>
      <c r="AP42" s="484">
        <v>3</v>
      </c>
      <c r="AQ42" s="484">
        <v>3</v>
      </c>
      <c r="AR42" s="484">
        <v>0</v>
      </c>
      <c r="AS42" s="484"/>
      <c r="AT42" s="486" t="str">
        <f>"["&amp;VLOOKUP([1]playerSkillEffect!$A42,[1]法术参数设计表!$A$2:$O$168,8,FALSE)*1000&amp;",0]"</f>
        <v>[11000,0]</v>
      </c>
      <c r="AU42" s="486" t="str">
        <f>"["&amp;VLOOKUP([1]playerSkillEffect!$A42,[1]法术参数设计表!$A$2:$O$168,9,FALSE)*1000&amp;",0]"</f>
        <v>[24000,0]</v>
      </c>
      <c r="AV42" s="486" t="str">
        <f>"["&amp;VLOOKUP([1]playerSkillEffect!$A42,[1]法术参数设计表!$A$2:$O$168,10,FALSE)&amp;",0]"</f>
        <v>[30,0]</v>
      </c>
      <c r="AW42" s="484">
        <v>1</v>
      </c>
      <c r="AX42" s="484">
        <v>1</v>
      </c>
      <c r="AY42" s="484">
        <v>1</v>
      </c>
      <c r="AZ42" s="484" t="s">
        <v>6905</v>
      </c>
      <c r="BA42" s="484"/>
      <c r="BB42" s="484">
        <v>1</v>
      </c>
      <c r="BC42" s="484"/>
      <c r="BD42" s="484" t="s">
        <v>6905</v>
      </c>
      <c r="BE42" s="484" t="s">
        <v>6905</v>
      </c>
      <c r="BF42" s="484" t="s">
        <v>6905</v>
      </c>
      <c r="BG42" s="484" t="s">
        <v>6905</v>
      </c>
      <c r="BH42" s="484">
        <v>100</v>
      </c>
      <c r="BI42" s="484"/>
      <c r="BJ42" s="484"/>
      <c r="BK42" s="484">
        <v>1</v>
      </c>
      <c r="BL42" s="484">
        <f>VLOOKUP(A42,[1]法术参数设计表!$A$2:$W$223,5,FALSE)</f>
        <v>45</v>
      </c>
      <c r="BM42" s="484"/>
      <c r="BN42" s="484"/>
      <c r="BO42" s="484"/>
      <c r="BP42" s="484"/>
      <c r="BQ42" s="484"/>
      <c r="BR42" s="484"/>
      <c r="BS42" s="484" t="s">
        <v>6905</v>
      </c>
      <c r="BT42" s="484"/>
      <c r="BU42" s="484" t="str">
        <f>IF(VLOOKUP(A42,[1]法术参数设计表!$A$2:$Q$168,16,FALSE)="","","["&amp;ROUND(VLOOKUP(A42,[1]法术参数设计表!$A$2:$Q$168,16,FALSE),0)&amp;","&amp;ROUND(VLOOKUP(A42,[1]法术参数设计表!$A$2:$Q$168,17,FALSE),0)&amp;"]")</f>
        <v/>
      </c>
      <c r="BV42" s="484"/>
      <c r="BW42" s="484" t="s">
        <v>6905</v>
      </c>
      <c r="BX42" s="484">
        <v>3</v>
      </c>
      <c r="BY42" s="487" t="s">
        <v>6905</v>
      </c>
      <c r="BZ42" s="487" t="s">
        <v>6905</v>
      </c>
      <c r="CA42" s="487" t="s">
        <v>6905</v>
      </c>
      <c r="CB42" s="487" t="s">
        <v>6905</v>
      </c>
      <c r="CC42" s="487"/>
      <c r="CD42" s="487"/>
      <c r="CE42" s="484" t="s">
        <v>6905</v>
      </c>
      <c r="CF42" s="484" t="s">
        <v>6905</v>
      </c>
      <c r="CG42" s="484" t="s">
        <v>6905</v>
      </c>
      <c r="CH42" s="484" t="s">
        <v>6905</v>
      </c>
      <c r="CI42" s="484" t="s">
        <v>6905</v>
      </c>
      <c r="CJ42" s="484"/>
      <c r="CK42" s="484"/>
      <c r="CL42" s="484"/>
      <c r="CM42" s="484"/>
      <c r="CN42" s="484"/>
      <c r="CO42" s="484"/>
      <c r="CP42" s="484"/>
      <c r="CQ42" s="484"/>
      <c r="CR42" s="484"/>
      <c r="CS42" s="484"/>
      <c r="CT42" s="484"/>
      <c r="CU42" s="484"/>
      <c r="CV42" s="484"/>
      <c r="CW42" s="484"/>
      <c r="CX42" s="484"/>
      <c r="CY42" s="484"/>
      <c r="CZ42" s="484"/>
      <c r="DA42" s="484"/>
      <c r="DB42" s="484"/>
      <c r="DC42" s="484"/>
      <c r="DD42" s="484"/>
      <c r="DE42" s="484"/>
      <c r="DF42" s="484"/>
      <c r="DG42" s="484"/>
      <c r="DH42" s="484"/>
      <c r="DI42" s="484">
        <f t="shared" si="2"/>
        <v>45</v>
      </c>
      <c r="DJ42" s="484"/>
      <c r="DK42" s="484"/>
      <c r="DL42" s="484"/>
      <c r="DM42" s="484"/>
      <c r="DN42" s="484"/>
      <c r="DO42" s="484"/>
      <c r="DP42" s="484"/>
      <c r="DQ42" s="484"/>
      <c r="DR42" s="484"/>
      <c r="DS42" s="484"/>
      <c r="DT42" s="484">
        <f t="shared" si="9"/>
        <v>3</v>
      </c>
      <c r="DU42" s="484"/>
      <c r="DV42" s="484"/>
      <c r="DW42" s="484"/>
      <c r="DX42" s="484"/>
      <c r="DY42" s="484"/>
      <c r="DZ42" s="484"/>
      <c r="EA42" s="484"/>
      <c r="EB42" s="484"/>
      <c r="EC42" s="484"/>
      <c r="ED42" s="484"/>
      <c r="EE42" s="484"/>
      <c r="EF42" s="484"/>
      <c r="EG42" s="484"/>
      <c r="EH42" s="484"/>
      <c r="EI42" s="484"/>
      <c r="EJ42" s="484"/>
      <c r="EK42" s="484"/>
      <c r="EL42" s="484"/>
      <c r="EM42" s="484"/>
      <c r="EN42" s="484"/>
      <c r="EO42" s="484"/>
      <c r="EP42" s="484"/>
      <c r="EQ42" s="484"/>
      <c r="ER42" s="484"/>
      <c r="ES42" s="484"/>
      <c r="ET42" s="484"/>
      <c r="EU42" s="484"/>
      <c r="EV42" s="484"/>
      <c r="EW42" s="484">
        <f t="shared" si="10"/>
        <v>1</v>
      </c>
      <c r="EX42" s="484"/>
      <c r="EY42" s="484"/>
      <c r="EZ42" s="484">
        <v>100</v>
      </c>
      <c r="FA42" s="484"/>
      <c r="FB42" s="484"/>
      <c r="FC42" s="484"/>
      <c r="FD42" s="484"/>
      <c r="FE42" s="484">
        <v>1</v>
      </c>
      <c r="FF42" s="484"/>
      <c r="FG42" s="484" t="s">
        <v>6905</v>
      </c>
      <c r="FH42" s="484">
        <v>1</v>
      </c>
      <c r="FI42" s="484">
        <v>25</v>
      </c>
      <c r="FJ42" s="484">
        <f t="shared" si="11"/>
        <v>1</v>
      </c>
      <c r="FK42" s="484"/>
      <c r="FL42" s="484"/>
      <c r="FM42" s="484">
        <v>100</v>
      </c>
      <c r="FN42" s="484"/>
      <c r="FO42" s="484"/>
      <c r="FP42" s="484"/>
      <c r="FQ42" s="484"/>
      <c r="FR42" s="484"/>
      <c r="FS42" s="484">
        <v>1</v>
      </c>
      <c r="FT42" s="484"/>
      <c r="FU42" s="484" t="s">
        <v>6905</v>
      </c>
      <c r="FV42" s="484">
        <v>1</v>
      </c>
      <c r="FW42" s="484">
        <v>25</v>
      </c>
      <c r="FX42" s="254">
        <v>2000</v>
      </c>
      <c r="FY42" s="254">
        <v>1</v>
      </c>
    </row>
    <row r="43" spans="1:181">
      <c r="A43" s="240">
        <v>311</v>
      </c>
      <c r="B43" s="240" t="s">
        <v>635</v>
      </c>
      <c r="C43" s="240">
        <v>2</v>
      </c>
      <c r="E43" s="240">
        <f t="shared" si="3"/>
        <v>0</v>
      </c>
      <c r="F43" s="240">
        <v>1</v>
      </c>
      <c r="G43" s="240">
        <v>3</v>
      </c>
      <c r="H43" s="240">
        <v>3</v>
      </c>
      <c r="L43" s="240">
        <f t="shared" si="4"/>
        <v>2.7E-2</v>
      </c>
      <c r="M43" s="240">
        <f t="shared" si="5"/>
        <v>1.7999999999999999E-2</v>
      </c>
      <c r="N43" s="295" t="str">
        <f t="shared" si="6"/>
        <v>PLAYERSKILL_311</v>
      </c>
      <c r="O43" s="295" t="str">
        <f t="shared" si="7"/>
        <v>PLAYERSKILLDES_311</v>
      </c>
      <c r="P43" s="295" t="str">
        <f t="shared" si="17"/>
        <v>PLAYERSKILLDES2_311</v>
      </c>
      <c r="Q43" s="295" t="str">
        <f t="shared" si="18"/>
        <v>PLAYERSKILLDES3_311</v>
      </c>
      <c r="R43" s="295" t="str">
        <f t="shared" si="8"/>
        <v>PLAYERSKILLDES4_311</v>
      </c>
      <c r="S43" s="295" t="s">
        <v>13241</v>
      </c>
      <c r="T43" s="484">
        <v>101</v>
      </c>
      <c r="U43" s="485"/>
      <c r="V43" s="485"/>
      <c r="W43" s="485"/>
      <c r="X43" s="485"/>
      <c r="Y43" s="485"/>
      <c r="Z43" s="484"/>
      <c r="AA43" s="484"/>
      <c r="AB43" s="484"/>
      <c r="AC43" s="484"/>
      <c r="AD43" s="491"/>
      <c r="AE43" s="484"/>
      <c r="AF43" s="484"/>
      <c r="AG43" s="484"/>
      <c r="AH43" s="484">
        <v>120</v>
      </c>
      <c r="AI43" s="484"/>
      <c r="AJ43" s="484"/>
      <c r="AK43" s="484"/>
      <c r="AL43" s="484"/>
      <c r="AM43" s="484">
        <v>0</v>
      </c>
      <c r="AN43" s="289"/>
      <c r="AO43" s="484">
        <v>0</v>
      </c>
      <c r="AP43" s="484">
        <v>3</v>
      </c>
      <c r="AQ43" s="484">
        <v>3</v>
      </c>
      <c r="AR43" s="484">
        <v>0</v>
      </c>
      <c r="AS43" s="484"/>
      <c r="AT43" s="486" t="str">
        <f>"["&amp;VLOOKUP([1]playerSkillEffect!$A43,[1]法术参数设计表!$A$2:$O$168,8,FALSE)*1000&amp;",0]"</f>
        <v>[16000,0]</v>
      </c>
      <c r="AU43" s="486" t="str">
        <f>"["&amp;VLOOKUP([1]playerSkillEffect!$A43,[1]法术参数设计表!$A$2:$O$168,9,FALSE)*1000&amp;",0]"</f>
        <v>[35000,0]</v>
      </c>
      <c r="AV43" s="486" t="str">
        <f>"["&amp;VLOOKUP([1]playerSkillEffect!$A43,[1]法术参数设计表!$A$2:$O$168,10,FALSE)&amp;",0]"</f>
        <v>[40,0]</v>
      </c>
      <c r="AW43" s="484">
        <v>1</v>
      </c>
      <c r="AX43" s="484">
        <v>1</v>
      </c>
      <c r="AY43" s="484">
        <v>1</v>
      </c>
      <c r="AZ43" s="484" t="s">
        <v>6905</v>
      </c>
      <c r="BA43" s="484"/>
      <c r="BB43" s="484">
        <v>1</v>
      </c>
      <c r="BC43" s="484"/>
      <c r="BD43" s="484" t="s">
        <v>6905</v>
      </c>
      <c r="BE43" s="484" t="s">
        <v>6905</v>
      </c>
      <c r="BF43" s="484" t="s">
        <v>6905</v>
      </c>
      <c r="BG43" s="484" t="s">
        <v>6905</v>
      </c>
      <c r="BH43" s="484">
        <v>100</v>
      </c>
      <c r="BI43" s="484"/>
      <c r="BJ43" s="484"/>
      <c r="BK43" s="484">
        <v>0</v>
      </c>
      <c r="BL43" s="484">
        <f>VLOOKUP(A43,[1]法术参数设计表!$A$2:$W$223,5,FALSE)</f>
        <v>45</v>
      </c>
      <c r="BM43" s="484"/>
      <c r="BN43" s="484"/>
      <c r="BO43" s="484"/>
      <c r="BP43" s="484"/>
      <c r="BQ43" s="484">
        <v>3</v>
      </c>
      <c r="BR43" s="484"/>
      <c r="BS43" s="484" t="s">
        <v>6905</v>
      </c>
      <c r="BT43" s="484"/>
      <c r="BU43" s="484" t="str">
        <f>IF(VLOOKUP(A43,[1]法术参数设计表!$A$2:$Q$168,16,FALSE)="","","["&amp;ROUND(VLOOKUP(A43,[1]法术参数设计表!$A$2:$Q$168,16,FALSE),0)&amp;","&amp;ROUND(VLOOKUP(A43,[1]法术参数设计表!$A$2:$Q$168,17,FALSE),0)&amp;"]")</f>
        <v/>
      </c>
      <c r="BV43" s="484"/>
      <c r="BW43" s="484" t="s">
        <v>6905</v>
      </c>
      <c r="BX43" s="484">
        <v>3</v>
      </c>
      <c r="BY43" s="487" t="s">
        <v>6905</v>
      </c>
      <c r="BZ43" s="487" t="s">
        <v>6905</v>
      </c>
      <c r="CA43" s="487" t="s">
        <v>6905</v>
      </c>
      <c r="CB43" s="487" t="s">
        <v>6905</v>
      </c>
      <c r="CC43" s="487"/>
      <c r="CD43" s="487"/>
      <c r="CE43" s="486">
        <v>8311</v>
      </c>
      <c r="CF43" s="484" t="s">
        <v>12013</v>
      </c>
      <c r="CG43" s="486" t="s">
        <v>13168</v>
      </c>
      <c r="CH43" s="484" t="s">
        <v>6905</v>
      </c>
      <c r="CI43" s="484" t="s">
        <v>6905</v>
      </c>
      <c r="CJ43" s="484"/>
      <c r="CK43" s="484"/>
      <c r="CL43" s="484"/>
      <c r="CM43" s="484"/>
      <c r="CN43" s="484"/>
      <c r="CO43" s="484"/>
      <c r="CP43" s="484"/>
      <c r="CQ43" s="484"/>
      <c r="CR43" s="484"/>
      <c r="CS43" s="484"/>
      <c r="CT43" s="484"/>
      <c r="CU43" s="484"/>
      <c r="CV43" s="484"/>
      <c r="CW43" s="484"/>
      <c r="CX43" s="484"/>
      <c r="CY43" s="484"/>
      <c r="CZ43" s="484"/>
      <c r="DA43" s="484"/>
      <c r="DB43" s="484"/>
      <c r="DC43" s="484"/>
      <c r="DD43" s="484"/>
      <c r="DE43" s="484"/>
      <c r="DF43" s="484"/>
      <c r="DG43" s="484"/>
      <c r="DH43" s="484"/>
      <c r="DI43" s="484">
        <f t="shared" si="2"/>
        <v>45</v>
      </c>
      <c r="DJ43" s="484"/>
      <c r="DK43" s="484"/>
      <c r="DL43" s="484"/>
      <c r="DM43" s="484"/>
      <c r="DN43" s="484"/>
      <c r="DO43" s="484"/>
      <c r="DP43" s="484"/>
      <c r="DQ43" s="484"/>
      <c r="DR43" s="484"/>
      <c r="DS43" s="484"/>
      <c r="DT43" s="484">
        <f t="shared" si="9"/>
        <v>3</v>
      </c>
      <c r="DU43" s="484"/>
      <c r="DV43" s="484"/>
      <c r="DW43" s="484"/>
      <c r="DX43" s="484"/>
      <c r="DY43" s="484"/>
      <c r="DZ43" s="484"/>
      <c r="EA43" s="484"/>
      <c r="EB43" s="484"/>
      <c r="EC43" s="484"/>
      <c r="ED43" s="484"/>
      <c r="EE43" s="484"/>
      <c r="EF43" s="484"/>
      <c r="EG43" s="484"/>
      <c r="EH43" s="484"/>
      <c r="EI43" s="484"/>
      <c r="EJ43" s="484"/>
      <c r="EK43" s="484"/>
      <c r="EL43" s="484"/>
      <c r="EM43" s="484"/>
      <c r="EN43" s="484"/>
      <c r="EO43" s="484"/>
      <c r="EP43" s="484"/>
      <c r="EQ43" s="484"/>
      <c r="ER43" s="484"/>
      <c r="ES43" s="484"/>
      <c r="ET43" s="484"/>
      <c r="EU43" s="484"/>
      <c r="EV43" s="484"/>
      <c r="EW43" s="484">
        <f t="shared" si="10"/>
        <v>1</v>
      </c>
      <c r="EX43" s="484"/>
      <c r="EY43" s="484"/>
      <c r="EZ43" s="484">
        <v>100</v>
      </c>
      <c r="FA43" s="484"/>
      <c r="FB43" s="484"/>
      <c r="FC43" s="484"/>
      <c r="FD43" s="484"/>
      <c r="FE43" s="484">
        <v>1</v>
      </c>
      <c r="FF43" s="486" t="s">
        <v>13138</v>
      </c>
      <c r="FG43" s="484" t="s">
        <v>6905</v>
      </c>
      <c r="FH43" s="484">
        <v>1</v>
      </c>
      <c r="FI43" s="484">
        <v>25</v>
      </c>
      <c r="FJ43" s="484">
        <f t="shared" si="11"/>
        <v>1</v>
      </c>
      <c r="FK43" s="484"/>
      <c r="FL43" s="484"/>
      <c r="FM43" s="484">
        <v>100</v>
      </c>
      <c r="FN43" s="484"/>
      <c r="FO43" s="484"/>
      <c r="FP43" s="484"/>
      <c r="FQ43" s="484"/>
      <c r="FR43" s="484"/>
      <c r="FS43" s="484">
        <v>1</v>
      </c>
      <c r="FT43" s="486" t="s">
        <v>13138</v>
      </c>
      <c r="FU43" s="484" t="s">
        <v>6905</v>
      </c>
      <c r="FV43" s="484">
        <v>1</v>
      </c>
      <c r="FW43" s="484">
        <v>25</v>
      </c>
      <c r="FX43" s="254">
        <v>2000</v>
      </c>
      <c r="FY43" s="254">
        <v>1</v>
      </c>
    </row>
    <row r="44" spans="1:181" s="303" customFormat="1">
      <c r="A44" s="301">
        <v>312</v>
      </c>
      <c r="B44" s="301" t="s">
        <v>636</v>
      </c>
      <c r="C44" s="301">
        <v>2</v>
      </c>
      <c r="D44" s="301">
        <v>1</v>
      </c>
      <c r="E44" s="301">
        <f t="shared" si="3"/>
        <v>1</v>
      </c>
      <c r="F44" s="301">
        <v>1</v>
      </c>
      <c r="G44" s="301">
        <v>3</v>
      </c>
      <c r="H44" s="301">
        <v>3</v>
      </c>
      <c r="I44" s="301"/>
      <c r="J44" s="301"/>
      <c r="K44" s="301"/>
      <c r="L44" s="301">
        <f t="shared" si="4"/>
        <v>3.5999999999999997E-2</v>
      </c>
      <c r="M44" s="301">
        <f t="shared" si="5"/>
        <v>2.7E-2</v>
      </c>
      <c r="N44" s="302" t="str">
        <f t="shared" si="6"/>
        <v>PLAYERSKILL_312</v>
      </c>
      <c r="O44" s="302" t="str">
        <f t="shared" si="7"/>
        <v>PLAYERSKILLDES_312</v>
      </c>
      <c r="P44" s="302" t="str">
        <f t="shared" si="17"/>
        <v>PLAYERSKILLDES2_312</v>
      </c>
      <c r="Q44" s="302" t="str">
        <f t="shared" si="18"/>
        <v>PLAYERSKILLDES3_312</v>
      </c>
      <c r="R44" s="302" t="str">
        <f t="shared" si="8"/>
        <v>PLAYERSKILLDES4_312</v>
      </c>
      <c r="S44" s="302" t="s">
        <v>13242</v>
      </c>
      <c r="T44" s="494">
        <v>100</v>
      </c>
      <c r="U44" s="495"/>
      <c r="V44" s="495"/>
      <c r="W44" s="495"/>
      <c r="X44" s="495"/>
      <c r="Y44" s="495"/>
      <c r="Z44" s="494"/>
      <c r="AA44" s="494"/>
      <c r="AB44" s="494"/>
      <c r="AC44" s="494"/>
      <c r="AD44" s="496" t="s">
        <v>13243</v>
      </c>
      <c r="AF44" s="494"/>
      <c r="AG44" s="496" t="s">
        <v>13244</v>
      </c>
      <c r="AH44" s="494">
        <v>120</v>
      </c>
      <c r="AI44" s="494"/>
      <c r="AJ44" s="494"/>
      <c r="AK44" s="494"/>
      <c r="AL44" s="494"/>
      <c r="AM44" s="494">
        <v>2</v>
      </c>
      <c r="AN44" s="304"/>
      <c r="AO44" s="494">
        <v>0</v>
      </c>
      <c r="AP44" s="494">
        <v>3</v>
      </c>
      <c r="AQ44" s="494">
        <v>3</v>
      </c>
      <c r="AR44" s="494">
        <v>0</v>
      </c>
      <c r="AS44" s="494"/>
      <c r="AT44" s="494" t="str">
        <f>"["&amp;VLOOKUP([1]playerSkillEffect!$A44,[1]法术参数设计表!$A$2:$O$168,8,FALSE)*1000&amp;",0]"</f>
        <v>[11000,0]</v>
      </c>
      <c r="AU44" s="494" t="str">
        <f>"["&amp;VLOOKUP([1]playerSkillEffect!$A44,[1]法术参数设计表!$A$2:$O$168,9,FALSE)*1000&amp;",0]"</f>
        <v>[26000,0]</v>
      </c>
      <c r="AV44" s="494" t="str">
        <f>"["&amp;VLOOKUP([1]playerSkillEffect!$A44,[1]法术参数设计表!$A$2:$O$168,10,FALSE)&amp;",0]"</f>
        <v>[66,0]</v>
      </c>
      <c r="AW44" s="494">
        <v>1</v>
      </c>
      <c r="AX44" s="494">
        <v>1</v>
      </c>
      <c r="AY44" s="494">
        <v>1</v>
      </c>
      <c r="AZ44" s="494" t="s">
        <v>6905</v>
      </c>
      <c r="BA44" s="494"/>
      <c r="BB44" s="484">
        <v>1</v>
      </c>
      <c r="BC44" s="494"/>
      <c r="BD44" s="494"/>
      <c r="BE44" s="494" t="s">
        <v>6905</v>
      </c>
      <c r="BF44" s="494" t="s">
        <v>6905</v>
      </c>
      <c r="BG44" s="494" t="s">
        <v>6905</v>
      </c>
      <c r="BH44" s="494">
        <v>100</v>
      </c>
      <c r="BI44" s="494"/>
      <c r="BJ44" s="494"/>
      <c r="BK44" s="494">
        <v>1</v>
      </c>
      <c r="BL44" s="494">
        <f>VLOOKUP(A44,[1]法术参数设计表!$A$2:$W$223,5,FALSE)</f>
        <v>45</v>
      </c>
      <c r="BM44" s="494">
        <v>1</v>
      </c>
      <c r="BN44" s="494">
        <v>40</v>
      </c>
      <c r="BO44" s="494"/>
      <c r="BP44" s="494" t="s">
        <v>13200</v>
      </c>
      <c r="BQ44" s="494">
        <v>7</v>
      </c>
      <c r="BR44" s="494"/>
      <c r="BS44" s="494" t="s">
        <v>6905</v>
      </c>
      <c r="BT44" s="494"/>
      <c r="BU44" s="494" t="str">
        <f>IF(VLOOKUP(A44,[1]法术参数设计表!$A$2:$Q$168,16,FALSE)="","","["&amp;ROUND(VLOOKUP(A44,[1]法术参数设计表!$A$2:$Q$168,16,FALSE),0)&amp;","&amp;ROUND(VLOOKUP(A44,[1]法术参数设计表!$A$2:$Q$168,17,FALSE),0)&amp;"]")</f>
        <v/>
      </c>
      <c r="BV44" s="494"/>
      <c r="BW44" s="494" t="s">
        <v>6905</v>
      </c>
      <c r="BX44" s="494">
        <v>3</v>
      </c>
      <c r="BY44" s="497" t="s">
        <v>6905</v>
      </c>
      <c r="BZ44" s="497" t="s">
        <v>6905</v>
      </c>
      <c r="CA44" s="497" t="s">
        <v>6905</v>
      </c>
      <c r="CB44" s="497" t="s">
        <v>6905</v>
      </c>
      <c r="CC44" s="497"/>
      <c r="CD44" s="497"/>
      <c r="CE44" s="494" t="s">
        <v>6905</v>
      </c>
      <c r="CF44" s="494" t="s">
        <v>6905</v>
      </c>
      <c r="CG44" s="494"/>
      <c r="CH44" s="494" t="s">
        <v>13245</v>
      </c>
      <c r="CI44" s="494" t="s">
        <v>13246</v>
      </c>
      <c r="CJ44" s="494" t="s">
        <v>13247</v>
      </c>
      <c r="CK44" s="494"/>
      <c r="CL44" s="494"/>
      <c r="CM44" s="494"/>
      <c r="CN44" s="494"/>
      <c r="CO44" s="494"/>
      <c r="CP44" s="494"/>
      <c r="CQ44" s="494"/>
      <c r="CR44" s="494"/>
      <c r="CS44" s="494"/>
      <c r="CT44" s="494"/>
      <c r="CU44" s="494"/>
      <c r="CV44" s="494"/>
      <c r="CW44" s="494"/>
      <c r="CX44" s="494"/>
      <c r="CY44" s="494"/>
      <c r="CZ44" s="494"/>
      <c r="DA44" s="494"/>
      <c r="DB44" s="494"/>
      <c r="DC44" s="494"/>
      <c r="DD44" s="494"/>
      <c r="DE44" s="494"/>
      <c r="DF44" s="494"/>
      <c r="DG44" s="494"/>
      <c r="DH44" s="494"/>
      <c r="DI44" s="494">
        <f t="shared" si="2"/>
        <v>45</v>
      </c>
      <c r="DJ44" s="494"/>
      <c r="DK44" s="494"/>
      <c r="DL44" s="494"/>
      <c r="DM44" s="494"/>
      <c r="DN44" s="494"/>
      <c r="DO44" s="494"/>
      <c r="DP44" s="494"/>
      <c r="DQ44" s="494"/>
      <c r="DR44" s="494"/>
      <c r="DS44" s="494"/>
      <c r="DT44" s="494">
        <f t="shared" si="9"/>
        <v>3</v>
      </c>
      <c r="DU44" s="494"/>
      <c r="DV44" s="494"/>
      <c r="DW44" s="494"/>
      <c r="DX44" s="494"/>
      <c r="DY44" s="494"/>
      <c r="DZ44" s="494"/>
      <c r="EA44" s="494"/>
      <c r="EB44" s="494"/>
      <c r="EC44" s="494"/>
      <c r="ED44" s="494"/>
      <c r="EE44" s="494"/>
      <c r="EF44" s="494"/>
      <c r="EG44" s="494"/>
      <c r="EH44" s="494"/>
      <c r="EI44" s="494"/>
      <c r="EJ44" s="494"/>
      <c r="EK44" s="494"/>
      <c r="EL44" s="494"/>
      <c r="EM44" s="494"/>
      <c r="EN44" s="494"/>
      <c r="EO44" s="494"/>
      <c r="EP44" s="494"/>
      <c r="EQ44" s="494"/>
      <c r="ER44" s="494"/>
      <c r="ES44" s="494"/>
      <c r="ET44" s="494"/>
      <c r="EU44" s="494"/>
      <c r="EV44" s="494"/>
      <c r="EW44" s="494">
        <f t="shared" si="10"/>
        <v>10</v>
      </c>
      <c r="EX44" s="494"/>
      <c r="EY44" s="494"/>
      <c r="EZ44" s="494">
        <v>100</v>
      </c>
      <c r="FA44" s="494"/>
      <c r="FB44" s="494"/>
      <c r="FC44" s="494"/>
      <c r="FD44" s="494"/>
      <c r="FE44" s="484">
        <v>1</v>
      </c>
      <c r="FF44" s="486" t="s">
        <v>13138</v>
      </c>
      <c r="FG44" s="484" t="s">
        <v>6905</v>
      </c>
      <c r="FH44" s="494">
        <v>1</v>
      </c>
      <c r="FI44" s="494">
        <v>25</v>
      </c>
      <c r="FJ44" s="494">
        <f t="shared" si="11"/>
        <v>10</v>
      </c>
      <c r="FK44" s="494"/>
      <c r="FL44" s="494"/>
      <c r="FM44" s="494">
        <v>100</v>
      </c>
      <c r="FN44" s="494"/>
      <c r="FO44" s="494"/>
      <c r="FP44" s="494"/>
      <c r="FQ44" s="494"/>
      <c r="FR44" s="494"/>
      <c r="FS44" s="484">
        <v>1</v>
      </c>
      <c r="FT44" s="486" t="s">
        <v>13138</v>
      </c>
      <c r="FU44" s="484" t="s">
        <v>6905</v>
      </c>
      <c r="FV44" s="494">
        <v>1</v>
      </c>
      <c r="FW44" s="494">
        <v>25</v>
      </c>
      <c r="FX44" s="303">
        <v>2000</v>
      </c>
      <c r="FY44" s="254">
        <v>1</v>
      </c>
    </row>
    <row r="45" spans="1:181">
      <c r="A45" s="240">
        <v>313</v>
      </c>
      <c r="B45" s="240" t="s">
        <v>637</v>
      </c>
      <c r="C45" s="240">
        <v>2</v>
      </c>
      <c r="D45" s="240">
        <v>1</v>
      </c>
      <c r="E45" s="240">
        <f t="shared" si="3"/>
        <v>1</v>
      </c>
      <c r="F45" s="240">
        <v>1</v>
      </c>
      <c r="G45" s="240">
        <v>2</v>
      </c>
      <c r="H45" s="240">
        <v>2</v>
      </c>
      <c r="L45" s="240">
        <f t="shared" si="4"/>
        <v>3.5999999999999997E-2</v>
      </c>
      <c r="M45" s="240">
        <f t="shared" si="5"/>
        <v>2.7E-2</v>
      </c>
      <c r="N45" s="295" t="str">
        <f t="shared" si="6"/>
        <v>PLAYERSKILL_313</v>
      </c>
      <c r="O45" s="295" t="str">
        <f t="shared" si="7"/>
        <v>PLAYERSKILLDES_313</v>
      </c>
      <c r="P45" s="295" t="str">
        <f t="shared" si="17"/>
        <v>PLAYERSKILLDES2_313</v>
      </c>
      <c r="Q45" s="295" t="str">
        <f t="shared" si="18"/>
        <v>PLAYERSKILLDES3_313</v>
      </c>
      <c r="R45" s="295" t="str">
        <f t="shared" si="8"/>
        <v>PLAYERSKILLDES4_313</v>
      </c>
      <c r="S45" s="295" t="s">
        <v>13248</v>
      </c>
      <c r="T45" s="484">
        <v>100</v>
      </c>
      <c r="U45" s="485"/>
      <c r="V45" s="485"/>
      <c r="W45" s="485"/>
      <c r="X45" s="485"/>
      <c r="Y45" s="485"/>
      <c r="Z45" s="484"/>
      <c r="AA45" s="486" t="s">
        <v>13249</v>
      </c>
      <c r="AB45" s="486"/>
      <c r="AC45" s="486"/>
      <c r="AD45" s="496"/>
      <c r="AE45" s="484"/>
      <c r="AF45" s="484"/>
      <c r="AG45" s="484"/>
      <c r="AH45" s="484">
        <v>120</v>
      </c>
      <c r="AI45" s="484"/>
      <c r="AJ45" s="484"/>
      <c r="AK45" s="484"/>
      <c r="AL45" s="484"/>
      <c r="AM45" s="484">
        <v>2</v>
      </c>
      <c r="AO45" s="484">
        <v>0</v>
      </c>
      <c r="AP45" s="484">
        <v>3</v>
      </c>
      <c r="AQ45" s="484">
        <v>3</v>
      </c>
      <c r="AR45" s="484">
        <v>0</v>
      </c>
      <c r="AS45" s="484"/>
      <c r="AT45" s="486" t="s">
        <v>13250</v>
      </c>
      <c r="AU45" s="486" t="s">
        <v>13207</v>
      </c>
      <c r="AV45" s="486" t="str">
        <f>"["&amp;VLOOKUP([1]playerSkillEffect!$A45,[1]法术参数设计表!$A$2:$O$168,10,FALSE)&amp;",0]"</f>
        <v>[50,0]</v>
      </c>
      <c r="AW45" s="484">
        <v>1</v>
      </c>
      <c r="AX45" s="484">
        <v>1</v>
      </c>
      <c r="AY45" s="484">
        <v>1</v>
      </c>
      <c r="AZ45" s="484" t="s">
        <v>6905</v>
      </c>
      <c r="BA45" s="484"/>
      <c r="BB45" s="484">
        <v>1</v>
      </c>
      <c r="BC45" s="484"/>
      <c r="BD45" s="484" t="s">
        <v>6905</v>
      </c>
      <c r="BE45" s="484" t="s">
        <v>6905</v>
      </c>
      <c r="BF45" s="484" t="s">
        <v>6905</v>
      </c>
      <c r="BG45" s="484" t="s">
        <v>6905</v>
      </c>
      <c r="BH45" s="484">
        <v>100</v>
      </c>
      <c r="BI45" s="484"/>
      <c r="BJ45" s="484"/>
      <c r="BK45" s="484">
        <v>1</v>
      </c>
      <c r="BL45" s="484">
        <v>2000</v>
      </c>
      <c r="BM45" s="484">
        <v>8</v>
      </c>
      <c r="BN45" s="484">
        <v>6</v>
      </c>
      <c r="BO45" s="484"/>
      <c r="BP45" s="486" t="s">
        <v>13125</v>
      </c>
      <c r="BQ45" s="484"/>
      <c r="BR45" s="484"/>
      <c r="BS45" s="484" t="s">
        <v>6905</v>
      </c>
      <c r="BT45" s="484"/>
      <c r="BU45" s="484" t="s">
        <v>6905</v>
      </c>
      <c r="BV45" s="484"/>
      <c r="BW45" s="484" t="s">
        <v>6905</v>
      </c>
      <c r="BX45" s="484">
        <v>3</v>
      </c>
      <c r="BY45" s="487" t="s">
        <v>6905</v>
      </c>
      <c r="BZ45" s="487" t="s">
        <v>6905</v>
      </c>
      <c r="CA45" s="487">
        <v>4313</v>
      </c>
      <c r="CB45" s="492" t="s">
        <v>13176</v>
      </c>
      <c r="CC45" s="492"/>
      <c r="CD45" s="492"/>
      <c r="CE45" s="484" t="s">
        <v>6905</v>
      </c>
      <c r="CF45" s="484" t="s">
        <v>6905</v>
      </c>
      <c r="CG45" s="484" t="s">
        <v>6905</v>
      </c>
      <c r="CH45" s="484" t="s">
        <v>6905</v>
      </c>
      <c r="CI45" s="484" t="s">
        <v>6905</v>
      </c>
      <c r="CJ45" s="484"/>
      <c r="CK45" s="484"/>
      <c r="CL45" s="484"/>
      <c r="CM45" s="484"/>
      <c r="CN45" s="484"/>
      <c r="CO45" s="484"/>
      <c r="CP45" s="484"/>
      <c r="CQ45" s="484"/>
      <c r="CR45" s="484"/>
      <c r="CS45" s="484"/>
      <c r="CT45" s="484"/>
      <c r="CU45" s="484"/>
      <c r="CV45" s="484"/>
      <c r="CW45" s="484"/>
      <c r="CX45" s="484"/>
      <c r="CY45" s="484"/>
      <c r="CZ45" s="484"/>
      <c r="DA45" s="484"/>
      <c r="DB45" s="484"/>
      <c r="DC45" s="484"/>
      <c r="DD45" s="484"/>
      <c r="DE45" s="484"/>
      <c r="DF45" s="484"/>
      <c r="DG45" s="484"/>
      <c r="DH45" s="484"/>
      <c r="DI45" s="484"/>
      <c r="DJ45" s="484"/>
      <c r="DK45" s="484"/>
      <c r="DL45" s="484"/>
      <c r="DM45" s="484"/>
      <c r="DN45" s="484"/>
      <c r="DO45" s="484"/>
      <c r="DP45" s="484" t="s">
        <v>6905</v>
      </c>
      <c r="DQ45" s="484"/>
      <c r="DR45" s="484"/>
      <c r="DS45" s="484" t="s">
        <v>6905</v>
      </c>
      <c r="DT45" s="484">
        <v>3</v>
      </c>
      <c r="DU45" s="484" t="s">
        <v>6905</v>
      </c>
      <c r="DV45" s="484" t="s">
        <v>6905</v>
      </c>
      <c r="DW45" s="484"/>
      <c r="DX45" s="486"/>
      <c r="DY45" s="484"/>
      <c r="DZ45" s="484"/>
      <c r="EA45" s="484"/>
      <c r="EB45" s="484"/>
      <c r="EC45" s="484"/>
      <c r="ED45" s="484"/>
      <c r="EE45" s="484"/>
      <c r="EF45" s="484"/>
      <c r="EG45" s="484"/>
      <c r="EH45" s="484"/>
      <c r="EI45" s="484"/>
      <c r="EJ45" s="484"/>
      <c r="EK45" s="484"/>
      <c r="EL45" s="484"/>
      <c r="EM45" s="484"/>
      <c r="EN45" s="484"/>
      <c r="EO45" s="484"/>
      <c r="EP45" s="484"/>
      <c r="EQ45" s="484"/>
      <c r="ER45" s="484"/>
      <c r="ES45" s="484"/>
      <c r="ET45" s="484"/>
      <c r="EU45" s="484"/>
      <c r="EV45" s="484"/>
      <c r="EW45" s="484">
        <f t="shared" si="10"/>
        <v>10</v>
      </c>
      <c r="EX45" s="484"/>
      <c r="EY45" s="484"/>
      <c r="EZ45" s="484">
        <v>100</v>
      </c>
      <c r="FA45" s="484"/>
      <c r="FB45" s="484"/>
      <c r="FC45" s="484"/>
      <c r="FD45" s="484"/>
      <c r="FE45" s="484">
        <v>1</v>
      </c>
      <c r="FF45" s="484"/>
      <c r="FG45" s="484" t="s">
        <v>6905</v>
      </c>
      <c r="FH45" s="484">
        <v>1</v>
      </c>
      <c r="FI45" s="484">
        <v>25</v>
      </c>
      <c r="FJ45" s="484">
        <f t="shared" si="11"/>
        <v>10</v>
      </c>
      <c r="FK45" s="484"/>
      <c r="FL45" s="484"/>
      <c r="FM45" s="484">
        <v>100</v>
      </c>
      <c r="FN45" s="484"/>
      <c r="FO45" s="484"/>
      <c r="FP45" s="484"/>
      <c r="FQ45" s="484"/>
      <c r="FR45" s="484"/>
      <c r="FS45" s="484">
        <v>1</v>
      </c>
      <c r="FT45" s="484"/>
      <c r="FU45" s="484" t="s">
        <v>6905</v>
      </c>
      <c r="FV45" s="484">
        <v>1</v>
      </c>
      <c r="FW45" s="484">
        <v>25</v>
      </c>
      <c r="FX45" s="254">
        <v>2000</v>
      </c>
      <c r="FY45" s="254">
        <v>1</v>
      </c>
    </row>
    <row r="46" spans="1:181">
      <c r="A46" s="240">
        <v>314</v>
      </c>
      <c r="B46" s="240" t="s">
        <v>638</v>
      </c>
      <c r="C46" s="240">
        <v>2</v>
      </c>
      <c r="E46" s="240">
        <f t="shared" si="3"/>
        <v>0</v>
      </c>
      <c r="F46" s="240">
        <v>1</v>
      </c>
      <c r="G46" s="240">
        <v>2</v>
      </c>
      <c r="H46" s="240">
        <v>2</v>
      </c>
      <c r="L46" s="240">
        <f t="shared" si="4"/>
        <v>2.7E-2</v>
      </c>
      <c r="M46" s="240">
        <f t="shared" si="5"/>
        <v>1.7999999999999999E-2</v>
      </c>
      <c r="N46" s="295" t="str">
        <f t="shared" si="6"/>
        <v>PLAYERSKILL_314</v>
      </c>
      <c r="O46" s="295" t="str">
        <f t="shared" si="7"/>
        <v>PLAYERSKILLDES_314</v>
      </c>
      <c r="P46" s="295" t="str">
        <f t="shared" si="17"/>
        <v>PLAYERSKILLDES2_314</v>
      </c>
      <c r="Q46" s="295" t="str">
        <f t="shared" si="18"/>
        <v>PLAYERSKILLDES3_314</v>
      </c>
      <c r="R46" s="295" t="str">
        <f t="shared" si="8"/>
        <v>PLAYERSKILLDES4_314</v>
      </c>
      <c r="S46" s="295" t="s">
        <v>13251</v>
      </c>
      <c r="T46" s="484">
        <v>100</v>
      </c>
      <c r="U46" s="485"/>
      <c r="V46" s="485"/>
      <c r="W46" s="485"/>
      <c r="X46" s="485"/>
      <c r="Y46" s="485"/>
      <c r="Z46" s="484"/>
      <c r="AA46" s="484"/>
      <c r="AB46" s="484"/>
      <c r="AC46" s="484"/>
      <c r="AD46" s="486"/>
      <c r="AE46" s="484"/>
      <c r="AF46" s="484"/>
      <c r="AG46" s="486"/>
      <c r="AH46" s="486">
        <v>120</v>
      </c>
      <c r="AI46" s="486" t="s">
        <v>13252</v>
      </c>
      <c r="AJ46" s="486"/>
      <c r="AK46" s="486"/>
      <c r="AL46" s="484"/>
      <c r="AM46" s="484">
        <v>2</v>
      </c>
      <c r="AN46" s="289" t="s">
        <v>13253</v>
      </c>
      <c r="AO46" s="484">
        <v>0</v>
      </c>
      <c r="AP46" s="484">
        <v>3</v>
      </c>
      <c r="AQ46" s="484">
        <v>3</v>
      </c>
      <c r="AR46" s="484">
        <v>0</v>
      </c>
      <c r="AS46" s="484"/>
      <c r="AT46" s="486" t="str">
        <f>"["&amp;VLOOKUP([1]playerSkillEffect!$A46,[1]法术参数设计表!$A$2:$O$168,8,FALSE)*1000&amp;",0]"</f>
        <v>[6000,0]</v>
      </c>
      <c r="AU46" s="486" t="str">
        <f>"["&amp;VLOOKUP([1]playerSkillEffect!$A46,[1]法术参数设计表!$A$2:$O$168,9,FALSE)*1000&amp;",0]"</f>
        <v>[16000,0]</v>
      </c>
      <c r="AV46" s="486" t="str">
        <f>"["&amp;VLOOKUP([1]playerSkillEffect!$A46,[1]法术参数设计表!$A$2:$O$168,10,FALSE)&amp;",0]"</f>
        <v>[32,0]</v>
      </c>
      <c r="AW46" s="484">
        <v>1</v>
      </c>
      <c r="AX46" s="484">
        <v>1</v>
      </c>
      <c r="AY46" s="484">
        <v>1</v>
      </c>
      <c r="AZ46" s="484" t="s">
        <v>6905</v>
      </c>
      <c r="BA46" s="484"/>
      <c r="BB46" s="484">
        <v>1</v>
      </c>
      <c r="BC46" s="484"/>
      <c r="BD46" s="484" t="s">
        <v>6905</v>
      </c>
      <c r="BE46" s="484" t="s">
        <v>6905</v>
      </c>
      <c r="BF46" s="484" t="s">
        <v>6905</v>
      </c>
      <c r="BG46" s="484" t="s">
        <v>6905</v>
      </c>
      <c r="BH46" s="484">
        <v>100</v>
      </c>
      <c r="BI46" s="484"/>
      <c r="BJ46" s="484"/>
      <c r="BK46" s="484">
        <v>1</v>
      </c>
      <c r="BL46" s="484">
        <f>VLOOKUP(A46,[1]法术参数设计表!$A$2:$W$223,5,FALSE)</f>
        <v>45</v>
      </c>
      <c r="BM46" s="484">
        <v>8</v>
      </c>
      <c r="BN46" s="484"/>
      <c r="BO46" s="484"/>
      <c r="BP46" s="484" t="s">
        <v>13125</v>
      </c>
      <c r="BQ46" s="484">
        <v>1</v>
      </c>
      <c r="BR46" s="484"/>
      <c r="BS46" s="484"/>
      <c r="BT46" s="484"/>
      <c r="BU46" s="484" t="str">
        <f>IF(VLOOKUP(A46,[1]法术参数设计表!$A$2:$Q$168,16,FALSE)="","","["&amp;ROUND(VLOOKUP(A46,[1]法术参数设计表!$A$2:$Q$168,16,FALSE),0)&amp;","&amp;ROUND(VLOOKUP(A46,[1]法术参数设计表!$A$2:$Q$168,17,FALSE),0)&amp;"]")</f>
        <v>[1294,702]</v>
      </c>
      <c r="BV46" s="484"/>
      <c r="BW46" s="484" t="s">
        <v>6905</v>
      </c>
      <c r="BX46" s="484">
        <v>3</v>
      </c>
      <c r="BY46" s="487" t="s">
        <v>6905</v>
      </c>
      <c r="BZ46" s="487" t="s">
        <v>6905</v>
      </c>
      <c r="CA46" s="487" t="s">
        <v>6905</v>
      </c>
      <c r="CB46" s="487" t="s">
        <v>6905</v>
      </c>
      <c r="CC46" s="487"/>
      <c r="CD46" s="487"/>
      <c r="CE46" s="484" t="s">
        <v>6905</v>
      </c>
      <c r="CF46" s="484" t="s">
        <v>6905</v>
      </c>
      <c r="CG46" s="484" t="s">
        <v>6905</v>
      </c>
      <c r="CH46" s="484" t="s">
        <v>6905</v>
      </c>
      <c r="CI46" s="484" t="s">
        <v>6905</v>
      </c>
      <c r="CJ46" s="484"/>
      <c r="CK46" s="484"/>
      <c r="CL46" s="484"/>
      <c r="CM46" s="484"/>
      <c r="CN46" s="484"/>
      <c r="CO46" s="484"/>
      <c r="CP46" s="484"/>
      <c r="CQ46" s="484"/>
      <c r="CR46" s="484"/>
      <c r="CS46" s="484"/>
      <c r="CT46" s="484"/>
      <c r="CU46" s="484"/>
      <c r="CV46" s="484"/>
      <c r="CW46" s="484">
        <v>8</v>
      </c>
      <c r="CX46" s="484"/>
      <c r="CY46" s="484"/>
      <c r="CZ46" s="484"/>
      <c r="DA46" s="484"/>
      <c r="DB46" s="484"/>
      <c r="DC46" s="484"/>
      <c r="DD46" s="486"/>
      <c r="DE46" s="486"/>
      <c r="DF46" s="486"/>
      <c r="DG46" s="486"/>
      <c r="DH46" s="484"/>
      <c r="DI46" s="484">
        <f t="shared" si="2"/>
        <v>45</v>
      </c>
      <c r="DJ46" s="484"/>
      <c r="DK46" s="484"/>
      <c r="DL46" s="484"/>
      <c r="DM46" s="484"/>
      <c r="DN46" s="484"/>
      <c r="DO46" s="484"/>
      <c r="DP46" s="484"/>
      <c r="DQ46" s="484"/>
      <c r="DR46" s="484"/>
      <c r="DS46" s="484"/>
      <c r="DT46" s="484">
        <f t="shared" si="9"/>
        <v>3</v>
      </c>
      <c r="DU46" s="484"/>
      <c r="DV46" s="484"/>
      <c r="DW46" s="484"/>
      <c r="DX46" s="484"/>
      <c r="DY46" s="484"/>
      <c r="DZ46" s="484"/>
      <c r="EA46" s="484"/>
      <c r="EB46" s="484"/>
      <c r="EC46" s="484"/>
      <c r="ED46" s="484"/>
      <c r="EE46" s="484"/>
      <c r="EF46" s="484"/>
      <c r="EG46" s="484"/>
      <c r="EH46" s="484"/>
      <c r="EI46" s="484"/>
      <c r="EJ46" s="484"/>
      <c r="EK46" s="484"/>
      <c r="EL46" s="484"/>
      <c r="EM46" s="484"/>
      <c r="EN46" s="484"/>
      <c r="EO46" s="484"/>
      <c r="EP46" s="484"/>
      <c r="EQ46" s="484"/>
      <c r="ER46" s="484"/>
      <c r="ES46" s="484"/>
      <c r="ET46" s="484"/>
      <c r="EU46" s="484"/>
      <c r="EV46" s="484"/>
      <c r="EW46" s="484">
        <f t="shared" si="10"/>
        <v>1</v>
      </c>
      <c r="EX46" s="484"/>
      <c r="EY46" s="484"/>
      <c r="EZ46" s="484">
        <v>100</v>
      </c>
      <c r="FA46" s="484"/>
      <c r="FB46" s="484"/>
      <c r="FC46" s="484"/>
      <c r="FD46" s="484"/>
      <c r="FE46" s="484">
        <v>0</v>
      </c>
      <c r="FF46" s="486" t="s">
        <v>13127</v>
      </c>
      <c r="FG46" s="484">
        <v>2</v>
      </c>
      <c r="FH46" s="484">
        <v>2</v>
      </c>
      <c r="FI46" s="484">
        <v>25</v>
      </c>
      <c r="FJ46" s="484">
        <f t="shared" si="11"/>
        <v>1</v>
      </c>
      <c r="FK46" s="484"/>
      <c r="FL46" s="484"/>
      <c r="FM46" s="484">
        <v>100</v>
      </c>
      <c r="FN46" s="484"/>
      <c r="FO46" s="484"/>
      <c r="FP46" s="484"/>
      <c r="FQ46" s="484"/>
      <c r="FR46" s="484"/>
      <c r="FS46" s="484">
        <v>0</v>
      </c>
      <c r="FT46" s="486" t="s">
        <v>13127</v>
      </c>
      <c r="FU46" s="484">
        <v>2</v>
      </c>
      <c r="FV46" s="484">
        <v>2</v>
      </c>
      <c r="FW46" s="484">
        <v>25</v>
      </c>
      <c r="FX46" s="254">
        <v>2000</v>
      </c>
      <c r="FY46" s="254">
        <v>1</v>
      </c>
    </row>
    <row r="47" spans="1:181">
      <c r="A47" s="240">
        <v>315</v>
      </c>
      <c r="B47" s="240" t="s">
        <v>639</v>
      </c>
      <c r="C47" s="240">
        <v>2</v>
      </c>
      <c r="E47" s="240">
        <f t="shared" si="3"/>
        <v>0</v>
      </c>
      <c r="F47" s="240">
        <v>1</v>
      </c>
      <c r="G47" s="240">
        <v>1</v>
      </c>
      <c r="H47" s="240">
        <v>1</v>
      </c>
      <c r="I47" s="240">
        <v>2</v>
      </c>
      <c r="L47" s="240">
        <f t="shared" si="4"/>
        <v>2.7E-2</v>
      </c>
      <c r="M47" s="240">
        <f t="shared" si="5"/>
        <v>1.7999999999999999E-2</v>
      </c>
      <c r="N47" s="295" t="str">
        <f t="shared" si="6"/>
        <v>PLAYERSKILL_315</v>
      </c>
      <c r="O47" s="295" t="str">
        <f t="shared" si="7"/>
        <v>PLAYERSKILLDES_315</v>
      </c>
      <c r="P47" s="295" t="str">
        <f t="shared" si="17"/>
        <v>PLAYERSKILLDES2_315</v>
      </c>
      <c r="Q47" s="295" t="str">
        <f t="shared" si="18"/>
        <v>PLAYERSKILLDES3_315</v>
      </c>
      <c r="R47" s="295" t="str">
        <f t="shared" si="8"/>
        <v>PLAYERSKILLDES4_315</v>
      </c>
      <c r="S47" s="295" t="s">
        <v>13254</v>
      </c>
      <c r="T47" s="484">
        <v>101</v>
      </c>
      <c r="U47" s="485"/>
      <c r="V47" s="485"/>
      <c r="W47" s="485"/>
      <c r="X47" s="485"/>
      <c r="Y47" s="485"/>
      <c r="Z47" s="484"/>
      <c r="AA47" s="484"/>
      <c r="AB47" s="484"/>
      <c r="AC47" s="484"/>
      <c r="AD47" s="486" t="s">
        <v>13255</v>
      </c>
      <c r="AE47" s="484"/>
      <c r="AF47" s="484"/>
      <c r="AG47" s="486" t="s">
        <v>13256</v>
      </c>
      <c r="AH47" s="484">
        <v>120</v>
      </c>
      <c r="AI47" s="484"/>
      <c r="AJ47" s="484"/>
      <c r="AK47" s="484"/>
      <c r="AL47" s="484"/>
      <c r="AM47" s="484">
        <v>1</v>
      </c>
      <c r="AN47" s="289" t="s">
        <v>13257</v>
      </c>
      <c r="AO47" s="484">
        <v>0</v>
      </c>
      <c r="AP47" s="484">
        <v>3</v>
      </c>
      <c r="AQ47" s="484">
        <v>3</v>
      </c>
      <c r="AR47" s="484">
        <v>0</v>
      </c>
      <c r="AS47" s="484"/>
      <c r="AT47" s="486" t="str">
        <f>"["&amp;VLOOKUP([1]playerSkillEffect!$A47,[1]法术参数设计表!$A$2:$O$168,8,FALSE)*1000&amp;",0]"</f>
        <v>[6000,0]</v>
      </c>
      <c r="AU47" s="486" t="str">
        <f>"["&amp;VLOOKUP([1]playerSkillEffect!$A47,[1]法术参数设计表!$A$2:$O$168,9,FALSE)*1000&amp;",0]"</f>
        <v>[15000,0]</v>
      </c>
      <c r="AV47" s="486" t="str">
        <f>"["&amp;VLOOKUP([1]playerSkillEffect!$A47,[1]法术参数设计表!$A$2:$O$168,10,FALSE)&amp;",0]"</f>
        <v>[20,0]</v>
      </c>
      <c r="AW47" s="484">
        <v>1</v>
      </c>
      <c r="AX47" s="484">
        <v>1</v>
      </c>
      <c r="AY47" s="484">
        <v>1</v>
      </c>
      <c r="AZ47" s="484" t="s">
        <v>6905</v>
      </c>
      <c r="BA47" s="484"/>
      <c r="BB47" s="484">
        <v>1</v>
      </c>
      <c r="BC47" s="484"/>
      <c r="BD47" s="484" t="s">
        <v>6905</v>
      </c>
      <c r="BE47" s="484" t="s">
        <v>6905</v>
      </c>
      <c r="BF47" s="484" t="s">
        <v>6905</v>
      </c>
      <c r="BG47" s="484" t="s">
        <v>6905</v>
      </c>
      <c r="BH47" s="484">
        <v>100</v>
      </c>
      <c r="BI47" s="484"/>
      <c r="BJ47" s="484"/>
      <c r="BK47" s="484">
        <v>1</v>
      </c>
      <c r="BL47" s="484">
        <f>VLOOKUP(A47,[1]法术参数设计表!$A$2:$W$223,5,FALSE)</f>
        <v>45</v>
      </c>
      <c r="BM47" s="484">
        <v>9</v>
      </c>
      <c r="BN47" s="484">
        <v>3</v>
      </c>
      <c r="BO47" s="484"/>
      <c r="BP47" s="484" t="s">
        <v>13125</v>
      </c>
      <c r="BQ47" s="484">
        <v>2</v>
      </c>
      <c r="BR47" s="484"/>
      <c r="BS47" s="484" t="s">
        <v>6905</v>
      </c>
      <c r="BT47" s="484"/>
      <c r="BU47" s="484" t="str">
        <f>IF(VLOOKUP(A47,[1]法术参数设计表!$A$2:$Q$168,16,FALSE)="","","["&amp;ROUND(VLOOKUP(A47,[1]法术参数设计表!$A$2:$Q$168,16,FALSE),0)&amp;","&amp;ROUND(VLOOKUP(A47,[1]法术参数设计表!$A$2:$Q$168,17,FALSE),0)&amp;"]")</f>
        <v>[951,516]</v>
      </c>
      <c r="BV47" s="484"/>
      <c r="BW47" s="484" t="s">
        <v>6905</v>
      </c>
      <c r="BX47" s="484">
        <v>3</v>
      </c>
      <c r="BY47" s="487" t="s">
        <v>6905</v>
      </c>
      <c r="BZ47" s="487" t="s">
        <v>6905</v>
      </c>
      <c r="CA47" s="487">
        <v>43001</v>
      </c>
      <c r="CB47" s="492" t="s">
        <v>13193</v>
      </c>
      <c r="CC47" s="492"/>
      <c r="CD47" s="492"/>
      <c r="CE47" s="484" t="s">
        <v>6905</v>
      </c>
      <c r="CF47" s="484" t="s">
        <v>6905</v>
      </c>
      <c r="CG47" s="484" t="s">
        <v>6905</v>
      </c>
      <c r="CH47" s="484" t="s">
        <v>6905</v>
      </c>
      <c r="CI47" s="484" t="s">
        <v>6905</v>
      </c>
      <c r="CJ47" s="484"/>
      <c r="CK47" s="484"/>
      <c r="CL47" s="484"/>
      <c r="CM47" s="484"/>
      <c r="CN47" s="484"/>
      <c r="CO47" s="484"/>
      <c r="CP47" s="484"/>
      <c r="CQ47" s="484"/>
      <c r="CR47" s="484"/>
      <c r="CS47" s="484"/>
      <c r="CT47" s="484"/>
      <c r="CU47" s="484"/>
      <c r="CV47" s="484"/>
      <c r="CW47" s="484">
        <v>3</v>
      </c>
      <c r="CX47" s="484">
        <v>3</v>
      </c>
      <c r="CY47" s="484">
        <v>1</v>
      </c>
      <c r="CZ47" s="484"/>
      <c r="DA47" s="484"/>
      <c r="DB47" s="484"/>
      <c r="DC47" s="484"/>
      <c r="DD47" s="486"/>
      <c r="DE47" s="486"/>
      <c r="DF47" s="486"/>
      <c r="DG47" s="486"/>
      <c r="DH47" s="484"/>
      <c r="DI47" s="484">
        <f t="shared" si="2"/>
        <v>45</v>
      </c>
      <c r="DJ47" s="484"/>
      <c r="DK47" s="484"/>
      <c r="DL47" s="484"/>
      <c r="DM47" s="484"/>
      <c r="DN47" s="484"/>
      <c r="DO47" s="484"/>
      <c r="DP47" s="484"/>
      <c r="DQ47" s="484"/>
      <c r="DR47" s="484"/>
      <c r="DS47" s="484"/>
      <c r="DT47" s="484">
        <f t="shared" si="9"/>
        <v>3</v>
      </c>
      <c r="DU47" s="484"/>
      <c r="DV47" s="484"/>
      <c r="DW47" s="484"/>
      <c r="DX47" s="484"/>
      <c r="DY47" s="484"/>
      <c r="DZ47" s="484"/>
      <c r="EA47" s="484"/>
      <c r="EB47" s="484"/>
      <c r="EC47" s="484"/>
      <c r="ED47" s="484"/>
      <c r="EE47" s="484"/>
      <c r="EF47" s="484"/>
      <c r="EG47" s="484"/>
      <c r="EH47" s="484"/>
      <c r="EI47" s="484"/>
      <c r="EJ47" s="484"/>
      <c r="EK47" s="484"/>
      <c r="EL47" s="484"/>
      <c r="EM47" s="484"/>
      <c r="EN47" s="484"/>
      <c r="EO47" s="484"/>
      <c r="EP47" s="484"/>
      <c r="EQ47" s="484"/>
      <c r="ER47" s="484"/>
      <c r="ES47" s="484"/>
      <c r="ET47" s="484"/>
      <c r="EU47" s="484"/>
      <c r="EV47" s="484"/>
      <c r="EW47" s="484">
        <f t="shared" si="10"/>
        <v>1</v>
      </c>
      <c r="EX47" s="484"/>
      <c r="EY47" s="486" t="s">
        <v>13258</v>
      </c>
      <c r="EZ47" s="484">
        <v>101</v>
      </c>
      <c r="FA47" s="484"/>
      <c r="FB47" s="484"/>
      <c r="FC47" s="484"/>
      <c r="FD47" s="484"/>
      <c r="FE47" s="484">
        <v>0</v>
      </c>
      <c r="FF47" s="484"/>
      <c r="FG47" s="484">
        <v>2</v>
      </c>
      <c r="FH47" s="484">
        <v>1</v>
      </c>
      <c r="FI47" s="484">
        <v>25</v>
      </c>
      <c r="FJ47" s="484">
        <f t="shared" si="11"/>
        <v>1</v>
      </c>
      <c r="FK47" s="484"/>
      <c r="FL47" s="486" t="s">
        <v>13258</v>
      </c>
      <c r="FM47" s="484">
        <v>101</v>
      </c>
      <c r="FN47" s="484"/>
      <c r="FO47" s="484"/>
      <c r="FP47" s="484"/>
      <c r="FQ47" s="484"/>
      <c r="FR47" s="484"/>
      <c r="FS47" s="484">
        <v>0</v>
      </c>
      <c r="FT47" s="484"/>
      <c r="FU47" s="484">
        <v>2</v>
      </c>
      <c r="FV47" s="484">
        <v>1</v>
      </c>
      <c r="FW47" s="484">
        <v>25</v>
      </c>
      <c r="FX47" s="254">
        <v>2000</v>
      </c>
      <c r="FY47" s="254">
        <v>1</v>
      </c>
    </row>
    <row r="48" spans="1:181">
      <c r="A48" s="240">
        <v>316</v>
      </c>
      <c r="B48" s="240" t="s">
        <v>640</v>
      </c>
      <c r="C48" s="240">
        <v>2</v>
      </c>
      <c r="D48" s="240">
        <v>1</v>
      </c>
      <c r="E48" s="240">
        <f t="shared" si="3"/>
        <v>1</v>
      </c>
      <c r="F48" s="240">
        <v>1</v>
      </c>
      <c r="G48" s="240">
        <v>2</v>
      </c>
      <c r="H48" s="240">
        <v>2</v>
      </c>
      <c r="L48" s="240">
        <f t="shared" si="4"/>
        <v>3.5999999999999997E-2</v>
      </c>
      <c r="M48" s="240">
        <f t="shared" si="5"/>
        <v>2.7E-2</v>
      </c>
      <c r="N48" s="295" t="str">
        <f t="shared" si="6"/>
        <v>PLAYERSKILL_316</v>
      </c>
      <c r="O48" s="295" t="str">
        <f t="shared" si="7"/>
        <v>PLAYERSKILLDES_316</v>
      </c>
      <c r="P48" s="295" t="str">
        <f>"PLAYERSKILLDES2_"&amp;A48</f>
        <v>PLAYERSKILLDES2_316</v>
      </c>
      <c r="Q48" s="295" t="str">
        <f>"PLAYERSKILLDES3_"&amp;A48</f>
        <v>PLAYERSKILLDES3_316</v>
      </c>
      <c r="R48" s="295" t="str">
        <f t="shared" si="8"/>
        <v>PLAYERSKILLDES4_316</v>
      </c>
      <c r="S48" s="295" t="s">
        <v>13259</v>
      </c>
      <c r="T48" s="484">
        <v>100</v>
      </c>
      <c r="U48" s="485"/>
      <c r="V48" s="485"/>
      <c r="W48" s="485"/>
      <c r="X48" s="485"/>
      <c r="Y48" s="485"/>
      <c r="Z48" s="484"/>
      <c r="AA48" s="484"/>
      <c r="AB48" s="484"/>
      <c r="AC48" s="484"/>
      <c r="AD48" s="498" t="s">
        <v>13260</v>
      </c>
      <c r="AF48" s="484"/>
      <c r="AG48" s="498" t="s">
        <v>13261</v>
      </c>
      <c r="AH48" s="484">
        <v>120</v>
      </c>
      <c r="AI48" s="484"/>
      <c r="AJ48" s="484"/>
      <c r="AK48" s="484"/>
      <c r="AL48" s="484"/>
      <c r="AM48" s="484">
        <v>2</v>
      </c>
      <c r="AN48" s="289" t="s">
        <v>13262</v>
      </c>
      <c r="AO48" s="484">
        <v>0</v>
      </c>
      <c r="AP48" s="484">
        <v>3</v>
      </c>
      <c r="AQ48" s="484">
        <v>3</v>
      </c>
      <c r="AR48" s="484">
        <v>0</v>
      </c>
      <c r="AS48" s="484"/>
      <c r="AT48" s="486" t="str">
        <f>"["&amp;VLOOKUP([1]playerSkillEffect!$A48,[1]法术参数设计表!$A$2:$O$168,8,FALSE)*1000&amp;",0]"</f>
        <v>[12000,0]</v>
      </c>
      <c r="AU48" s="486" t="str">
        <f>"["&amp;VLOOKUP([1]playerSkillEffect!$A48,[1]法术参数设计表!$A$2:$O$168,9,FALSE)*1000&amp;",0]"</f>
        <v>[22000,0]</v>
      </c>
      <c r="AV48" s="486" t="str">
        <f>"["&amp;VLOOKUP([1]playerSkillEffect!$A48,[1]法术参数设计表!$A$2:$O$168,10,FALSE)&amp;",0]"</f>
        <v>[54,0]</v>
      </c>
      <c r="AW48" s="484">
        <v>1</v>
      </c>
      <c r="AX48" s="484">
        <v>1</v>
      </c>
      <c r="AY48" s="484">
        <v>1</v>
      </c>
      <c r="AZ48" s="484" t="s">
        <v>6905</v>
      </c>
      <c r="BA48" s="484"/>
      <c r="BB48" s="484">
        <v>1</v>
      </c>
      <c r="BC48" s="484"/>
      <c r="BD48" s="484" t="s">
        <v>6905</v>
      </c>
      <c r="BE48" s="484">
        <v>10316</v>
      </c>
      <c r="BF48" s="484" t="s">
        <v>6905</v>
      </c>
      <c r="BG48" s="484" t="s">
        <v>6905</v>
      </c>
      <c r="BH48" s="484">
        <v>100</v>
      </c>
      <c r="BI48" s="484"/>
      <c r="BJ48" s="484"/>
      <c r="BK48" s="484">
        <v>0</v>
      </c>
      <c r="BL48" s="484">
        <f>VLOOKUP(A48,[1]法术参数设计表!$A$2:$W$223,5,FALSE)</f>
        <v>60</v>
      </c>
      <c r="BM48" s="484">
        <v>9</v>
      </c>
      <c r="BN48" s="484"/>
      <c r="BO48" s="484"/>
      <c r="BP48" s="486" t="s">
        <v>13263</v>
      </c>
      <c r="BQ48" s="484"/>
      <c r="BR48" s="484"/>
      <c r="BS48" s="484" t="s">
        <v>6905</v>
      </c>
      <c r="BT48" s="484"/>
      <c r="BU48" s="484" t="str">
        <f>IF(VLOOKUP(A48,[1]法术参数设计表!$A$2:$Q$168,16,FALSE)="","","["&amp;ROUND(VLOOKUP(A48,[1]法术参数设计表!$A$2:$Q$168,16,FALSE),0)&amp;","&amp;ROUND(VLOOKUP(A48,[1]法术参数设计表!$A$2:$Q$168,17,FALSE),0)&amp;"]")</f>
        <v>[193,105]</v>
      </c>
      <c r="BV48" s="484"/>
      <c r="BW48" s="484" t="s">
        <v>6905</v>
      </c>
      <c r="BX48" s="484">
        <v>3</v>
      </c>
      <c r="BY48" s="487" t="s">
        <v>6905</v>
      </c>
      <c r="BZ48" s="487"/>
      <c r="CA48" s="487"/>
      <c r="CB48" s="487"/>
      <c r="CC48" s="487"/>
      <c r="CD48" s="487"/>
      <c r="CE48" s="484" t="s">
        <v>6905</v>
      </c>
      <c r="CF48" s="484" t="s">
        <v>6905</v>
      </c>
      <c r="CG48" s="484" t="s">
        <v>6905</v>
      </c>
      <c r="CH48" s="484" t="s">
        <v>6905</v>
      </c>
      <c r="CI48" s="484" t="s">
        <v>6905</v>
      </c>
      <c r="CJ48" s="484"/>
      <c r="CK48" s="484"/>
      <c r="CL48" s="484"/>
      <c r="CM48" s="484"/>
      <c r="CN48" s="484"/>
      <c r="CO48" s="484"/>
      <c r="CP48" s="484"/>
      <c r="CQ48" s="484"/>
      <c r="CR48" s="484"/>
      <c r="CS48" s="484"/>
      <c r="CT48" s="484"/>
      <c r="CU48" s="484"/>
      <c r="CV48" s="484"/>
      <c r="CW48" s="486"/>
      <c r="CX48" s="486"/>
      <c r="CY48" s="484"/>
      <c r="CZ48" s="484"/>
      <c r="DA48" s="484"/>
      <c r="DB48" s="484"/>
      <c r="DC48" s="484"/>
      <c r="DD48" s="498"/>
      <c r="DE48" s="498"/>
      <c r="DF48" s="498"/>
      <c r="DG48" s="498"/>
      <c r="DH48" s="484"/>
      <c r="DI48" s="484">
        <f t="shared" si="2"/>
        <v>60</v>
      </c>
      <c r="DJ48" s="484"/>
      <c r="DK48" s="484"/>
      <c r="DL48" s="484"/>
      <c r="DM48" s="484"/>
      <c r="DN48" s="484"/>
      <c r="DO48" s="484"/>
      <c r="DP48" s="484"/>
      <c r="DQ48" s="484"/>
      <c r="DR48" s="484"/>
      <c r="DS48" s="484"/>
      <c r="DT48" s="484">
        <f t="shared" si="9"/>
        <v>3</v>
      </c>
      <c r="DU48" s="484"/>
      <c r="DV48" s="484"/>
      <c r="DW48" s="484"/>
      <c r="DX48" s="484"/>
      <c r="DY48" s="484"/>
      <c r="DZ48" s="484"/>
      <c r="EA48" s="484"/>
      <c r="EB48" s="484"/>
      <c r="EC48" s="484"/>
      <c r="ED48" s="484"/>
      <c r="EE48" s="484"/>
      <c r="EF48" s="484"/>
      <c r="EG48" s="484"/>
      <c r="EH48" s="484"/>
      <c r="EI48" s="484"/>
      <c r="EJ48" s="484"/>
      <c r="EK48" s="484"/>
      <c r="EL48" s="484"/>
      <c r="EM48" s="484"/>
      <c r="EN48" s="484"/>
      <c r="EO48" s="484"/>
      <c r="EP48" s="484"/>
      <c r="EQ48" s="484"/>
      <c r="ER48" s="484"/>
      <c r="ES48" s="484"/>
      <c r="ET48" s="484"/>
      <c r="EU48" s="484"/>
      <c r="EV48" s="484"/>
      <c r="EW48" s="484">
        <f t="shared" si="10"/>
        <v>10</v>
      </c>
      <c r="EX48" s="484"/>
      <c r="EY48" s="486"/>
      <c r="EZ48" s="484">
        <v>100</v>
      </c>
      <c r="FA48" s="484"/>
      <c r="FB48" s="484"/>
      <c r="FC48" s="484"/>
      <c r="FD48" s="484"/>
      <c r="FE48" s="484">
        <v>0</v>
      </c>
      <c r="FF48" s="486" t="s">
        <v>13127</v>
      </c>
      <c r="FG48" s="484">
        <v>2</v>
      </c>
      <c r="FH48" s="484">
        <v>2</v>
      </c>
      <c r="FI48" s="484">
        <v>25</v>
      </c>
      <c r="FJ48" s="484">
        <f t="shared" si="11"/>
        <v>10</v>
      </c>
      <c r="FK48" s="484"/>
      <c r="FL48" s="486"/>
      <c r="FM48" s="484">
        <v>100</v>
      </c>
      <c r="FN48" s="484"/>
      <c r="FO48" s="484"/>
      <c r="FP48" s="484"/>
      <c r="FQ48" s="484"/>
      <c r="FR48" s="484"/>
      <c r="FS48" s="484">
        <v>0</v>
      </c>
      <c r="FT48" s="486" t="s">
        <v>13127</v>
      </c>
      <c r="FU48" s="484">
        <v>2</v>
      </c>
      <c r="FV48" s="484">
        <v>2</v>
      </c>
      <c r="FW48" s="484">
        <v>25</v>
      </c>
      <c r="FX48" s="254">
        <v>2000</v>
      </c>
      <c r="FY48" s="254">
        <v>1</v>
      </c>
    </row>
    <row r="49" spans="1:181">
      <c r="A49" s="240">
        <v>317</v>
      </c>
      <c r="B49" s="240" t="s">
        <v>641</v>
      </c>
      <c r="C49" s="240">
        <v>2</v>
      </c>
      <c r="D49" s="240">
        <v>1</v>
      </c>
      <c r="E49" s="240">
        <f t="shared" si="3"/>
        <v>1</v>
      </c>
      <c r="F49" s="240">
        <v>1</v>
      </c>
      <c r="G49" s="240">
        <v>2</v>
      </c>
      <c r="H49" s="240">
        <v>2</v>
      </c>
      <c r="L49" s="240">
        <f t="shared" si="4"/>
        <v>3.5999999999999997E-2</v>
      </c>
      <c r="M49" s="240">
        <f t="shared" si="5"/>
        <v>2.7E-2</v>
      </c>
      <c r="N49" s="295" t="str">
        <f t="shared" si="6"/>
        <v>PLAYERSKILL_317</v>
      </c>
      <c r="O49" s="295" t="str">
        <f t="shared" si="7"/>
        <v>PLAYERSKILLDES_317</v>
      </c>
      <c r="P49" s="295" t="str">
        <f t="shared" ref="P49:P50" si="19">"PLAYERSKILLDES2_"&amp;A49</f>
        <v>PLAYERSKILLDES2_317</v>
      </c>
      <c r="Q49" s="295" t="str">
        <f t="shared" ref="Q49:Q50" si="20">"PLAYERSKILLDES3_"&amp;A49</f>
        <v>PLAYERSKILLDES3_317</v>
      </c>
      <c r="R49" s="295" t="str">
        <f t="shared" si="8"/>
        <v>PLAYERSKILLDES4_317</v>
      </c>
      <c r="S49" s="295" t="s">
        <v>13264</v>
      </c>
      <c r="T49" s="484">
        <v>100</v>
      </c>
      <c r="U49" s="485"/>
      <c r="V49" s="485"/>
      <c r="W49" s="485"/>
      <c r="X49" s="485"/>
      <c r="Y49" s="485"/>
      <c r="Z49" s="484"/>
      <c r="AA49" s="486" t="s">
        <v>13265</v>
      </c>
      <c r="AB49" s="486"/>
      <c r="AC49" s="486"/>
      <c r="AD49" s="486"/>
      <c r="AE49" s="484"/>
      <c r="AF49" s="484"/>
      <c r="AG49" s="486"/>
      <c r="AH49" s="486">
        <v>120</v>
      </c>
      <c r="AI49" s="486"/>
      <c r="AJ49" s="486"/>
      <c r="AK49" s="486"/>
      <c r="AL49" s="484"/>
      <c r="AM49" s="484">
        <v>3</v>
      </c>
      <c r="AN49" s="289" t="s">
        <v>13266</v>
      </c>
      <c r="AO49" s="484">
        <v>0</v>
      </c>
      <c r="AP49" s="484">
        <v>3</v>
      </c>
      <c r="AQ49" s="484">
        <v>3</v>
      </c>
      <c r="AR49" s="484">
        <v>0</v>
      </c>
      <c r="AS49" s="484"/>
      <c r="AT49" s="486" t="s">
        <v>13267</v>
      </c>
      <c r="AU49" s="486" t="s">
        <v>13268</v>
      </c>
      <c r="AV49" s="486" t="str">
        <f>"["&amp;VLOOKUP([1]playerSkillEffect!$A49,[1]法术参数设计表!$A$2:$O$168,10,FALSE)&amp;",0]"</f>
        <v>[57,0]</v>
      </c>
      <c r="AW49" s="484">
        <v>1</v>
      </c>
      <c r="AX49" s="484">
        <v>1</v>
      </c>
      <c r="AY49" s="484">
        <v>1</v>
      </c>
      <c r="AZ49" s="484" t="s">
        <v>6905</v>
      </c>
      <c r="BA49" s="484"/>
      <c r="BB49" s="484">
        <v>1</v>
      </c>
      <c r="BC49" s="484"/>
      <c r="BD49" s="484" t="s">
        <v>6905</v>
      </c>
      <c r="BE49" s="484" t="s">
        <v>6905</v>
      </c>
      <c r="BF49" s="484" t="s">
        <v>6905</v>
      </c>
      <c r="BG49" s="484" t="s">
        <v>6905</v>
      </c>
      <c r="BH49" s="484">
        <v>100</v>
      </c>
      <c r="BI49" s="484"/>
      <c r="BJ49" s="484"/>
      <c r="BK49" s="484">
        <v>1</v>
      </c>
      <c r="BL49" s="484">
        <f>VLOOKUP(A49,[1]法术参数设计表!$A$2:$W$223,5,FALSE)</f>
        <v>2000</v>
      </c>
      <c r="BM49" s="484">
        <v>8</v>
      </c>
      <c r="BN49" s="484">
        <v>50</v>
      </c>
      <c r="BO49" s="484"/>
      <c r="BP49" s="484" t="s">
        <v>13125</v>
      </c>
      <c r="BQ49" s="484"/>
      <c r="BR49" s="484"/>
      <c r="BS49" s="484" t="s">
        <v>6905</v>
      </c>
      <c r="BT49" s="484"/>
      <c r="BU49" s="484" t="str">
        <f>IF(VLOOKUP(A49,[1]法术参数设计表!$A$2:$Q$168,16,FALSE)="","","["&amp;ROUND(VLOOKUP(A49,[1]法术参数设计表!$A$2:$Q$168,16,FALSE),0)&amp;","&amp;ROUND(VLOOKUP(A49,[1]法术参数设计表!$A$2:$Q$168,17,FALSE),0)&amp;"]")</f>
        <v/>
      </c>
      <c r="BV49" s="484"/>
      <c r="BW49" s="484" t="s">
        <v>6905</v>
      </c>
      <c r="BX49" s="484">
        <v>3</v>
      </c>
      <c r="BY49" s="487" t="s">
        <v>6905</v>
      </c>
      <c r="BZ49" s="487" t="s">
        <v>6905</v>
      </c>
      <c r="CA49" s="487">
        <v>43171</v>
      </c>
      <c r="CB49" s="487" t="s">
        <v>13126</v>
      </c>
      <c r="CC49" s="487"/>
      <c r="CD49" s="487"/>
      <c r="CE49" s="484" t="s">
        <v>6905</v>
      </c>
      <c r="CF49" s="484" t="s">
        <v>6905</v>
      </c>
      <c r="CG49" s="484" t="s">
        <v>6905</v>
      </c>
      <c r="CH49" s="484" t="s">
        <v>6905</v>
      </c>
      <c r="CI49" s="484" t="s">
        <v>6905</v>
      </c>
      <c r="CJ49" s="484"/>
      <c r="CK49" s="484"/>
      <c r="CL49" s="484"/>
      <c r="CM49" s="484"/>
      <c r="CN49" s="484"/>
      <c r="CO49" s="484"/>
      <c r="CP49" s="484"/>
      <c r="CQ49" s="484"/>
      <c r="CR49" s="484"/>
      <c r="CS49" s="484"/>
      <c r="CT49" s="484"/>
      <c r="CU49" s="484"/>
      <c r="CV49" s="484"/>
      <c r="CW49" s="484"/>
      <c r="CX49" s="484"/>
      <c r="CY49" s="484"/>
      <c r="CZ49" s="484"/>
      <c r="DA49" s="484"/>
      <c r="DB49" s="484"/>
      <c r="DC49" s="484"/>
      <c r="DD49" s="486"/>
      <c r="DE49" s="486"/>
      <c r="DF49" s="486"/>
      <c r="DG49" s="486"/>
      <c r="DH49" s="484">
        <v>1</v>
      </c>
      <c r="DI49" s="484">
        <f t="shared" si="2"/>
        <v>2000</v>
      </c>
      <c r="DJ49" s="484">
        <v>9</v>
      </c>
      <c r="DK49" s="484">
        <v>50</v>
      </c>
      <c r="DM49" s="484" t="s">
        <v>13125</v>
      </c>
      <c r="DN49" s="484"/>
      <c r="DO49" s="484"/>
      <c r="DP49" s="484" t="s">
        <v>6905</v>
      </c>
      <c r="DQ49" s="484"/>
      <c r="DR49" s="484"/>
      <c r="DS49" s="484" t="s">
        <v>6905</v>
      </c>
      <c r="DT49" s="484">
        <v>3</v>
      </c>
      <c r="DU49" s="484" t="s">
        <v>6905</v>
      </c>
      <c r="DV49" s="484" t="s">
        <v>6905</v>
      </c>
      <c r="DW49" s="484">
        <v>43172</v>
      </c>
      <c r="DX49" s="484" t="s">
        <v>13126</v>
      </c>
      <c r="DY49" s="484"/>
      <c r="DZ49" s="484"/>
      <c r="EA49" s="484"/>
      <c r="EB49" s="484"/>
      <c r="EC49" s="484"/>
      <c r="ED49" s="484"/>
      <c r="EE49" s="484"/>
      <c r="EF49" s="484"/>
      <c r="EG49" s="484"/>
      <c r="EH49" s="484"/>
      <c r="EI49" s="484"/>
      <c r="EJ49" s="484"/>
      <c r="EK49" s="484"/>
      <c r="EL49" s="484"/>
      <c r="EM49" s="484"/>
      <c r="EN49" s="484"/>
      <c r="EO49" s="484"/>
      <c r="EP49" s="484"/>
      <c r="EQ49" s="484"/>
      <c r="ER49" s="484"/>
      <c r="ES49" s="484"/>
      <c r="ET49" s="484"/>
      <c r="EU49" s="484"/>
      <c r="EV49" s="484"/>
      <c r="EW49" s="484">
        <f t="shared" si="10"/>
        <v>10</v>
      </c>
      <c r="EX49" s="484"/>
      <c r="EY49" s="484"/>
      <c r="EZ49" s="484">
        <v>100</v>
      </c>
      <c r="FA49" s="484"/>
      <c r="FB49" s="484"/>
      <c r="FC49" s="484"/>
      <c r="FD49" s="484"/>
      <c r="FE49" s="484">
        <v>1</v>
      </c>
      <c r="FF49" s="484"/>
      <c r="FG49" s="484" t="s">
        <v>6905</v>
      </c>
      <c r="FH49" s="484">
        <v>1</v>
      </c>
      <c r="FI49" s="484">
        <v>25</v>
      </c>
      <c r="FJ49" s="484">
        <f t="shared" si="11"/>
        <v>10</v>
      </c>
      <c r="FK49" s="484"/>
      <c r="FL49" s="484"/>
      <c r="FM49" s="484">
        <v>100</v>
      </c>
      <c r="FN49" s="484"/>
      <c r="FO49" s="484"/>
      <c r="FP49" s="484"/>
      <c r="FQ49" s="484"/>
      <c r="FR49" s="484"/>
      <c r="FS49" s="484">
        <v>1</v>
      </c>
      <c r="FT49" s="484"/>
      <c r="FU49" s="484" t="s">
        <v>6905</v>
      </c>
      <c r="FV49" s="484">
        <v>1</v>
      </c>
      <c r="FW49" s="484">
        <v>25</v>
      </c>
      <c r="FX49" s="254">
        <v>2000</v>
      </c>
      <c r="FY49" s="254">
        <v>1</v>
      </c>
    </row>
    <row r="50" spans="1:181">
      <c r="A50" s="240">
        <v>318</v>
      </c>
      <c r="B50" s="240" t="s">
        <v>642</v>
      </c>
      <c r="C50" s="240">
        <v>2</v>
      </c>
      <c r="D50" s="240">
        <v>1</v>
      </c>
      <c r="E50" s="240">
        <f t="shared" si="3"/>
        <v>1</v>
      </c>
      <c r="F50" s="240">
        <v>1</v>
      </c>
      <c r="G50" s="240">
        <v>2</v>
      </c>
      <c r="H50" s="240">
        <v>2</v>
      </c>
      <c r="L50" s="240">
        <f t="shared" si="4"/>
        <v>3.5999999999999997E-2</v>
      </c>
      <c r="M50" s="240">
        <f t="shared" si="5"/>
        <v>2.7E-2</v>
      </c>
      <c r="N50" s="295" t="str">
        <f t="shared" si="6"/>
        <v>PLAYERSKILL_318</v>
      </c>
      <c r="O50" s="295" t="str">
        <f t="shared" si="7"/>
        <v>PLAYERSKILLDES_318</v>
      </c>
      <c r="P50" s="295" t="str">
        <f t="shared" si="19"/>
        <v>PLAYERSKILLDES2_318</v>
      </c>
      <c r="Q50" s="295" t="str">
        <f t="shared" si="20"/>
        <v>PLAYERSKILLDES3_318</v>
      </c>
      <c r="R50" s="295" t="str">
        <f t="shared" si="8"/>
        <v>PLAYERSKILLDES4_318</v>
      </c>
      <c r="S50" s="295" t="s">
        <v>13269</v>
      </c>
      <c r="T50" s="484">
        <v>100</v>
      </c>
      <c r="U50" s="485"/>
      <c r="V50" s="485"/>
      <c r="W50" s="485"/>
      <c r="X50" s="485"/>
      <c r="Y50" s="485"/>
      <c r="Z50" s="484"/>
      <c r="AA50" s="486" t="s">
        <v>13270</v>
      </c>
      <c r="AB50" s="486"/>
      <c r="AC50" s="486" t="s">
        <v>13271</v>
      </c>
      <c r="AD50" s="486"/>
      <c r="AE50" s="484"/>
      <c r="AF50" s="484"/>
      <c r="AG50" s="486"/>
      <c r="AH50" s="486">
        <v>120</v>
      </c>
      <c r="AI50" s="486"/>
      <c r="AJ50" s="486"/>
      <c r="AK50" s="486"/>
      <c r="AL50" s="484"/>
      <c r="AM50" s="484">
        <v>2</v>
      </c>
      <c r="AN50" s="289" t="s">
        <v>13203</v>
      </c>
      <c r="AO50" s="484">
        <v>0</v>
      </c>
      <c r="AP50" s="484">
        <v>3</v>
      </c>
      <c r="AQ50" s="484">
        <v>3</v>
      </c>
      <c r="AR50" s="484">
        <v>0</v>
      </c>
      <c r="AS50" s="484"/>
      <c r="AT50" s="486" t="s">
        <v>13267</v>
      </c>
      <c r="AU50" s="486" t="s">
        <v>13272</v>
      </c>
      <c r="AV50" s="486" t="str">
        <f>"["&amp;VLOOKUP([1]playerSkillEffect!$A50,[1]法术参数设计表!$A$2:$O$168,10,FALSE)&amp;",0]"</f>
        <v>[50,0]</v>
      </c>
      <c r="AW50" s="484">
        <v>1</v>
      </c>
      <c r="AX50" s="484">
        <v>1</v>
      </c>
      <c r="AY50" s="484">
        <v>1</v>
      </c>
      <c r="AZ50" s="484" t="s">
        <v>6905</v>
      </c>
      <c r="BA50" s="484"/>
      <c r="BB50" s="484">
        <v>1</v>
      </c>
      <c r="BC50" s="484"/>
      <c r="BD50" s="484" t="s">
        <v>6905</v>
      </c>
      <c r="BE50" s="484" t="s">
        <v>6905</v>
      </c>
      <c r="BF50" s="484" t="s">
        <v>6905</v>
      </c>
      <c r="BG50" s="484" t="s">
        <v>6905</v>
      </c>
      <c r="BH50" s="484">
        <v>100</v>
      </c>
      <c r="BI50" s="486"/>
      <c r="BJ50" s="484"/>
      <c r="BK50" s="484">
        <v>1</v>
      </c>
      <c r="BL50" s="484">
        <f>VLOOKUP(A50,[1]法术参数设计表!$A$2:$W$223,5,FALSE)</f>
        <v>2000</v>
      </c>
      <c r="BM50" s="484">
        <v>8</v>
      </c>
      <c r="BN50" s="484"/>
      <c r="BO50" s="484"/>
      <c r="BP50" s="484" t="s">
        <v>13125</v>
      </c>
      <c r="BQ50" s="484"/>
      <c r="BR50" s="484"/>
      <c r="BS50" s="484" t="s">
        <v>6905</v>
      </c>
      <c r="BT50" s="484"/>
      <c r="BU50" s="484" t="str">
        <f>IF(VLOOKUP(A50,[1]法术参数设计表!$A$2:$Q$168,16,FALSE)="","","["&amp;ROUND(VLOOKUP(A50,[1]法术参数设计表!$A$2:$Q$168,16,FALSE),0)&amp;","&amp;ROUND(VLOOKUP(A50,[1]法术参数设计表!$A$2:$Q$168,17,FALSE),0)&amp;"]")</f>
        <v/>
      </c>
      <c r="BV50" s="484"/>
      <c r="BW50" s="484" t="s">
        <v>6905</v>
      </c>
      <c r="BX50" s="484">
        <v>3</v>
      </c>
      <c r="BY50" s="487" t="s">
        <v>6905</v>
      </c>
      <c r="BZ50" s="487" t="s">
        <v>6905</v>
      </c>
      <c r="CA50" s="487">
        <v>1999</v>
      </c>
      <c r="CB50" s="487" t="s">
        <v>13126</v>
      </c>
      <c r="CC50" s="487"/>
      <c r="CD50" s="487"/>
      <c r="CE50" s="484" t="s">
        <v>6905</v>
      </c>
      <c r="CF50" s="484" t="s">
        <v>6905</v>
      </c>
      <c r="CG50" s="484" t="s">
        <v>6905</v>
      </c>
      <c r="CH50" s="484" t="s">
        <v>6905</v>
      </c>
      <c r="CI50" s="484" t="s">
        <v>6905</v>
      </c>
      <c r="CJ50" s="484"/>
      <c r="CK50" s="484"/>
      <c r="CL50" s="484"/>
      <c r="CM50" s="484"/>
      <c r="CN50" s="484"/>
      <c r="CO50" s="484"/>
      <c r="CP50" s="484"/>
      <c r="CQ50" s="484"/>
      <c r="CR50" s="484"/>
      <c r="CS50" s="484"/>
      <c r="CT50" s="484"/>
      <c r="CU50" s="484"/>
      <c r="CV50" s="484"/>
      <c r="CW50" s="484"/>
      <c r="CX50" s="484"/>
      <c r="CY50" s="484"/>
      <c r="CZ50" s="484"/>
      <c r="DA50" s="484"/>
      <c r="DB50" s="484"/>
      <c r="DC50" s="484"/>
      <c r="DD50" s="486"/>
      <c r="DE50" s="486"/>
      <c r="DF50" s="486"/>
      <c r="DG50" s="486"/>
      <c r="DH50" s="484">
        <v>1</v>
      </c>
      <c r="DI50" s="484">
        <f t="shared" si="2"/>
        <v>2000</v>
      </c>
      <c r="DJ50" s="484">
        <v>8</v>
      </c>
      <c r="DK50" s="484"/>
      <c r="DL50" s="484"/>
      <c r="DM50" s="484" t="s">
        <v>13125</v>
      </c>
      <c r="DN50" s="484"/>
      <c r="DO50" s="484"/>
      <c r="DP50" s="484" t="s">
        <v>6905</v>
      </c>
      <c r="DQ50" s="484"/>
      <c r="DR50" s="484"/>
      <c r="DS50" s="484" t="s">
        <v>6905</v>
      </c>
      <c r="DT50" s="484">
        <v>3</v>
      </c>
      <c r="DU50" s="484" t="s">
        <v>6905</v>
      </c>
      <c r="DV50" s="484" t="s">
        <v>6905</v>
      </c>
      <c r="DW50" s="484">
        <v>4318</v>
      </c>
      <c r="DX50" s="484" t="s">
        <v>13126</v>
      </c>
      <c r="DY50" s="484"/>
      <c r="DZ50" s="484"/>
      <c r="EA50" s="484"/>
      <c r="EB50" s="484"/>
      <c r="EC50" s="484"/>
      <c r="ED50" s="484"/>
      <c r="EE50" s="484"/>
      <c r="EF50" s="484"/>
      <c r="EG50" s="484"/>
      <c r="EH50" s="484"/>
      <c r="EI50" s="484"/>
      <c r="EJ50" s="484"/>
      <c r="EK50" s="484"/>
      <c r="EL50" s="484"/>
      <c r="EM50" s="484"/>
      <c r="EN50" s="484"/>
      <c r="EO50" s="484"/>
      <c r="EP50" s="484"/>
      <c r="EQ50" s="484"/>
      <c r="ER50" s="484"/>
      <c r="ES50" s="484"/>
      <c r="ET50" s="484"/>
      <c r="EU50" s="484"/>
      <c r="EV50" s="484"/>
      <c r="EW50" s="484">
        <f t="shared" si="10"/>
        <v>10</v>
      </c>
      <c r="EX50" s="484"/>
      <c r="EY50" s="484"/>
      <c r="EZ50" s="484">
        <v>100</v>
      </c>
      <c r="FA50" s="484"/>
      <c r="FB50" s="484"/>
      <c r="FC50" s="484"/>
      <c r="FD50" s="484"/>
      <c r="FE50" s="484">
        <v>1</v>
      </c>
      <c r="FF50" s="484"/>
      <c r="FG50" s="484" t="s">
        <v>6905</v>
      </c>
      <c r="FH50" s="484">
        <v>1</v>
      </c>
      <c r="FI50" s="484">
        <v>25</v>
      </c>
      <c r="FJ50" s="484">
        <f t="shared" si="11"/>
        <v>10</v>
      </c>
      <c r="FK50" s="484"/>
      <c r="FL50" s="484"/>
      <c r="FM50" s="484">
        <v>100</v>
      </c>
      <c r="FN50" s="484"/>
      <c r="FO50" s="484"/>
      <c r="FP50" s="484"/>
      <c r="FQ50" s="484"/>
      <c r="FR50" s="484"/>
      <c r="FS50" s="484">
        <v>1</v>
      </c>
      <c r="FT50" s="484"/>
      <c r="FU50" s="484" t="s">
        <v>6905</v>
      </c>
      <c r="FV50" s="484">
        <v>1</v>
      </c>
      <c r="FW50" s="484">
        <v>25</v>
      </c>
      <c r="FX50" s="254">
        <v>2000</v>
      </c>
      <c r="FY50" s="254">
        <v>1</v>
      </c>
    </row>
    <row r="51" spans="1:181">
      <c r="A51" s="240">
        <v>401</v>
      </c>
      <c r="B51" s="240" t="s">
        <v>643</v>
      </c>
      <c r="C51" s="240">
        <v>2</v>
      </c>
      <c r="E51" s="240">
        <f t="shared" si="3"/>
        <v>0</v>
      </c>
      <c r="F51" s="240">
        <v>1</v>
      </c>
      <c r="G51" s="240">
        <v>2</v>
      </c>
      <c r="H51" s="240">
        <v>2</v>
      </c>
      <c r="L51" s="240">
        <f t="shared" si="4"/>
        <v>2.7E-2</v>
      </c>
      <c r="M51" s="240">
        <f t="shared" si="5"/>
        <v>1.7999999999999999E-2</v>
      </c>
      <c r="N51" s="295" t="str">
        <f t="shared" si="6"/>
        <v>PLAYERSKILL_401</v>
      </c>
      <c r="O51" s="295" t="str">
        <f t="shared" si="7"/>
        <v>PLAYERSKILLDES_401</v>
      </c>
      <c r="P51" s="295" t="str">
        <f t="shared" si="17"/>
        <v>PLAYERSKILLDES2_401</v>
      </c>
      <c r="Q51" s="295" t="str">
        <f t="shared" si="18"/>
        <v>PLAYERSKILLDES3_401</v>
      </c>
      <c r="R51" s="295" t="str">
        <f t="shared" si="8"/>
        <v>PLAYERSKILLDES4_401</v>
      </c>
      <c r="S51" s="295" t="s">
        <v>13273</v>
      </c>
      <c r="T51" s="484">
        <v>100</v>
      </c>
      <c r="U51" s="485"/>
      <c r="V51" s="485"/>
      <c r="W51" s="485"/>
      <c r="X51" s="485"/>
      <c r="Y51" s="485"/>
      <c r="Z51" s="484"/>
      <c r="AA51" s="484"/>
      <c r="AB51" s="484"/>
      <c r="AC51" s="484"/>
      <c r="AD51" s="486" t="s">
        <v>13274</v>
      </c>
      <c r="AF51" s="484"/>
      <c r="AG51" s="486" t="s">
        <v>13275</v>
      </c>
      <c r="AH51" s="484">
        <v>130</v>
      </c>
      <c r="AI51" s="486"/>
      <c r="AJ51" s="484"/>
      <c r="AK51" s="486"/>
      <c r="AL51" s="484"/>
      <c r="AM51" s="484">
        <v>2</v>
      </c>
      <c r="AN51" s="289" t="s">
        <v>13276</v>
      </c>
      <c r="AO51" s="484">
        <v>0</v>
      </c>
      <c r="AP51" s="484">
        <v>3</v>
      </c>
      <c r="AQ51" s="484">
        <v>4</v>
      </c>
      <c r="AR51" s="484">
        <v>0</v>
      </c>
      <c r="AS51" s="484"/>
      <c r="AT51" s="486" t="str">
        <f>"["&amp;VLOOKUP([1]playerSkillEffect!$A51,[1]法术参数设计表!$A$2:$O$168,8,FALSE)*1000&amp;",0]"</f>
        <v>[8000,0]</v>
      </c>
      <c r="AU51" s="486" t="str">
        <f>"["&amp;VLOOKUP([1]playerSkillEffect!$A51,[1]法术参数设计表!$A$2:$O$168,9,FALSE)*1000&amp;",0]"</f>
        <v>[18000,0]</v>
      </c>
      <c r="AV51" s="486" t="str">
        <f>"["&amp;VLOOKUP([1]playerSkillEffect!$A51,[1]法术参数设计表!$A$2:$O$168,10,FALSE)&amp;",0]"</f>
        <v>[25,0]</v>
      </c>
      <c r="AW51" s="484">
        <v>1</v>
      </c>
      <c r="AX51" s="484">
        <v>1</v>
      </c>
      <c r="AY51" s="484">
        <v>1</v>
      </c>
      <c r="AZ51" s="484" t="s">
        <v>6905</v>
      </c>
      <c r="BA51" s="484"/>
      <c r="BB51" s="484">
        <v>1</v>
      </c>
      <c r="BC51" s="484"/>
      <c r="BD51" s="484" t="s">
        <v>6905</v>
      </c>
      <c r="BE51" s="484" t="s">
        <v>6905</v>
      </c>
      <c r="BF51" s="484" t="s">
        <v>6905</v>
      </c>
      <c r="BG51" s="484" t="s">
        <v>6905</v>
      </c>
      <c r="BH51" s="484">
        <v>100</v>
      </c>
      <c r="BI51" s="484"/>
      <c r="BJ51" s="484"/>
      <c r="BK51" s="484">
        <v>1</v>
      </c>
      <c r="BL51" s="484">
        <f>VLOOKUP(A51,[1]法术参数设计表!$A$2:$W$223,5,FALSE)</f>
        <v>45</v>
      </c>
      <c r="BM51" s="484">
        <v>8</v>
      </c>
      <c r="BN51" s="484"/>
      <c r="BO51" s="484"/>
      <c r="BP51" s="484" t="s">
        <v>13125</v>
      </c>
      <c r="BQ51" s="484"/>
      <c r="BR51" s="484"/>
      <c r="BS51" s="484" t="s">
        <v>6905</v>
      </c>
      <c r="BT51" s="484"/>
      <c r="BU51" s="484" t="str">
        <f>IF(VLOOKUP(A51,[1]法术参数设计表!$A$2:$Q$168,16,FALSE)="","","["&amp;ROUND(VLOOKUP(A51,[1]法术参数设计表!$A$2:$Q$168,16,FALSE),0)&amp;","&amp;ROUND(VLOOKUP(A51,[1]法术参数设计表!$A$2:$Q$168,17,FALSE),0)&amp;"]")</f>
        <v/>
      </c>
      <c r="BV51" s="484"/>
      <c r="BW51" s="484" t="s">
        <v>6905</v>
      </c>
      <c r="BX51" s="484">
        <v>4</v>
      </c>
      <c r="BY51" s="487" t="s">
        <v>6905</v>
      </c>
      <c r="BZ51" s="487" t="s">
        <v>6905</v>
      </c>
      <c r="CA51" s="487">
        <v>4401</v>
      </c>
      <c r="CB51" s="487" t="s">
        <v>13126</v>
      </c>
      <c r="CC51" s="487"/>
      <c r="CD51" s="487"/>
      <c r="CE51" s="484" t="s">
        <v>6905</v>
      </c>
      <c r="CF51" s="484" t="s">
        <v>6905</v>
      </c>
      <c r="CG51" s="484" t="s">
        <v>6905</v>
      </c>
      <c r="CH51" s="484" t="s">
        <v>6905</v>
      </c>
      <c r="CI51" s="484" t="s">
        <v>6905</v>
      </c>
      <c r="CJ51" s="484"/>
      <c r="CK51" s="484"/>
      <c r="CL51" s="484"/>
      <c r="CM51" s="484"/>
      <c r="CN51" s="484"/>
      <c r="CO51" s="484"/>
      <c r="CP51" s="484"/>
      <c r="CQ51" s="484"/>
      <c r="CR51" s="484"/>
      <c r="CS51" s="484"/>
      <c r="CT51" s="484"/>
      <c r="CU51" s="484"/>
      <c r="CV51" s="484"/>
      <c r="CW51" s="484"/>
      <c r="CX51" s="484"/>
      <c r="CY51" s="484"/>
      <c r="CZ51" s="484"/>
      <c r="DA51" s="484"/>
      <c r="DB51" s="484"/>
      <c r="DC51" s="484"/>
      <c r="DD51" s="484"/>
      <c r="DE51" s="484"/>
      <c r="DF51" s="484"/>
      <c r="DG51" s="484"/>
      <c r="DH51" s="484"/>
      <c r="DI51" s="484">
        <f t="shared" si="2"/>
        <v>45</v>
      </c>
      <c r="DJ51" s="484"/>
      <c r="DK51" s="484"/>
      <c r="DL51" s="484"/>
      <c r="DM51" s="484"/>
      <c r="DN51" s="484"/>
      <c r="DO51" s="484"/>
      <c r="DP51" s="484"/>
      <c r="DQ51" s="484"/>
      <c r="DR51" s="484"/>
      <c r="DS51" s="484"/>
      <c r="DT51" s="484">
        <f t="shared" si="9"/>
        <v>4</v>
      </c>
      <c r="DU51" s="484"/>
      <c r="DV51" s="484"/>
      <c r="DW51" s="484"/>
      <c r="DX51" s="484"/>
      <c r="DY51" s="484"/>
      <c r="DZ51" s="484"/>
      <c r="EA51" s="484"/>
      <c r="EB51" s="484"/>
      <c r="EC51" s="484"/>
      <c r="ED51" s="484"/>
      <c r="EE51" s="484"/>
      <c r="EF51" s="484"/>
      <c r="EG51" s="484"/>
      <c r="EH51" s="484"/>
      <c r="EI51" s="484"/>
      <c r="EJ51" s="484"/>
      <c r="EK51" s="484"/>
      <c r="EL51" s="484"/>
      <c r="EM51" s="484"/>
      <c r="EN51" s="484"/>
      <c r="EO51" s="484"/>
      <c r="EP51" s="484"/>
      <c r="EQ51" s="484"/>
      <c r="ER51" s="484"/>
      <c r="ES51" s="484"/>
      <c r="ET51" s="484"/>
      <c r="EU51" s="484"/>
      <c r="EV51" s="484"/>
      <c r="EW51" s="484">
        <f t="shared" si="10"/>
        <v>1</v>
      </c>
      <c r="EX51" s="484"/>
      <c r="EY51" s="484"/>
      <c r="EZ51" s="484">
        <v>100</v>
      </c>
      <c r="FA51" s="484"/>
      <c r="FB51" s="484"/>
      <c r="FC51" s="484"/>
      <c r="FD51" s="484"/>
      <c r="FE51" s="484">
        <v>1</v>
      </c>
      <c r="FF51" s="484"/>
      <c r="FG51" s="484" t="s">
        <v>6905</v>
      </c>
      <c r="FH51" s="484">
        <v>1</v>
      </c>
      <c r="FI51" s="484">
        <v>25</v>
      </c>
      <c r="FJ51" s="484">
        <f t="shared" si="11"/>
        <v>1</v>
      </c>
      <c r="FK51" s="484"/>
      <c r="FL51" s="484"/>
      <c r="FM51" s="484">
        <v>100</v>
      </c>
      <c r="FN51" s="484"/>
      <c r="FO51" s="484"/>
      <c r="FP51" s="484"/>
      <c r="FQ51" s="484"/>
      <c r="FR51" s="484"/>
      <c r="FS51" s="484">
        <v>1</v>
      </c>
      <c r="FT51" s="484"/>
      <c r="FU51" s="484" t="s">
        <v>6905</v>
      </c>
      <c r="FV51" s="484">
        <v>1</v>
      </c>
      <c r="FW51" s="484">
        <v>25</v>
      </c>
      <c r="FX51" s="254">
        <v>2000</v>
      </c>
      <c r="FY51" s="254">
        <v>1</v>
      </c>
    </row>
    <row r="52" spans="1:181">
      <c r="A52" s="240">
        <v>402</v>
      </c>
      <c r="B52" s="240" t="s">
        <v>644</v>
      </c>
      <c r="C52" s="240">
        <v>2</v>
      </c>
      <c r="E52" s="240">
        <f t="shared" si="3"/>
        <v>0</v>
      </c>
      <c r="F52" s="240">
        <v>1</v>
      </c>
      <c r="G52" s="240">
        <v>2</v>
      </c>
      <c r="H52" s="240">
        <v>2</v>
      </c>
      <c r="L52" s="240">
        <f t="shared" si="4"/>
        <v>2.7E-2</v>
      </c>
      <c r="M52" s="240">
        <f t="shared" si="5"/>
        <v>1.7999999999999999E-2</v>
      </c>
      <c r="N52" s="295" t="str">
        <f t="shared" si="6"/>
        <v>PLAYERSKILL_402</v>
      </c>
      <c r="O52" s="295" t="str">
        <f t="shared" si="7"/>
        <v>PLAYERSKILLDES_402</v>
      </c>
      <c r="P52" s="295" t="str">
        <f t="shared" si="17"/>
        <v>PLAYERSKILLDES2_402</v>
      </c>
      <c r="Q52" s="295" t="str">
        <f t="shared" si="18"/>
        <v>PLAYERSKILLDES3_402</v>
      </c>
      <c r="R52" s="295" t="str">
        <f t="shared" si="8"/>
        <v>PLAYERSKILLDES4_402</v>
      </c>
      <c r="S52" s="295" t="s">
        <v>13277</v>
      </c>
      <c r="T52" s="484">
        <v>100</v>
      </c>
      <c r="U52" s="485"/>
      <c r="V52" s="485"/>
      <c r="W52" s="485"/>
      <c r="X52" s="485"/>
      <c r="Y52" s="485"/>
      <c r="Z52" s="484"/>
      <c r="AA52" s="484"/>
      <c r="AB52" s="484"/>
      <c r="AC52" s="484"/>
      <c r="AD52" s="498" t="s">
        <v>13278</v>
      </c>
      <c r="AF52" s="484"/>
      <c r="AG52" s="498" t="s">
        <v>13279</v>
      </c>
      <c r="AH52" s="484">
        <v>120</v>
      </c>
      <c r="AI52" s="484"/>
      <c r="AJ52" s="484"/>
      <c r="AK52" s="484"/>
      <c r="AL52" s="484"/>
      <c r="AM52" s="484">
        <v>2</v>
      </c>
      <c r="AN52" s="289"/>
      <c r="AO52" s="484">
        <v>0</v>
      </c>
      <c r="AP52" s="484">
        <v>3</v>
      </c>
      <c r="AQ52" s="484">
        <v>4</v>
      </c>
      <c r="AR52" s="484">
        <v>0</v>
      </c>
      <c r="AS52" s="484"/>
      <c r="AT52" s="486" t="str">
        <f>"["&amp;VLOOKUP([1]playerSkillEffect!$A52,[1]法术参数设计表!$A$2:$O$168,8,FALSE)*1000&amp;",0]"</f>
        <v>[6000,0]</v>
      </c>
      <c r="AU52" s="486" t="str">
        <f>"["&amp;VLOOKUP([1]playerSkillEffect!$A52,[1]法术参数设计表!$A$2:$O$168,9,FALSE)*1000&amp;",0]"</f>
        <v>[24000,0]</v>
      </c>
      <c r="AV52" s="486" t="str">
        <f>"["&amp;VLOOKUP([1]playerSkillEffect!$A52,[1]法术参数设计表!$A$2:$O$168,10,FALSE)&amp;",0]"</f>
        <v>[30,0]</v>
      </c>
      <c r="AW52" s="484">
        <v>1</v>
      </c>
      <c r="AX52" s="484">
        <v>2</v>
      </c>
      <c r="AY52" s="484">
        <v>1</v>
      </c>
      <c r="AZ52" s="484" t="s">
        <v>13153</v>
      </c>
      <c r="BA52" s="484">
        <v>2</v>
      </c>
      <c r="BB52" s="484">
        <v>1</v>
      </c>
      <c r="BC52" s="484"/>
      <c r="BD52" s="484" t="s">
        <v>6905</v>
      </c>
      <c r="BE52" s="484">
        <v>10402</v>
      </c>
      <c r="BF52" s="484" t="s">
        <v>6905</v>
      </c>
      <c r="BG52" s="484" t="s">
        <v>6905</v>
      </c>
      <c r="BH52" s="484">
        <v>100</v>
      </c>
      <c r="BI52" s="484"/>
      <c r="BJ52" s="484"/>
      <c r="BK52" s="484">
        <v>0</v>
      </c>
      <c r="BL52" s="484">
        <f>VLOOKUP(A52,[1]法术参数设计表!$A$2:$W$223,5,FALSE)</f>
        <v>0</v>
      </c>
      <c r="BM52" s="484"/>
      <c r="BN52" s="484"/>
      <c r="BO52" s="484"/>
      <c r="BP52" s="484"/>
      <c r="BQ52" s="484"/>
      <c r="BR52" s="484"/>
      <c r="BS52" s="484" t="s">
        <v>6905</v>
      </c>
      <c r="BT52" s="484"/>
      <c r="BU52" s="484" t="str">
        <f>IF(VLOOKUP(A52,[1]法术参数设计表!$A$2:$Q$168,16,FALSE)="","","["&amp;ROUND(VLOOKUP(A52,[1]法术参数设计表!$A$2:$Q$168,16,FALSE),0)&amp;","&amp;ROUND(VLOOKUP(A52,[1]法术参数设计表!$A$2:$Q$168,17,FALSE),0)&amp;"]")</f>
        <v/>
      </c>
      <c r="BV52" s="484"/>
      <c r="BW52" s="484" t="s">
        <v>6905</v>
      </c>
      <c r="BX52" s="484">
        <v>4</v>
      </c>
      <c r="BY52" s="487" t="s">
        <v>6905</v>
      </c>
      <c r="BZ52" s="487" t="s">
        <v>6905</v>
      </c>
      <c r="CA52" s="487">
        <v>4402</v>
      </c>
      <c r="CB52" s="487" t="s">
        <v>6905</v>
      </c>
      <c r="CC52" s="487"/>
      <c r="CD52" s="487"/>
      <c r="CE52" s="484" t="s">
        <v>6905</v>
      </c>
      <c r="CF52" s="484" t="s">
        <v>6905</v>
      </c>
      <c r="CG52" s="484" t="s">
        <v>6905</v>
      </c>
      <c r="CH52" s="484" t="s">
        <v>6905</v>
      </c>
      <c r="CI52" s="484" t="s">
        <v>6905</v>
      </c>
      <c r="CJ52" s="484"/>
      <c r="CK52" s="484"/>
      <c r="CL52" s="484"/>
      <c r="CM52" s="484"/>
      <c r="CN52" s="484"/>
      <c r="CO52" s="484"/>
      <c r="CP52" s="484"/>
      <c r="CQ52" s="484"/>
      <c r="CR52" s="484"/>
      <c r="CS52" s="484"/>
      <c r="CT52" s="484"/>
      <c r="CU52" s="484"/>
      <c r="CV52" s="484"/>
      <c r="CW52" s="484"/>
      <c r="CX52" s="484"/>
      <c r="CY52" s="484"/>
      <c r="CZ52" s="484"/>
      <c r="DA52" s="484"/>
      <c r="DB52" s="484"/>
      <c r="DC52" s="484"/>
      <c r="DD52" s="484"/>
      <c r="DE52" s="484"/>
      <c r="DF52" s="484"/>
      <c r="DG52" s="484"/>
      <c r="DH52" s="484"/>
      <c r="DI52" s="484"/>
      <c r="DJ52" s="484"/>
      <c r="DK52" s="484"/>
      <c r="DL52" s="484"/>
      <c r="DM52" s="484"/>
      <c r="DN52" s="484"/>
      <c r="DO52" s="484"/>
      <c r="DP52" s="484"/>
      <c r="DQ52" s="484"/>
      <c r="DR52" s="484"/>
      <c r="DS52" s="484"/>
      <c r="DT52" s="484">
        <f t="shared" si="9"/>
        <v>4</v>
      </c>
      <c r="DU52" s="484"/>
      <c r="DV52" s="484"/>
      <c r="DW52" s="484"/>
      <c r="DX52" s="484"/>
      <c r="DY52" s="484"/>
      <c r="DZ52" s="484"/>
      <c r="EA52" s="484"/>
      <c r="EB52" s="484"/>
      <c r="EC52" s="484"/>
      <c r="ED52" s="484"/>
      <c r="EE52" s="484"/>
      <c r="EF52" s="484"/>
      <c r="EG52" s="484"/>
      <c r="EH52" s="484"/>
      <c r="EI52" s="484"/>
      <c r="EJ52" s="484"/>
      <c r="EK52" s="484"/>
      <c r="EL52" s="484"/>
      <c r="EM52" s="484"/>
      <c r="EN52" s="484"/>
      <c r="EO52" s="484"/>
      <c r="EP52" s="484"/>
      <c r="EQ52" s="484"/>
      <c r="ER52" s="484"/>
      <c r="ES52" s="484"/>
      <c r="ET52" s="484"/>
      <c r="EU52" s="484"/>
      <c r="EV52" s="484"/>
      <c r="EW52" s="484">
        <f t="shared" si="10"/>
        <v>1</v>
      </c>
      <c r="EX52" s="484"/>
      <c r="EY52" s="484"/>
      <c r="EZ52" s="484">
        <v>100</v>
      </c>
      <c r="FA52" s="484"/>
      <c r="FB52" s="484"/>
      <c r="FC52" s="484"/>
      <c r="FD52" s="484"/>
      <c r="FE52" s="484">
        <v>1</v>
      </c>
      <c r="FF52" s="486" t="s">
        <v>13127</v>
      </c>
      <c r="FG52" s="484" t="s">
        <v>6905</v>
      </c>
      <c r="FH52" s="484">
        <v>1</v>
      </c>
      <c r="FI52" s="484">
        <v>25</v>
      </c>
      <c r="FJ52" s="484">
        <f t="shared" si="11"/>
        <v>1</v>
      </c>
      <c r="FK52" s="484"/>
      <c r="FL52" s="484"/>
      <c r="FM52" s="484">
        <v>100</v>
      </c>
      <c r="FN52" s="484"/>
      <c r="FO52" s="484"/>
      <c r="FP52" s="484"/>
      <c r="FQ52" s="484"/>
      <c r="FR52" s="484"/>
      <c r="FS52" s="484">
        <v>1</v>
      </c>
      <c r="FT52" s="486" t="s">
        <v>13127</v>
      </c>
      <c r="FU52" s="484" t="s">
        <v>6905</v>
      </c>
      <c r="FV52" s="484">
        <v>1</v>
      </c>
      <c r="FW52" s="484">
        <v>25</v>
      </c>
      <c r="FX52" s="254">
        <v>2000</v>
      </c>
      <c r="FY52" s="254">
        <v>1</v>
      </c>
    </row>
    <row r="53" spans="1:181">
      <c r="A53" s="240">
        <v>403</v>
      </c>
      <c r="B53" s="240" t="s">
        <v>645</v>
      </c>
      <c r="C53" s="240">
        <v>2</v>
      </c>
      <c r="E53" s="240">
        <f t="shared" si="3"/>
        <v>0</v>
      </c>
      <c r="F53" s="240">
        <v>1</v>
      </c>
      <c r="G53" s="240">
        <v>2</v>
      </c>
      <c r="H53" s="240">
        <v>2</v>
      </c>
      <c r="L53" s="240">
        <f t="shared" si="4"/>
        <v>2.7E-2</v>
      </c>
      <c r="M53" s="240">
        <f t="shared" si="5"/>
        <v>1.7999999999999999E-2</v>
      </c>
      <c r="N53" s="295" t="str">
        <f t="shared" si="6"/>
        <v>PLAYERSKILL_403</v>
      </c>
      <c r="O53" s="295" t="str">
        <f t="shared" si="7"/>
        <v>PLAYERSKILLDES_403</v>
      </c>
      <c r="P53" s="295" t="str">
        <f t="shared" si="17"/>
        <v>PLAYERSKILLDES2_403</v>
      </c>
      <c r="Q53" s="295" t="str">
        <f t="shared" si="18"/>
        <v>PLAYERSKILLDES3_403</v>
      </c>
      <c r="R53" s="295" t="str">
        <f t="shared" si="8"/>
        <v>PLAYERSKILLDES4_403</v>
      </c>
      <c r="S53" s="295" t="s">
        <v>13280</v>
      </c>
      <c r="T53" s="484">
        <v>100</v>
      </c>
      <c r="U53" s="485"/>
      <c r="V53" s="485"/>
      <c r="W53" s="485"/>
      <c r="X53" s="485"/>
      <c r="Y53" s="485"/>
      <c r="Z53" s="484"/>
      <c r="AA53" s="484"/>
      <c r="AB53" s="484"/>
      <c r="AC53" s="484"/>
      <c r="AD53" s="486" t="s">
        <v>13281</v>
      </c>
      <c r="AF53" s="484"/>
      <c r="AG53" s="486" t="s">
        <v>13282</v>
      </c>
      <c r="AH53" s="484">
        <v>150</v>
      </c>
      <c r="AJ53" s="484"/>
      <c r="AK53" s="486"/>
      <c r="AL53" s="484"/>
      <c r="AM53" s="484">
        <v>2</v>
      </c>
      <c r="AN53" s="289" t="s">
        <v>13283</v>
      </c>
      <c r="AO53" s="484">
        <v>0</v>
      </c>
      <c r="AP53" s="484">
        <v>3</v>
      </c>
      <c r="AQ53" s="484">
        <v>4</v>
      </c>
      <c r="AR53" s="484">
        <v>0</v>
      </c>
      <c r="AS53" s="484"/>
      <c r="AT53" s="486" t="str">
        <f>"["&amp;VLOOKUP([1]playerSkillEffect!$A53,[1]法术参数设计表!$A$2:$O$168,8,FALSE)*1000&amp;",0]"</f>
        <v>[7000,0]</v>
      </c>
      <c r="AU53" s="486" t="str">
        <f>"["&amp;VLOOKUP([1]playerSkillEffect!$A53,[1]法术参数设计表!$A$2:$O$168,9,FALSE)*1000&amp;",0]"</f>
        <v>[15000,0]</v>
      </c>
      <c r="AV53" s="486" t="str">
        <f>"["&amp;VLOOKUP([1]playerSkillEffect!$A53,[1]法术参数设计表!$A$2:$O$168,10,FALSE)&amp;",0]"</f>
        <v>[23,0]</v>
      </c>
      <c r="AW53" s="484">
        <v>1</v>
      </c>
      <c r="AX53" s="484">
        <v>1</v>
      </c>
      <c r="AY53" s="484">
        <v>1</v>
      </c>
      <c r="AZ53" s="484" t="s">
        <v>6905</v>
      </c>
      <c r="BA53" s="484"/>
      <c r="BB53" s="484">
        <v>1</v>
      </c>
      <c r="BC53" s="484"/>
      <c r="BD53" s="484" t="s">
        <v>6905</v>
      </c>
      <c r="BE53" s="484" t="s">
        <v>6905</v>
      </c>
      <c r="BF53" s="484" t="s">
        <v>6905</v>
      </c>
      <c r="BG53" s="484" t="s">
        <v>6905</v>
      </c>
      <c r="BH53" s="484">
        <v>100</v>
      </c>
      <c r="BI53" s="484"/>
      <c r="BJ53" s="484"/>
      <c r="BK53" s="484">
        <v>1</v>
      </c>
      <c r="BL53" s="484">
        <f>VLOOKUP(A53,[1]法术参数设计表!$A$2:$W$223,5,FALSE)</f>
        <v>60</v>
      </c>
      <c r="BM53" s="484">
        <v>8</v>
      </c>
      <c r="BN53" s="484"/>
      <c r="BO53" s="484"/>
      <c r="BP53" s="484" t="s">
        <v>13125</v>
      </c>
      <c r="BQ53" s="484"/>
      <c r="BR53" s="484"/>
      <c r="BS53" s="484" t="s">
        <v>6905</v>
      </c>
      <c r="BT53" s="484"/>
      <c r="BU53" s="484" t="str">
        <f>IF(VLOOKUP(A53,[1]法术参数设计表!$A$2:$Q$168,16,FALSE)="","","["&amp;ROUND(VLOOKUP(A53,[1]法术参数设计表!$A$2:$Q$168,16,FALSE),0)&amp;","&amp;ROUND(VLOOKUP(A53,[1]法术参数设计表!$A$2:$Q$168,17,FALSE),0)&amp;"]")</f>
        <v/>
      </c>
      <c r="BV53" s="484"/>
      <c r="BW53" s="484" t="s">
        <v>6905</v>
      </c>
      <c r="BX53" s="484">
        <v>4</v>
      </c>
      <c r="BY53" s="487" t="s">
        <v>6905</v>
      </c>
      <c r="BZ53" s="487" t="s">
        <v>6905</v>
      </c>
      <c r="CA53" s="487">
        <v>4403</v>
      </c>
      <c r="CB53" s="487" t="s">
        <v>13126</v>
      </c>
      <c r="CC53" s="487"/>
      <c r="CD53" s="487"/>
      <c r="CE53" s="484" t="s">
        <v>6905</v>
      </c>
      <c r="CF53" s="484" t="s">
        <v>6905</v>
      </c>
      <c r="CG53" s="484" t="s">
        <v>6905</v>
      </c>
      <c r="CH53" s="484" t="s">
        <v>6905</v>
      </c>
      <c r="CI53" s="484" t="s">
        <v>6905</v>
      </c>
      <c r="CJ53" s="484"/>
      <c r="CK53" s="484"/>
      <c r="CL53" s="484"/>
      <c r="CM53" s="484"/>
      <c r="CN53" s="484"/>
      <c r="CO53" s="484"/>
      <c r="CP53" s="484"/>
      <c r="CQ53" s="484"/>
      <c r="CR53" s="484"/>
      <c r="CS53" s="484"/>
      <c r="CT53" s="484"/>
      <c r="CU53" s="484"/>
      <c r="CV53" s="484"/>
      <c r="CW53" s="484"/>
      <c r="CX53" s="484"/>
      <c r="CY53" s="484"/>
      <c r="CZ53" s="484"/>
      <c r="DA53" s="484"/>
      <c r="DB53" s="484"/>
      <c r="DC53" s="484"/>
      <c r="DD53" s="486"/>
      <c r="DE53" s="486"/>
      <c r="DF53" s="486"/>
      <c r="DG53" s="486"/>
      <c r="DH53" s="484"/>
      <c r="DI53" s="484">
        <f t="shared" si="2"/>
        <v>60</v>
      </c>
      <c r="DJ53" s="484"/>
      <c r="DK53" s="484"/>
      <c r="DL53" s="484"/>
      <c r="DM53" s="484"/>
      <c r="DN53" s="484"/>
      <c r="DO53" s="484"/>
      <c r="DP53" s="484"/>
      <c r="DQ53" s="484"/>
      <c r="DR53" s="484"/>
      <c r="DS53" s="484"/>
      <c r="DT53" s="484">
        <f t="shared" si="9"/>
        <v>4</v>
      </c>
      <c r="DU53" s="484"/>
      <c r="DV53" s="484"/>
      <c r="DW53" s="484"/>
      <c r="DX53" s="484"/>
      <c r="DY53" s="484"/>
      <c r="DZ53" s="484"/>
      <c r="EA53" s="484"/>
      <c r="EB53" s="484"/>
      <c r="EC53" s="484"/>
      <c r="ED53" s="484"/>
      <c r="EE53" s="484"/>
      <c r="EF53" s="484"/>
      <c r="EG53" s="484"/>
      <c r="EH53" s="484"/>
      <c r="EI53" s="484"/>
      <c r="EJ53" s="484"/>
      <c r="EK53" s="484"/>
      <c r="EL53" s="484"/>
      <c r="EM53" s="484"/>
      <c r="EN53" s="484"/>
      <c r="EO53" s="484"/>
      <c r="EP53" s="484"/>
      <c r="EQ53" s="484"/>
      <c r="ER53" s="484"/>
      <c r="ES53" s="484"/>
      <c r="ET53" s="484"/>
      <c r="EU53" s="484"/>
      <c r="EV53" s="484"/>
      <c r="EW53" s="484">
        <f t="shared" si="10"/>
        <v>1</v>
      </c>
      <c r="EX53" s="484"/>
      <c r="EY53" s="484"/>
      <c r="EZ53" s="484">
        <v>100</v>
      </c>
      <c r="FA53" s="484"/>
      <c r="FB53" s="484"/>
      <c r="FC53" s="484"/>
      <c r="FD53" s="484"/>
      <c r="FE53" s="484">
        <v>1</v>
      </c>
      <c r="FF53" s="484"/>
      <c r="FG53" s="484" t="s">
        <v>6905</v>
      </c>
      <c r="FH53" s="484">
        <v>1</v>
      </c>
      <c r="FI53" s="484">
        <v>25</v>
      </c>
      <c r="FJ53" s="484">
        <f t="shared" si="11"/>
        <v>1</v>
      </c>
      <c r="FK53" s="484"/>
      <c r="FL53" s="484"/>
      <c r="FM53" s="484">
        <v>100</v>
      </c>
      <c r="FN53" s="484"/>
      <c r="FO53" s="484"/>
      <c r="FP53" s="484"/>
      <c r="FQ53" s="484"/>
      <c r="FR53" s="484"/>
      <c r="FS53" s="484">
        <v>1</v>
      </c>
      <c r="FT53" s="484"/>
      <c r="FU53" s="484" t="s">
        <v>6905</v>
      </c>
      <c r="FV53" s="484">
        <v>1</v>
      </c>
      <c r="FW53" s="484">
        <v>25</v>
      </c>
      <c r="FX53" s="254">
        <v>2000</v>
      </c>
      <c r="FY53" s="254">
        <v>1</v>
      </c>
    </row>
    <row r="54" spans="1:181">
      <c r="A54" s="240">
        <v>404</v>
      </c>
      <c r="B54" s="240" t="s">
        <v>646</v>
      </c>
      <c r="C54" s="240">
        <v>2</v>
      </c>
      <c r="E54" s="240">
        <f t="shared" si="3"/>
        <v>0</v>
      </c>
      <c r="F54" s="240">
        <v>1</v>
      </c>
      <c r="G54" s="240">
        <v>2</v>
      </c>
      <c r="H54" s="240">
        <v>2</v>
      </c>
      <c r="L54" s="240">
        <f t="shared" si="4"/>
        <v>2.7E-2</v>
      </c>
      <c r="M54" s="240">
        <f t="shared" si="5"/>
        <v>1.7999999999999999E-2</v>
      </c>
      <c r="N54" s="295" t="str">
        <f t="shared" si="6"/>
        <v>PLAYERSKILL_404</v>
      </c>
      <c r="O54" s="295" t="str">
        <f t="shared" si="7"/>
        <v>PLAYERSKILLDES_404</v>
      </c>
      <c r="P54" s="295" t="str">
        <f t="shared" si="17"/>
        <v>PLAYERSKILLDES2_404</v>
      </c>
      <c r="Q54" s="295" t="str">
        <f t="shared" si="18"/>
        <v>PLAYERSKILLDES3_404</v>
      </c>
      <c r="R54" s="295" t="str">
        <f t="shared" si="8"/>
        <v>PLAYERSKILLDES4_404</v>
      </c>
      <c r="S54" s="295" t="s">
        <v>13284</v>
      </c>
      <c r="T54" s="484">
        <v>100</v>
      </c>
      <c r="U54" s="485"/>
      <c r="V54" s="485"/>
      <c r="W54" s="485"/>
      <c r="X54" s="485"/>
      <c r="Y54" s="485"/>
      <c r="Z54" s="484"/>
      <c r="AA54" s="484"/>
      <c r="AB54" s="484"/>
      <c r="AC54" s="484"/>
      <c r="AD54" s="486" t="s">
        <v>13285</v>
      </c>
      <c r="AE54" s="484"/>
      <c r="AF54" s="484"/>
      <c r="AG54" s="486" t="s">
        <v>13286</v>
      </c>
      <c r="AH54" s="486">
        <v>120</v>
      </c>
      <c r="AI54" s="486"/>
      <c r="AJ54" s="486"/>
      <c r="AK54" s="486"/>
      <c r="AL54" s="484"/>
      <c r="AM54" s="484">
        <v>2</v>
      </c>
      <c r="AN54" s="289"/>
      <c r="AO54" s="484">
        <v>0</v>
      </c>
      <c r="AP54" s="484">
        <v>3</v>
      </c>
      <c r="AQ54" s="484">
        <v>4</v>
      </c>
      <c r="AR54" s="484">
        <v>0</v>
      </c>
      <c r="AS54" s="484"/>
      <c r="AT54" s="486" t="str">
        <f>"["&amp;VLOOKUP([1]playerSkillEffect!$A54,[1]法术参数设计表!$A$2:$O$168,8,FALSE)*1000&amp;",0]"</f>
        <v>[8000,0]</v>
      </c>
      <c r="AU54" s="486" t="str">
        <f>"["&amp;VLOOKUP([1]playerSkillEffect!$A54,[1]法术参数设计表!$A$2:$O$168,9,FALSE)*1000&amp;",0]"</f>
        <v>[20000,0]</v>
      </c>
      <c r="AV54" s="486" t="str">
        <f>"["&amp;VLOOKUP([1]playerSkillEffect!$A54,[1]法术参数设计表!$A$2:$O$168,10,FALSE)&amp;",0]"</f>
        <v>[30,0]</v>
      </c>
      <c r="AW54" s="484">
        <v>1</v>
      </c>
      <c r="AX54" s="484">
        <v>1</v>
      </c>
      <c r="AY54" s="484">
        <v>1</v>
      </c>
      <c r="AZ54" s="484" t="s">
        <v>6905</v>
      </c>
      <c r="BA54" s="484"/>
      <c r="BB54" s="484">
        <v>1</v>
      </c>
      <c r="BC54" s="484"/>
      <c r="BD54" s="484" t="s">
        <v>6905</v>
      </c>
      <c r="BE54" s="484" t="s">
        <v>6905</v>
      </c>
      <c r="BF54" s="484" t="s">
        <v>6905</v>
      </c>
      <c r="BG54" s="484" t="s">
        <v>6905</v>
      </c>
      <c r="BH54" s="484">
        <v>100</v>
      </c>
      <c r="BI54" s="484"/>
      <c r="BJ54" s="484"/>
      <c r="BK54" s="484">
        <v>1</v>
      </c>
      <c r="BL54" s="484">
        <f>VLOOKUP(A54,[1]法术参数设计表!$A$2:$W$223,5,FALSE)</f>
        <v>60</v>
      </c>
      <c r="BM54" s="484">
        <v>8</v>
      </c>
      <c r="BN54" s="484"/>
      <c r="BO54" s="484"/>
      <c r="BP54" s="484" t="s">
        <v>13125</v>
      </c>
      <c r="BQ54" s="484"/>
      <c r="BR54" s="484"/>
      <c r="BS54" s="484" t="s">
        <v>6905</v>
      </c>
      <c r="BT54" s="484"/>
      <c r="BU54" s="484" t="str">
        <f>IF(VLOOKUP(A54,[1]法术参数设计表!$A$2:$Q$168,16,FALSE)="","","["&amp;ROUND(VLOOKUP(A54,[1]法术参数设计表!$A$2:$Q$168,16,FALSE),0)&amp;","&amp;ROUND(VLOOKUP(A54,[1]法术参数设计表!$A$2:$Q$168,17,FALSE),0)&amp;"]")</f>
        <v/>
      </c>
      <c r="BV54" s="484"/>
      <c r="BW54" s="484" t="s">
        <v>6905</v>
      </c>
      <c r="BX54" s="484">
        <v>4</v>
      </c>
      <c r="BY54" s="487" t="s">
        <v>6905</v>
      </c>
      <c r="BZ54" s="487" t="s">
        <v>6905</v>
      </c>
      <c r="CA54" s="487">
        <v>4404</v>
      </c>
      <c r="CB54" s="487" t="s">
        <v>13126</v>
      </c>
      <c r="CC54" s="487"/>
      <c r="CD54" s="487"/>
      <c r="CE54" s="484" t="s">
        <v>6905</v>
      </c>
      <c r="CF54" s="484" t="s">
        <v>6905</v>
      </c>
      <c r="CG54" s="484" t="s">
        <v>6905</v>
      </c>
      <c r="CH54" s="484" t="s">
        <v>6905</v>
      </c>
      <c r="CI54" s="484" t="s">
        <v>6905</v>
      </c>
      <c r="CJ54" s="484"/>
      <c r="CK54" s="484"/>
      <c r="CL54" s="484"/>
      <c r="CM54" s="484"/>
      <c r="CN54" s="484"/>
      <c r="CO54" s="484"/>
      <c r="CP54" s="484"/>
      <c r="CQ54" s="484"/>
      <c r="CR54" s="484"/>
      <c r="CS54" s="484"/>
      <c r="CT54" s="484"/>
      <c r="CU54" s="484"/>
      <c r="CV54" s="484"/>
      <c r="CW54" s="484"/>
      <c r="CX54" s="484"/>
      <c r="CY54" s="484"/>
      <c r="CZ54" s="484"/>
      <c r="DA54" s="484"/>
      <c r="DB54" s="484"/>
      <c r="DC54" s="484"/>
      <c r="DD54" s="486"/>
      <c r="DE54" s="486"/>
      <c r="DF54" s="486"/>
      <c r="DG54" s="486"/>
      <c r="DH54" s="484"/>
      <c r="DI54" s="484">
        <f t="shared" si="2"/>
        <v>60</v>
      </c>
      <c r="DJ54" s="484"/>
      <c r="DK54" s="484"/>
      <c r="DL54" s="484"/>
      <c r="DM54" s="484"/>
      <c r="DN54" s="484"/>
      <c r="DO54" s="484"/>
      <c r="DP54" s="484"/>
      <c r="DQ54" s="484"/>
      <c r="DR54" s="484"/>
      <c r="DS54" s="484"/>
      <c r="DT54" s="484">
        <f t="shared" si="9"/>
        <v>4</v>
      </c>
      <c r="DU54" s="484"/>
      <c r="DV54" s="484"/>
      <c r="DW54" s="484"/>
      <c r="DX54" s="484"/>
      <c r="DY54" s="484"/>
      <c r="DZ54" s="484"/>
      <c r="EA54" s="484"/>
      <c r="EB54" s="484"/>
      <c r="EC54" s="484"/>
      <c r="ED54" s="484"/>
      <c r="EE54" s="484"/>
      <c r="EF54" s="484"/>
      <c r="EG54" s="484"/>
      <c r="EH54" s="484"/>
      <c r="EI54" s="484"/>
      <c r="EJ54" s="484"/>
      <c r="EK54" s="484"/>
      <c r="EL54" s="484"/>
      <c r="EM54" s="484"/>
      <c r="EN54" s="484"/>
      <c r="EO54" s="484"/>
      <c r="EP54" s="484"/>
      <c r="EQ54" s="484"/>
      <c r="ER54" s="484"/>
      <c r="ES54" s="484"/>
      <c r="ET54" s="484"/>
      <c r="EU54" s="484"/>
      <c r="EV54" s="484"/>
      <c r="EW54" s="484">
        <f t="shared" si="10"/>
        <v>1</v>
      </c>
      <c r="EX54" s="484"/>
      <c r="EY54" s="484"/>
      <c r="EZ54" s="484">
        <v>100</v>
      </c>
      <c r="FA54" s="484"/>
      <c r="FB54" s="484"/>
      <c r="FC54" s="484"/>
      <c r="FD54" s="484"/>
      <c r="FE54" s="484">
        <v>1</v>
      </c>
      <c r="FF54" s="484"/>
      <c r="FG54" s="484" t="s">
        <v>6905</v>
      </c>
      <c r="FH54" s="484">
        <v>1</v>
      </c>
      <c r="FI54" s="484">
        <v>25</v>
      </c>
      <c r="FJ54" s="484">
        <f t="shared" si="11"/>
        <v>1</v>
      </c>
      <c r="FK54" s="484"/>
      <c r="FL54" s="484"/>
      <c r="FM54" s="484">
        <v>100</v>
      </c>
      <c r="FN54" s="484"/>
      <c r="FO54" s="484"/>
      <c r="FP54" s="484"/>
      <c r="FQ54" s="484"/>
      <c r="FR54" s="484"/>
      <c r="FS54" s="484">
        <v>1</v>
      </c>
      <c r="FT54" s="484"/>
      <c r="FU54" s="484" t="s">
        <v>6905</v>
      </c>
      <c r="FV54" s="484">
        <v>1</v>
      </c>
      <c r="FW54" s="484">
        <v>25</v>
      </c>
      <c r="FX54" s="254">
        <v>2000</v>
      </c>
      <c r="FY54" s="254">
        <v>1</v>
      </c>
    </row>
    <row r="55" spans="1:181">
      <c r="A55" s="240">
        <v>405</v>
      </c>
      <c r="B55" s="240" t="s">
        <v>647</v>
      </c>
      <c r="C55" s="240">
        <v>2</v>
      </c>
      <c r="E55" s="240">
        <f t="shared" si="3"/>
        <v>0</v>
      </c>
      <c r="F55" s="240">
        <v>1</v>
      </c>
      <c r="G55" s="240">
        <v>2</v>
      </c>
      <c r="H55" s="240">
        <v>2</v>
      </c>
      <c r="L55" s="240">
        <f t="shared" si="4"/>
        <v>2.7E-2</v>
      </c>
      <c r="M55" s="240">
        <f t="shared" si="5"/>
        <v>1.7999999999999999E-2</v>
      </c>
      <c r="N55" s="295" t="str">
        <f t="shared" si="6"/>
        <v>PLAYERSKILL_405</v>
      </c>
      <c r="O55" s="295" t="str">
        <f t="shared" si="7"/>
        <v>PLAYERSKILLDES_405</v>
      </c>
      <c r="P55" s="295" t="str">
        <f t="shared" si="17"/>
        <v>PLAYERSKILLDES2_405</v>
      </c>
      <c r="Q55" s="295" t="str">
        <f t="shared" si="18"/>
        <v>PLAYERSKILLDES3_405</v>
      </c>
      <c r="R55" s="295" t="str">
        <f t="shared" si="8"/>
        <v>PLAYERSKILLDES4_405</v>
      </c>
      <c r="S55" s="295" t="s">
        <v>13287</v>
      </c>
      <c r="T55" s="484">
        <v>100</v>
      </c>
      <c r="U55" s="485"/>
      <c r="V55" s="485"/>
      <c r="W55" s="485"/>
      <c r="X55" s="485"/>
      <c r="Y55" s="485"/>
      <c r="Z55" s="484"/>
      <c r="AA55" s="484"/>
      <c r="AB55" s="484"/>
      <c r="AC55" s="484"/>
      <c r="AD55" s="486" t="s">
        <v>13288</v>
      </c>
      <c r="AF55" s="484"/>
      <c r="AG55" s="486" t="s">
        <v>13289</v>
      </c>
      <c r="AH55" s="486">
        <v>120</v>
      </c>
      <c r="AI55" s="486"/>
      <c r="AJ55" s="486"/>
      <c r="AK55" s="486"/>
      <c r="AL55" s="484"/>
      <c r="AM55" s="484">
        <v>2</v>
      </c>
      <c r="AN55" s="289" t="s">
        <v>13290</v>
      </c>
      <c r="AO55" s="484">
        <v>0</v>
      </c>
      <c r="AP55" s="484">
        <v>3</v>
      </c>
      <c r="AQ55" s="484">
        <v>4</v>
      </c>
      <c r="AR55" s="484">
        <v>0</v>
      </c>
      <c r="AS55" s="484"/>
      <c r="AT55" s="486" t="s">
        <v>13291</v>
      </c>
      <c r="AU55" s="486" t="s">
        <v>13292</v>
      </c>
      <c r="AV55" s="486" t="s">
        <v>13293</v>
      </c>
      <c r="AW55" s="484">
        <v>1</v>
      </c>
      <c r="AX55" s="484">
        <v>1</v>
      </c>
      <c r="AY55" s="484">
        <v>1</v>
      </c>
      <c r="AZ55" s="484" t="s">
        <v>6905</v>
      </c>
      <c r="BA55" s="484"/>
      <c r="BB55" s="484">
        <v>1</v>
      </c>
      <c r="BC55" s="484"/>
      <c r="BD55" s="484" t="s">
        <v>6905</v>
      </c>
      <c r="BE55" s="484" t="s">
        <v>6905</v>
      </c>
      <c r="BF55" s="484" t="s">
        <v>6905</v>
      </c>
      <c r="BG55" s="484" t="s">
        <v>6905</v>
      </c>
      <c r="BH55" s="484">
        <v>100</v>
      </c>
      <c r="BI55" s="484"/>
      <c r="BJ55" s="484"/>
      <c r="BK55" s="484">
        <v>1</v>
      </c>
      <c r="BL55" s="484">
        <f>VLOOKUP(A55,[1]法术参数设计表!$A$2:$W$223,5,FALSE)</f>
        <v>60</v>
      </c>
      <c r="BM55" s="484">
        <v>8</v>
      </c>
      <c r="BN55" s="484"/>
      <c r="BO55" s="484"/>
      <c r="BP55" s="484" t="s">
        <v>13125</v>
      </c>
      <c r="BQ55" s="484"/>
      <c r="BR55" s="484"/>
      <c r="BS55" s="484" t="s">
        <v>6905</v>
      </c>
      <c r="BT55" s="484"/>
      <c r="BU55" s="484" t="s">
        <v>6905</v>
      </c>
      <c r="BV55" s="484"/>
      <c r="BW55" s="484" t="s">
        <v>6905</v>
      </c>
      <c r="BX55" s="484">
        <v>4</v>
      </c>
      <c r="BY55" s="487" t="s">
        <v>6905</v>
      </c>
      <c r="BZ55" s="487" t="s">
        <v>6905</v>
      </c>
      <c r="CA55" s="487">
        <v>4405</v>
      </c>
      <c r="CB55" s="487" t="s">
        <v>13126</v>
      </c>
      <c r="CC55" s="487"/>
      <c r="CD55" s="487"/>
      <c r="CE55" s="484" t="s">
        <v>6905</v>
      </c>
      <c r="CF55" s="484" t="s">
        <v>6905</v>
      </c>
      <c r="CG55" s="484" t="s">
        <v>6905</v>
      </c>
      <c r="CH55" s="484" t="s">
        <v>6905</v>
      </c>
      <c r="CI55" s="484" t="s">
        <v>6905</v>
      </c>
      <c r="CJ55" s="484"/>
      <c r="CK55" s="484"/>
      <c r="CL55" s="484"/>
      <c r="CM55" s="484"/>
      <c r="CN55" s="484"/>
      <c r="CO55" s="484"/>
      <c r="CP55" s="484"/>
      <c r="CQ55" s="484"/>
      <c r="CR55" s="484"/>
      <c r="CS55" s="484"/>
      <c r="CT55" s="484"/>
      <c r="CU55" s="484"/>
      <c r="CV55" s="484"/>
      <c r="CW55" s="484"/>
      <c r="CX55" s="484"/>
      <c r="CY55" s="484"/>
      <c r="CZ55" s="484"/>
      <c r="DA55" s="484"/>
      <c r="DB55" s="484"/>
      <c r="DC55" s="484"/>
      <c r="DD55" s="486"/>
      <c r="DE55" s="486"/>
      <c r="DF55" s="486"/>
      <c r="DG55" s="486"/>
      <c r="DH55" s="484"/>
      <c r="DI55" s="484">
        <f t="shared" si="2"/>
        <v>60</v>
      </c>
      <c r="DJ55" s="484"/>
      <c r="DK55" s="484"/>
      <c r="DL55" s="484"/>
      <c r="DM55" s="484"/>
      <c r="DN55" s="484"/>
      <c r="DO55" s="484"/>
      <c r="DP55" s="484"/>
      <c r="DQ55" s="484"/>
      <c r="DR55" s="484"/>
      <c r="DS55" s="484"/>
      <c r="DT55" s="484">
        <f t="shared" si="9"/>
        <v>4</v>
      </c>
      <c r="DU55" s="484"/>
      <c r="DV55" s="484"/>
      <c r="DW55" s="484"/>
      <c r="DX55" s="484"/>
      <c r="DY55" s="484"/>
      <c r="DZ55" s="484"/>
      <c r="EA55" s="484"/>
      <c r="EB55" s="484"/>
      <c r="EC55" s="484"/>
      <c r="ED55" s="484"/>
      <c r="EE55" s="484"/>
      <c r="EF55" s="484"/>
      <c r="EG55" s="484"/>
      <c r="EH55" s="484"/>
      <c r="EI55" s="484"/>
      <c r="EJ55" s="484"/>
      <c r="EK55" s="484"/>
      <c r="EL55" s="484"/>
      <c r="EM55" s="484"/>
      <c r="EN55" s="484"/>
      <c r="EO55" s="484"/>
      <c r="EP55" s="484"/>
      <c r="EQ55" s="484"/>
      <c r="ER55" s="484"/>
      <c r="ES55" s="484"/>
      <c r="ET55" s="484"/>
      <c r="EU55" s="484"/>
      <c r="EV55" s="484"/>
      <c r="EW55" s="484">
        <f t="shared" si="10"/>
        <v>1</v>
      </c>
      <c r="EX55" s="484"/>
      <c r="EY55" s="484"/>
      <c r="EZ55" s="484">
        <v>100</v>
      </c>
      <c r="FA55" s="484"/>
      <c r="FB55" s="484"/>
      <c r="FC55" s="484"/>
      <c r="FD55" s="484"/>
      <c r="FE55" s="484">
        <v>1</v>
      </c>
      <c r="FF55" s="484"/>
      <c r="FG55" s="484" t="s">
        <v>6905</v>
      </c>
      <c r="FH55" s="484">
        <v>1</v>
      </c>
      <c r="FI55" s="484">
        <v>25</v>
      </c>
      <c r="FJ55" s="484">
        <f t="shared" si="11"/>
        <v>1</v>
      </c>
      <c r="FK55" s="484"/>
      <c r="FL55" s="484"/>
      <c r="FM55" s="484">
        <v>100</v>
      </c>
      <c r="FN55" s="484"/>
      <c r="FO55" s="484"/>
      <c r="FP55" s="484"/>
      <c r="FQ55" s="484"/>
      <c r="FR55" s="484"/>
      <c r="FS55" s="484">
        <v>1</v>
      </c>
      <c r="FT55" s="486" t="s">
        <v>13138</v>
      </c>
      <c r="FU55" s="484" t="s">
        <v>6905</v>
      </c>
      <c r="FV55" s="484">
        <v>1</v>
      </c>
      <c r="FW55" s="484">
        <v>25</v>
      </c>
      <c r="FX55" s="254">
        <v>2000</v>
      </c>
      <c r="FY55" s="254">
        <v>1</v>
      </c>
    </row>
    <row r="56" spans="1:181">
      <c r="A56" s="240">
        <v>406</v>
      </c>
      <c r="B56" s="240" t="s">
        <v>648</v>
      </c>
      <c r="C56" s="240">
        <v>2</v>
      </c>
      <c r="E56" s="240">
        <f t="shared" si="3"/>
        <v>0</v>
      </c>
      <c r="F56" s="240">
        <v>1</v>
      </c>
      <c r="G56" s="240">
        <v>2</v>
      </c>
      <c r="H56" s="240">
        <v>2</v>
      </c>
      <c r="L56" s="240">
        <f t="shared" si="4"/>
        <v>2.7E-2</v>
      </c>
      <c r="M56" s="240">
        <f t="shared" si="5"/>
        <v>1.7999999999999999E-2</v>
      </c>
      <c r="N56" s="295" t="str">
        <f t="shared" si="6"/>
        <v>PLAYERSKILL_406</v>
      </c>
      <c r="O56" s="295" t="str">
        <f t="shared" si="7"/>
        <v>PLAYERSKILLDES_406</v>
      </c>
      <c r="P56" s="295" t="str">
        <f t="shared" si="17"/>
        <v>PLAYERSKILLDES2_406</v>
      </c>
      <c r="Q56" s="295" t="str">
        <f t="shared" si="18"/>
        <v>PLAYERSKILLDES3_406</v>
      </c>
      <c r="R56" s="295" t="str">
        <f t="shared" si="8"/>
        <v>PLAYERSKILLDES4_406</v>
      </c>
      <c r="S56" s="295" t="s">
        <v>13294</v>
      </c>
      <c r="T56" s="484">
        <v>101</v>
      </c>
      <c r="U56" s="485"/>
      <c r="V56" s="485"/>
      <c r="W56" s="485"/>
      <c r="X56" s="485"/>
      <c r="Y56" s="485"/>
      <c r="Z56" s="484"/>
      <c r="AA56" s="484"/>
      <c r="AB56" s="484"/>
      <c r="AC56" s="484"/>
      <c r="AD56" s="486" t="s">
        <v>13295</v>
      </c>
      <c r="AE56" s="484"/>
      <c r="AF56" s="484"/>
      <c r="AG56" s="486" t="s">
        <v>13296</v>
      </c>
      <c r="AH56" s="486">
        <v>120</v>
      </c>
      <c r="AI56" s="486"/>
      <c r="AJ56" s="486"/>
      <c r="AK56" s="486"/>
      <c r="AL56" s="484"/>
      <c r="AM56" s="484">
        <v>1</v>
      </c>
      <c r="AN56" s="289"/>
      <c r="AO56" s="484">
        <v>0</v>
      </c>
      <c r="AP56" s="484">
        <v>3</v>
      </c>
      <c r="AQ56" s="484">
        <v>4</v>
      </c>
      <c r="AR56" s="484">
        <v>0</v>
      </c>
      <c r="AS56" s="484"/>
      <c r="AT56" s="486" t="str">
        <f>"["&amp;VLOOKUP([1]playerSkillEffect!$A56,[1]法术参数设计表!$A$2:$O$168,8,FALSE)*1000&amp;",0]"</f>
        <v>[16000,0]</v>
      </c>
      <c r="AU56" s="486" t="str">
        <f>"["&amp;VLOOKUP([1]playerSkillEffect!$A56,[1]法术参数设计表!$A$2:$O$168,9,FALSE)*1000&amp;",0]"</f>
        <v>[24000,0]</v>
      </c>
      <c r="AV56" s="486" t="str">
        <f>"["&amp;VLOOKUP([1]playerSkillEffect!$A56,[1]法术参数设计表!$A$2:$O$168,10,FALSE)&amp;",0]"</f>
        <v>[30,0]</v>
      </c>
      <c r="AW56" s="484">
        <v>1</v>
      </c>
      <c r="AX56" s="484">
        <v>1</v>
      </c>
      <c r="AY56" s="484">
        <v>1</v>
      </c>
      <c r="AZ56" s="484" t="s">
        <v>6905</v>
      </c>
      <c r="BA56" s="484"/>
      <c r="BB56" s="484">
        <v>1</v>
      </c>
      <c r="BC56" s="484"/>
      <c r="BD56" s="484" t="s">
        <v>6905</v>
      </c>
      <c r="BE56" s="484" t="s">
        <v>6905</v>
      </c>
      <c r="BF56" s="484" t="s">
        <v>6905</v>
      </c>
      <c r="BG56" s="484" t="s">
        <v>6905</v>
      </c>
      <c r="BH56" s="484">
        <v>100</v>
      </c>
      <c r="BI56" s="484"/>
      <c r="BJ56" s="484"/>
      <c r="BK56" s="484">
        <v>1</v>
      </c>
      <c r="BL56" s="484">
        <f>VLOOKUP(A56,[1]法术参数设计表!$A$2:$W$223,5,FALSE)</f>
        <v>60</v>
      </c>
      <c r="BM56" s="484">
        <v>2</v>
      </c>
      <c r="BN56" s="484"/>
      <c r="BO56" s="484"/>
      <c r="BP56" s="484" t="s">
        <v>13200</v>
      </c>
      <c r="BQ56" s="484"/>
      <c r="BR56" s="484"/>
      <c r="BS56" s="484" t="s">
        <v>6905</v>
      </c>
      <c r="BT56" s="484"/>
      <c r="BU56" s="484" t="str">
        <f>IF(VLOOKUP(A56,[1]法术参数设计表!$A$2:$Q$168,16,FALSE)="","","["&amp;ROUND(VLOOKUP(A56,[1]法术参数设计表!$A$2:$Q$168,16,FALSE),0)&amp;","&amp;ROUND(VLOOKUP(A56,[1]法术参数设计表!$A$2:$Q$168,17,FALSE),0)&amp;"]")</f>
        <v/>
      </c>
      <c r="BV56" s="484"/>
      <c r="BW56" s="484" t="s">
        <v>6905</v>
      </c>
      <c r="BX56" s="484">
        <v>4</v>
      </c>
      <c r="BY56" s="487" t="s">
        <v>6905</v>
      </c>
      <c r="BZ56" s="487" t="s">
        <v>6905</v>
      </c>
      <c r="CA56" s="487">
        <v>4406</v>
      </c>
      <c r="CB56" s="487" t="s">
        <v>13126</v>
      </c>
      <c r="CC56" s="487"/>
      <c r="CD56" s="487"/>
      <c r="CE56" s="484" t="s">
        <v>6905</v>
      </c>
      <c r="CF56" s="484" t="s">
        <v>6905</v>
      </c>
      <c r="CG56" s="484" t="s">
        <v>6905</v>
      </c>
      <c r="CH56" s="484" t="s">
        <v>6905</v>
      </c>
      <c r="CI56" s="484" t="s">
        <v>6905</v>
      </c>
      <c r="CJ56" s="484"/>
      <c r="CK56" s="484"/>
      <c r="CL56" s="484"/>
      <c r="CM56" s="484"/>
      <c r="CN56" s="484"/>
      <c r="CO56" s="484"/>
      <c r="CP56" s="484"/>
      <c r="CQ56" s="484"/>
      <c r="CR56" s="484"/>
      <c r="CS56" s="484"/>
      <c r="CT56" s="484"/>
      <c r="CU56" s="484"/>
      <c r="CV56" s="484"/>
      <c r="CW56" s="484"/>
      <c r="CX56" s="484"/>
      <c r="CY56" s="484"/>
      <c r="CZ56" s="484"/>
      <c r="DA56" s="484"/>
      <c r="DB56" s="484"/>
      <c r="DC56" s="484"/>
      <c r="DD56" s="486"/>
      <c r="DE56" s="486"/>
      <c r="DF56" s="486"/>
      <c r="DG56" s="486"/>
      <c r="DH56" s="484"/>
      <c r="DI56" s="484">
        <f t="shared" si="2"/>
        <v>60</v>
      </c>
      <c r="DJ56" s="484"/>
      <c r="DK56" s="484"/>
      <c r="DL56" s="484"/>
      <c r="DM56" s="484"/>
      <c r="DN56" s="484"/>
      <c r="DO56" s="484"/>
      <c r="DP56" s="484"/>
      <c r="DQ56" s="484"/>
      <c r="DR56" s="484"/>
      <c r="DS56" s="484"/>
      <c r="DT56" s="484">
        <f t="shared" si="9"/>
        <v>4</v>
      </c>
      <c r="DU56" s="484"/>
      <c r="DV56" s="484"/>
      <c r="DW56" s="484"/>
      <c r="DX56" s="484"/>
      <c r="DY56" s="484"/>
      <c r="DZ56" s="484"/>
      <c r="EA56" s="484"/>
      <c r="EB56" s="484"/>
      <c r="EC56" s="484"/>
      <c r="ED56" s="484"/>
      <c r="EE56" s="484"/>
      <c r="EF56" s="484"/>
      <c r="EG56" s="484"/>
      <c r="EH56" s="484"/>
      <c r="EI56" s="484"/>
      <c r="EJ56" s="484"/>
      <c r="EK56" s="484"/>
      <c r="EL56" s="484"/>
      <c r="EM56" s="484"/>
      <c r="EN56" s="484"/>
      <c r="EO56" s="484"/>
      <c r="EP56" s="484"/>
      <c r="EQ56" s="484"/>
      <c r="ER56" s="484"/>
      <c r="ES56" s="484"/>
      <c r="ET56" s="484"/>
      <c r="EU56" s="484"/>
      <c r="EV56" s="484"/>
      <c r="EW56" s="484">
        <f t="shared" si="10"/>
        <v>1</v>
      </c>
      <c r="EX56" s="484"/>
      <c r="EY56" s="484"/>
      <c r="EZ56" s="484">
        <v>101</v>
      </c>
      <c r="FA56" s="484"/>
      <c r="FB56" s="484"/>
      <c r="FC56" s="484"/>
      <c r="FD56" s="484"/>
      <c r="FE56" s="484">
        <v>1</v>
      </c>
      <c r="FF56" s="484"/>
      <c r="FG56" s="484" t="s">
        <v>6905</v>
      </c>
      <c r="FH56" s="484">
        <v>1</v>
      </c>
      <c r="FI56" s="484">
        <v>25</v>
      </c>
      <c r="FJ56" s="484">
        <f t="shared" si="11"/>
        <v>1</v>
      </c>
      <c r="FK56" s="484"/>
      <c r="FL56" s="484"/>
      <c r="FM56" s="484">
        <v>101</v>
      </c>
      <c r="FN56" s="484"/>
      <c r="FO56" s="484"/>
      <c r="FP56" s="484"/>
      <c r="FQ56" s="484"/>
      <c r="FR56" s="484"/>
      <c r="FS56" s="484">
        <v>1</v>
      </c>
      <c r="FT56" s="484"/>
      <c r="FU56" s="484" t="s">
        <v>6905</v>
      </c>
      <c r="FV56" s="484">
        <v>1</v>
      </c>
      <c r="FW56" s="484">
        <v>25</v>
      </c>
      <c r="FX56" s="254">
        <v>2000</v>
      </c>
      <c r="FY56" s="254">
        <v>1</v>
      </c>
    </row>
    <row r="57" spans="1:181">
      <c r="A57" s="240">
        <v>407</v>
      </c>
      <c r="B57" s="240" t="s">
        <v>649</v>
      </c>
      <c r="C57" s="240">
        <v>2</v>
      </c>
      <c r="D57" s="240">
        <v>1</v>
      </c>
      <c r="E57" s="240">
        <f t="shared" si="3"/>
        <v>1</v>
      </c>
      <c r="F57" s="240">
        <v>1</v>
      </c>
      <c r="G57" s="240">
        <v>2</v>
      </c>
      <c r="H57" s="240">
        <v>2</v>
      </c>
      <c r="L57" s="240">
        <f t="shared" si="4"/>
        <v>3.5999999999999997E-2</v>
      </c>
      <c r="M57" s="240">
        <f t="shared" si="5"/>
        <v>2.7E-2</v>
      </c>
      <c r="N57" s="295" t="str">
        <f t="shared" si="6"/>
        <v>PLAYERSKILL_407</v>
      </c>
      <c r="O57" s="295" t="str">
        <f t="shared" si="7"/>
        <v>PLAYERSKILLDES_407</v>
      </c>
      <c r="P57" s="295" t="str">
        <f t="shared" si="17"/>
        <v>PLAYERSKILLDES2_407</v>
      </c>
      <c r="Q57" s="295" t="str">
        <f t="shared" si="18"/>
        <v>PLAYERSKILLDES3_407</v>
      </c>
      <c r="R57" s="295" t="str">
        <f t="shared" si="8"/>
        <v>PLAYERSKILLDES4_407</v>
      </c>
      <c r="S57" s="295" t="s">
        <v>13297</v>
      </c>
      <c r="T57" s="484">
        <v>101</v>
      </c>
      <c r="U57" s="485"/>
      <c r="V57" s="499"/>
      <c r="W57" s="485"/>
      <c r="X57" s="485"/>
      <c r="Y57" s="485"/>
      <c r="Z57" s="484"/>
      <c r="AA57" s="484"/>
      <c r="AB57" s="484"/>
      <c r="AC57" s="484"/>
      <c r="AD57" s="490"/>
      <c r="AE57" s="484"/>
      <c r="AF57" s="484"/>
      <c r="AG57" s="484"/>
      <c r="AH57" s="484">
        <v>120</v>
      </c>
      <c r="AI57" s="484"/>
      <c r="AJ57" s="484"/>
      <c r="AK57" s="484"/>
      <c r="AL57" s="484"/>
      <c r="AM57" s="484">
        <v>1</v>
      </c>
      <c r="AN57" s="289" t="s">
        <v>13298</v>
      </c>
      <c r="AO57" s="484">
        <v>0</v>
      </c>
      <c r="AP57" s="484">
        <v>3</v>
      </c>
      <c r="AQ57" s="484">
        <v>4</v>
      </c>
      <c r="AR57" s="484">
        <v>0</v>
      </c>
      <c r="AS57" s="484"/>
      <c r="AT57" s="486" t="str">
        <f>"["&amp;VLOOKUP([1]playerSkillEffect!$A57,[1]法术参数设计表!$A$2:$O$168,8,FALSE)*1000&amp;",0]"</f>
        <v>[13000,0]</v>
      </c>
      <c r="AU57" s="486" t="str">
        <f>"["&amp;VLOOKUP([1]playerSkillEffect!$A57,[1]法术参数设计表!$A$2:$O$168,9,FALSE)*1000&amp;",0]"</f>
        <v>[28000,0]</v>
      </c>
      <c r="AV57" s="486" t="str">
        <f>"["&amp;VLOOKUP([1]playerSkillEffect!$A57,[1]法术参数设计表!$A$2:$O$168,10,FALSE)&amp;",0]"</f>
        <v>[30,0]</v>
      </c>
      <c r="AW57" s="484">
        <v>1</v>
      </c>
      <c r="AX57" s="484">
        <v>1</v>
      </c>
      <c r="AY57" s="484">
        <v>1</v>
      </c>
      <c r="AZ57" s="484" t="s">
        <v>6905</v>
      </c>
      <c r="BA57" s="484"/>
      <c r="BB57" s="484">
        <v>1</v>
      </c>
      <c r="BC57" s="484"/>
      <c r="BD57" s="484" t="s">
        <v>6905</v>
      </c>
      <c r="BE57" s="484">
        <v>10407</v>
      </c>
      <c r="BF57" s="484" t="s">
        <v>6905</v>
      </c>
      <c r="BG57" s="484" t="s">
        <v>6905</v>
      </c>
      <c r="BH57" s="484">
        <v>100</v>
      </c>
      <c r="BI57" s="484"/>
      <c r="BJ57" s="484"/>
      <c r="BK57" s="484">
        <v>1</v>
      </c>
      <c r="BL57" s="484">
        <f>VLOOKUP(A57,[1]法术参数设计表!$A$2:$W$223,5,FALSE)</f>
        <v>60</v>
      </c>
      <c r="BM57" s="484">
        <v>9</v>
      </c>
      <c r="BN57" s="484"/>
      <c r="BO57" s="484"/>
      <c r="BP57" s="484" t="s">
        <v>13125</v>
      </c>
      <c r="BQ57" s="484"/>
      <c r="BR57" s="484"/>
      <c r="BS57" s="486"/>
      <c r="BT57" s="486"/>
      <c r="BU57" s="484" t="str">
        <f>IF(VLOOKUP(A57,[1]法术参数设计表!$A$2:$Q$168,16,FALSE)="","","["&amp;ROUND(VLOOKUP(A57,[1]法术参数设计表!$A$2:$Q$168,16,FALSE),0)&amp;","&amp;ROUND(VLOOKUP(A57,[1]法术参数设计表!$A$2:$Q$168,17,FALSE),0)&amp;"]")</f>
        <v/>
      </c>
      <c r="BV57" s="486"/>
      <c r="BW57" s="484" t="s">
        <v>6905</v>
      </c>
      <c r="BX57" s="484">
        <v>4</v>
      </c>
      <c r="BY57" s="487" t="s">
        <v>6905</v>
      </c>
      <c r="BZ57" s="487" t="s">
        <v>6905</v>
      </c>
      <c r="CA57" s="487"/>
      <c r="CB57" s="487"/>
      <c r="CC57" s="487"/>
      <c r="CD57" s="487"/>
      <c r="CE57" s="484" t="s">
        <v>6905</v>
      </c>
      <c r="CF57" s="484" t="s">
        <v>6905</v>
      </c>
      <c r="CG57" s="484" t="s">
        <v>6905</v>
      </c>
      <c r="CH57" s="484" t="s">
        <v>6905</v>
      </c>
      <c r="CI57" s="484" t="s">
        <v>6905</v>
      </c>
      <c r="CJ57" s="484"/>
      <c r="CK57" s="484"/>
      <c r="CL57" s="484"/>
      <c r="CM57" s="484"/>
      <c r="CN57" s="484"/>
      <c r="CO57" s="484"/>
      <c r="CP57" s="484"/>
      <c r="CQ57" s="484"/>
      <c r="CR57" s="484"/>
      <c r="CS57" s="484"/>
      <c r="CT57" s="484"/>
      <c r="CU57" s="484"/>
      <c r="CV57" s="484"/>
      <c r="CW57" s="484"/>
      <c r="CX57" s="484"/>
      <c r="CY57" s="484"/>
      <c r="CZ57" s="484"/>
      <c r="DA57" s="484"/>
      <c r="DB57" s="484"/>
      <c r="DC57" s="484"/>
      <c r="DD57" s="484"/>
      <c r="DE57" s="484"/>
      <c r="DF57" s="484"/>
      <c r="DG57" s="484"/>
      <c r="DH57" s="484"/>
      <c r="DI57" s="484"/>
      <c r="DJ57" s="484"/>
      <c r="DK57" s="484"/>
      <c r="DL57" s="484"/>
      <c r="DM57" s="484"/>
      <c r="DN57" s="484"/>
      <c r="DO57" s="484"/>
      <c r="DP57" s="484"/>
      <c r="DQ57" s="484"/>
      <c r="DR57" s="484"/>
      <c r="DS57" s="484"/>
      <c r="DT57" s="484">
        <f t="shared" si="9"/>
        <v>4</v>
      </c>
      <c r="DU57" s="484"/>
      <c r="DV57" s="484"/>
      <c r="DW57" s="484"/>
      <c r="DX57" s="484"/>
      <c r="DY57" s="484"/>
      <c r="DZ57" s="484"/>
      <c r="EA57" s="484"/>
      <c r="EB57" s="484"/>
      <c r="EC57" s="484"/>
      <c r="ED57" s="484"/>
      <c r="EE57" s="484"/>
      <c r="EF57" s="484"/>
      <c r="EG57" s="484"/>
      <c r="EH57" s="484"/>
      <c r="EI57" s="484"/>
      <c r="EJ57" s="484"/>
      <c r="EK57" s="484"/>
      <c r="EL57" s="484"/>
      <c r="EM57" s="484"/>
      <c r="EN57" s="484"/>
      <c r="EO57" s="484"/>
      <c r="EP57" s="484"/>
      <c r="EQ57" s="484"/>
      <c r="ER57" s="484"/>
      <c r="ES57" s="484"/>
      <c r="ET57" s="484"/>
      <c r="EU57" s="484"/>
      <c r="EV57" s="484"/>
      <c r="EW57" s="484">
        <f t="shared" si="10"/>
        <v>10</v>
      </c>
      <c r="EX57" s="484"/>
      <c r="EY57" s="484"/>
      <c r="EZ57" s="484">
        <v>101</v>
      </c>
      <c r="FA57" s="484"/>
      <c r="FB57" s="484"/>
      <c r="FC57" s="484"/>
      <c r="FD57" s="484"/>
      <c r="FE57" s="484">
        <v>1</v>
      </c>
      <c r="FF57" s="484"/>
      <c r="FG57" s="484" t="s">
        <v>6905</v>
      </c>
      <c r="FH57" s="484">
        <v>1</v>
      </c>
      <c r="FI57" s="484">
        <v>25</v>
      </c>
      <c r="FJ57" s="484">
        <f t="shared" si="11"/>
        <v>10</v>
      </c>
      <c r="FK57" s="484"/>
      <c r="FL57" s="484"/>
      <c r="FM57" s="484">
        <v>101</v>
      </c>
      <c r="FN57" s="484"/>
      <c r="FO57" s="484"/>
      <c r="FP57" s="484"/>
      <c r="FQ57" s="484"/>
      <c r="FR57" s="484"/>
      <c r="FS57" s="484">
        <v>1</v>
      </c>
      <c r="FT57" s="484"/>
      <c r="FU57" s="484" t="s">
        <v>6905</v>
      </c>
      <c r="FV57" s="484">
        <v>1</v>
      </c>
      <c r="FW57" s="484">
        <v>25</v>
      </c>
      <c r="FX57" s="254">
        <v>2000</v>
      </c>
      <c r="FY57" s="254">
        <v>1</v>
      </c>
    </row>
    <row r="58" spans="1:181">
      <c r="A58" s="240">
        <v>408</v>
      </c>
      <c r="B58" s="240" t="s">
        <v>650</v>
      </c>
      <c r="C58" s="240">
        <v>2</v>
      </c>
      <c r="D58" s="240">
        <v>1</v>
      </c>
      <c r="E58" s="240">
        <f t="shared" si="3"/>
        <v>1</v>
      </c>
      <c r="F58" s="240">
        <v>1</v>
      </c>
      <c r="G58" s="240">
        <v>1</v>
      </c>
      <c r="H58" s="240">
        <v>1</v>
      </c>
      <c r="L58" s="240">
        <f t="shared" si="4"/>
        <v>3.5999999999999997E-2</v>
      </c>
      <c r="M58" s="240">
        <f t="shared" si="5"/>
        <v>2.7E-2</v>
      </c>
      <c r="N58" s="295" t="str">
        <f t="shared" si="6"/>
        <v>PLAYERSKILL_408</v>
      </c>
      <c r="O58" s="295" t="str">
        <f t="shared" si="7"/>
        <v>PLAYERSKILLDES_408</v>
      </c>
      <c r="P58" s="295" t="str">
        <f>"PLAYERSKILLDES2_"&amp;LEFT(A58,3)</f>
        <v>PLAYERSKILLDES2_408</v>
      </c>
      <c r="Q58" s="295" t="str">
        <f>"PLAYERSKILLDES3_"&amp;LEFT(A58,3)</f>
        <v>PLAYERSKILLDES3_408</v>
      </c>
      <c r="R58" s="295" t="str">
        <f>"PLAYERSKILLDES4_"&amp;LEFT(A58,3)</f>
        <v>PLAYERSKILLDES4_408</v>
      </c>
      <c r="S58" s="295" t="s">
        <v>13299</v>
      </c>
      <c r="T58" s="484">
        <v>101</v>
      </c>
      <c r="U58" s="485"/>
      <c r="V58" s="485"/>
      <c r="W58" s="485"/>
      <c r="X58" s="485"/>
      <c r="Y58" s="485"/>
      <c r="Z58" s="484"/>
      <c r="AA58" s="484"/>
      <c r="AB58" s="484"/>
      <c r="AC58" s="484"/>
      <c r="AD58" s="486" t="s">
        <v>13300</v>
      </c>
      <c r="AE58" s="484"/>
      <c r="AF58" s="484"/>
      <c r="AG58" s="484"/>
      <c r="AH58" s="484">
        <v>120</v>
      </c>
      <c r="AI58" s="484"/>
      <c r="AJ58" s="484"/>
      <c r="AK58" s="484"/>
      <c r="AL58" s="484"/>
      <c r="AM58" s="484">
        <v>1</v>
      </c>
      <c r="AN58" s="289"/>
      <c r="AO58" s="484">
        <v>0</v>
      </c>
      <c r="AP58" s="484">
        <v>3</v>
      </c>
      <c r="AQ58" s="484">
        <v>4</v>
      </c>
      <c r="AR58" s="484">
        <v>0</v>
      </c>
      <c r="AS58" s="484"/>
      <c r="AT58" s="486" t="str">
        <f>"["&amp;VLOOKUP([1]playerSkillEffect!$A58,[1]法术参数设计表!$A$2:$O$168,8,FALSE)*1000&amp;",0]"</f>
        <v>[13000,0]</v>
      </c>
      <c r="AU58" s="486" t="str">
        <f>"["&amp;VLOOKUP([1]playerSkillEffect!$A58,[1]法术参数设计表!$A$2:$O$168,9,FALSE)*1000&amp;",0]"</f>
        <v>[20000,0]</v>
      </c>
      <c r="AV58" s="486" t="str">
        <f>"["&amp;VLOOKUP([1]playerSkillEffect!$A58,[1]法术参数设计表!$A$2:$O$168,10,FALSE)&amp;",0]"</f>
        <v>[56,0]</v>
      </c>
      <c r="AW58" s="484">
        <v>1</v>
      </c>
      <c r="AX58" s="484">
        <v>1</v>
      </c>
      <c r="AY58" s="484">
        <v>1</v>
      </c>
      <c r="AZ58" s="484" t="s">
        <v>6905</v>
      </c>
      <c r="BA58" s="484"/>
      <c r="BB58" s="484">
        <v>1</v>
      </c>
      <c r="BC58" s="484"/>
      <c r="BD58" s="484" t="s">
        <v>6905</v>
      </c>
      <c r="BE58" s="484" t="s">
        <v>6905</v>
      </c>
      <c r="BF58" s="484" t="s">
        <v>6905</v>
      </c>
      <c r="BG58" s="484" t="s">
        <v>6905</v>
      </c>
      <c r="BH58" s="484">
        <v>100</v>
      </c>
      <c r="BI58" s="484"/>
      <c r="BJ58" s="484"/>
      <c r="BK58" s="484">
        <v>1</v>
      </c>
      <c r="BL58" s="484">
        <v>2000</v>
      </c>
      <c r="BM58" s="484">
        <v>2</v>
      </c>
      <c r="BN58" s="484">
        <v>3</v>
      </c>
      <c r="BO58" s="484"/>
      <c r="BP58" s="486" t="s">
        <v>13301</v>
      </c>
      <c r="BQ58" s="484">
        <v>2</v>
      </c>
      <c r="BR58" s="484"/>
      <c r="BS58" s="484"/>
      <c r="BT58" s="484"/>
      <c r="BU58" s="484" t="str">
        <f>IF(VLOOKUP(A58,[1]法术参数设计表!$A$2:$Q$168,16,FALSE)="","","["&amp;ROUND(VLOOKUP(A58,[1]法术参数设计表!$A$2:$Q$168,16,FALSE),0)&amp;","&amp;ROUND(VLOOKUP(A58,[1]法术参数设计表!$A$2:$Q$168,17,FALSE),0)&amp;"]")</f>
        <v>[4453,2415]</v>
      </c>
      <c r="BV58" s="484"/>
      <c r="BW58" s="484" t="s">
        <v>6905</v>
      </c>
      <c r="BX58" s="484">
        <v>4</v>
      </c>
      <c r="BY58" s="487" t="s">
        <v>6905</v>
      </c>
      <c r="BZ58" s="487" t="s">
        <v>6905</v>
      </c>
      <c r="CA58" s="487" t="s">
        <v>6905</v>
      </c>
      <c r="CB58" s="487" t="s">
        <v>6905</v>
      </c>
      <c r="CC58" s="487"/>
      <c r="CD58" s="487"/>
      <c r="CE58" s="484" t="s">
        <v>6905</v>
      </c>
      <c r="CF58" s="484" t="s">
        <v>6905</v>
      </c>
      <c r="CG58" s="484" t="s">
        <v>6905</v>
      </c>
      <c r="CH58" s="484" t="s">
        <v>6905</v>
      </c>
      <c r="CI58" s="484" t="s">
        <v>6905</v>
      </c>
      <c r="CJ58" s="484"/>
      <c r="CK58" s="484"/>
      <c r="CL58" s="484"/>
      <c r="CM58" s="484"/>
      <c r="CN58" s="484"/>
      <c r="CO58" s="484" t="s">
        <v>13302</v>
      </c>
      <c r="CP58" s="484"/>
      <c r="CQ58" s="484">
        <v>8</v>
      </c>
      <c r="CR58" s="484" t="s">
        <v>13303</v>
      </c>
      <c r="CS58" s="484"/>
      <c r="CT58" s="484"/>
      <c r="CU58" s="484"/>
      <c r="CV58" s="484"/>
      <c r="CW58" s="484">
        <v>4</v>
      </c>
      <c r="CX58" s="484">
        <v>4</v>
      </c>
      <c r="CY58" s="484">
        <v>4</v>
      </c>
      <c r="CZ58" s="484"/>
      <c r="DA58" s="484"/>
      <c r="DB58" s="484"/>
      <c r="DC58" s="484"/>
      <c r="DD58" s="484"/>
      <c r="DE58" s="484"/>
      <c r="DF58" s="484"/>
      <c r="DG58" s="484"/>
      <c r="DH58" s="484"/>
      <c r="DI58" s="484">
        <f t="shared" ref="DI58:DI79" si="21">BL58</f>
        <v>2000</v>
      </c>
      <c r="DJ58" s="484"/>
      <c r="DK58" s="484"/>
      <c r="DL58" s="484"/>
      <c r="DM58" s="484"/>
      <c r="DN58" s="484"/>
      <c r="DO58" s="484"/>
      <c r="DP58" s="484"/>
      <c r="DQ58" s="484"/>
      <c r="DR58" s="484"/>
      <c r="DS58" s="484"/>
      <c r="DT58" s="484">
        <f t="shared" si="9"/>
        <v>4</v>
      </c>
      <c r="DU58" s="484"/>
      <c r="DV58" s="484"/>
      <c r="DW58" s="484"/>
      <c r="DX58" s="484"/>
      <c r="DY58" s="484"/>
      <c r="DZ58" s="484"/>
      <c r="EA58" s="484"/>
      <c r="EB58" s="484"/>
      <c r="EC58" s="484"/>
      <c r="ED58" s="484"/>
      <c r="EE58" s="484"/>
      <c r="EF58" s="484"/>
      <c r="EG58" s="484"/>
      <c r="EH58" s="484"/>
      <c r="EI58" s="484"/>
      <c r="EJ58" s="484"/>
      <c r="EK58" s="484"/>
      <c r="EL58" s="484"/>
      <c r="EM58" s="484"/>
      <c r="EN58" s="484"/>
      <c r="EO58" s="484"/>
      <c r="EP58" s="484"/>
      <c r="EQ58" s="484"/>
      <c r="ER58" s="484"/>
      <c r="ES58" s="484"/>
      <c r="ET58" s="484"/>
      <c r="EU58" s="484"/>
      <c r="EV58" s="484"/>
      <c r="EW58" s="484">
        <f>IF($D58=1,10,1)</f>
        <v>10</v>
      </c>
      <c r="EX58" s="484"/>
      <c r="EY58" s="484"/>
      <c r="EZ58" s="484">
        <v>101</v>
      </c>
      <c r="FA58" s="484"/>
      <c r="FB58" s="484"/>
      <c r="FC58" s="484"/>
      <c r="FD58" s="484"/>
      <c r="FE58" s="484">
        <v>0</v>
      </c>
      <c r="FF58" s="484"/>
      <c r="FG58" s="484">
        <v>2</v>
      </c>
      <c r="FH58" s="484">
        <v>1</v>
      </c>
      <c r="FI58" s="484">
        <v>25</v>
      </c>
      <c r="FJ58" s="484">
        <f t="shared" si="11"/>
        <v>10</v>
      </c>
      <c r="FK58" s="484"/>
      <c r="FL58" s="484"/>
      <c r="FM58" s="484">
        <v>101</v>
      </c>
      <c r="FN58" s="484"/>
      <c r="FO58" s="484"/>
      <c r="FP58" s="484"/>
      <c r="FQ58" s="484"/>
      <c r="FR58" s="484"/>
      <c r="FS58" s="484">
        <v>0</v>
      </c>
      <c r="FT58" s="484"/>
      <c r="FU58" s="484">
        <v>2</v>
      </c>
      <c r="FV58" s="484">
        <v>1</v>
      </c>
      <c r="FW58" s="484">
        <v>25</v>
      </c>
      <c r="FX58" s="254">
        <v>2000</v>
      </c>
      <c r="FY58" s="254">
        <v>1</v>
      </c>
    </row>
    <row r="59" spans="1:181">
      <c r="A59" s="240">
        <v>4081</v>
      </c>
      <c r="B59" s="240" t="s">
        <v>650</v>
      </c>
      <c r="C59" s="240">
        <v>2</v>
      </c>
      <c r="D59" s="240">
        <v>1</v>
      </c>
      <c r="E59" s="240">
        <f t="shared" si="3"/>
        <v>1</v>
      </c>
      <c r="F59" s="240">
        <v>1</v>
      </c>
      <c r="G59" s="240">
        <v>1</v>
      </c>
      <c r="H59" s="240">
        <v>1</v>
      </c>
      <c r="L59" s="240">
        <f t="shared" si="4"/>
        <v>3.5999999999999997E-2</v>
      </c>
      <c r="M59" s="240">
        <f t="shared" si="5"/>
        <v>2.7E-2</v>
      </c>
      <c r="N59" s="295" t="str">
        <f t="shared" si="6"/>
        <v>PLAYERSKILL_408</v>
      </c>
      <c r="O59" s="295" t="str">
        <f t="shared" si="7"/>
        <v>PLAYERSKILLDES_4081</v>
      </c>
      <c r="P59" s="295" t="str">
        <f>"PLAYERSKILLDES2_"&amp;$A59</f>
        <v>PLAYERSKILLDES2_4081</v>
      </c>
      <c r="Q59" s="295" t="str">
        <f t="shared" ref="Q59:Q68" si="22">"PLAYERSKILLDES3_"&amp;LEFT(A59,3)</f>
        <v>PLAYERSKILLDES3_408</v>
      </c>
      <c r="R59" s="295" t="str">
        <f t="shared" ref="R59:R68" si="23">"PLAYERSKILLDES4_"&amp;LEFT(A59,3)</f>
        <v>PLAYERSKILLDES4_408</v>
      </c>
      <c r="S59" s="295" t="s">
        <v>13299</v>
      </c>
      <c r="T59" s="484">
        <v>101</v>
      </c>
      <c r="U59" s="485"/>
      <c r="V59" s="485"/>
      <c r="W59" s="485"/>
      <c r="X59" s="485"/>
      <c r="Y59" s="485"/>
      <c r="Z59" s="484"/>
      <c r="AA59" s="484"/>
      <c r="AB59" s="484"/>
      <c r="AC59" s="484"/>
      <c r="AD59" s="486" t="s">
        <v>13300</v>
      </c>
      <c r="AE59" s="484"/>
      <c r="AF59" s="484"/>
      <c r="AG59" s="484"/>
      <c r="AH59" s="484">
        <v>120</v>
      </c>
      <c r="AI59" s="484"/>
      <c r="AJ59" s="484"/>
      <c r="AK59" s="484"/>
      <c r="AL59" s="484"/>
      <c r="AM59" s="484">
        <v>1</v>
      </c>
      <c r="AN59" s="289"/>
      <c r="AO59" s="484">
        <v>0</v>
      </c>
      <c r="AP59" s="484">
        <v>3</v>
      </c>
      <c r="AQ59" s="484">
        <v>4</v>
      </c>
      <c r="AR59" s="484">
        <v>0</v>
      </c>
      <c r="AS59" s="484"/>
      <c r="AT59" s="486" t="str">
        <f>"["&amp;VLOOKUP([1]playerSkillEffect!$A59,[1]法术参数设计表!$A$2:$O$168,8,FALSE)*1000&amp;",0]"</f>
        <v>[0,0]</v>
      </c>
      <c r="AU59" s="486" t="str">
        <f>"["&amp;VLOOKUP([1]playerSkillEffect!$A59,[1]法术参数设计表!$A$2:$O$168,9,FALSE)*1000&amp;",0]"</f>
        <v>[20000,0]</v>
      </c>
      <c r="AV59" s="486" t="str">
        <f>"["&amp;VLOOKUP([1]playerSkillEffect!$A59,[1]法术参数设计表!$A$2:$O$168,10,FALSE)&amp;",0]"</f>
        <v>[56,0]</v>
      </c>
      <c r="AW59" s="484">
        <v>1</v>
      </c>
      <c r="AX59" s="484">
        <v>1</v>
      </c>
      <c r="AY59" s="484">
        <v>1</v>
      </c>
      <c r="AZ59" s="484" t="s">
        <v>6905</v>
      </c>
      <c r="BA59" s="484"/>
      <c r="BB59" s="484">
        <v>1</v>
      </c>
      <c r="BC59" s="484"/>
      <c r="BD59" s="484" t="s">
        <v>6905</v>
      </c>
      <c r="BE59" s="484" t="s">
        <v>6905</v>
      </c>
      <c r="BF59" s="484" t="s">
        <v>6905</v>
      </c>
      <c r="BG59" s="484" t="s">
        <v>6905</v>
      </c>
      <c r="BH59" s="484">
        <v>100</v>
      </c>
      <c r="BI59" s="484"/>
      <c r="BJ59" s="484"/>
      <c r="BK59" s="484">
        <v>1</v>
      </c>
      <c r="BL59" s="484">
        <v>2000</v>
      </c>
      <c r="BM59" s="484">
        <v>2</v>
      </c>
      <c r="BN59" s="484">
        <v>3</v>
      </c>
      <c r="BO59" s="484"/>
      <c r="BP59" s="486" t="s">
        <v>13304</v>
      </c>
      <c r="BQ59" s="484">
        <v>2</v>
      </c>
      <c r="BR59" s="484"/>
      <c r="BS59" s="484"/>
      <c r="BT59" s="484"/>
      <c r="BU59" s="484" t="str">
        <f>IF(VLOOKUP(A59,[1]法术参数设计表!$A$2:$Q$168,16,FALSE)="","","["&amp;ROUND(VLOOKUP(A59,[1]法术参数设计表!$A$2:$Q$168,16,FALSE),0)&amp;","&amp;ROUND(VLOOKUP(A59,[1]法术参数设计表!$A$2:$Q$168,17,FALSE),0)&amp;"]")</f>
        <v>[4453,2415]</v>
      </c>
      <c r="BV59" s="484"/>
      <c r="BW59" s="484" t="s">
        <v>6905</v>
      </c>
      <c r="BX59" s="484">
        <v>4</v>
      </c>
      <c r="BY59" s="487" t="s">
        <v>6905</v>
      </c>
      <c r="BZ59" s="487" t="s">
        <v>6905</v>
      </c>
      <c r="CA59" s="487" t="s">
        <v>6905</v>
      </c>
      <c r="CB59" s="487" t="s">
        <v>6905</v>
      </c>
      <c r="CC59" s="487"/>
      <c r="CD59" s="487"/>
      <c r="CE59" s="484" t="s">
        <v>6905</v>
      </c>
      <c r="CF59" s="484" t="s">
        <v>6905</v>
      </c>
      <c r="CG59" s="484" t="s">
        <v>6905</v>
      </c>
      <c r="CH59" s="484" t="s">
        <v>6905</v>
      </c>
      <c r="CI59" s="484" t="s">
        <v>6905</v>
      </c>
      <c r="CJ59" s="484"/>
      <c r="CK59" s="484"/>
      <c r="CL59" s="484"/>
      <c r="CM59" s="484"/>
      <c r="CN59" s="484"/>
      <c r="CO59" s="484" t="s">
        <v>13302</v>
      </c>
      <c r="CP59" s="484"/>
      <c r="CQ59" s="484">
        <v>8</v>
      </c>
      <c r="CR59" s="484" t="s">
        <v>13303</v>
      </c>
      <c r="CS59" s="484"/>
      <c r="CT59" s="484"/>
      <c r="CU59" s="484"/>
      <c r="CV59" s="484"/>
      <c r="CW59" s="484">
        <v>4</v>
      </c>
      <c r="CX59" s="484">
        <v>4</v>
      </c>
      <c r="CY59" s="484">
        <v>4</v>
      </c>
      <c r="CZ59" s="484"/>
      <c r="DA59" s="484"/>
      <c r="DB59" s="484"/>
      <c r="DC59" s="484"/>
      <c r="DD59" s="484"/>
      <c r="DE59" s="484"/>
      <c r="DF59" s="484"/>
      <c r="DG59" s="484"/>
      <c r="DH59" s="484"/>
      <c r="DI59" s="484">
        <f t="shared" si="21"/>
        <v>2000</v>
      </c>
      <c r="DJ59" s="484"/>
      <c r="DK59" s="484"/>
      <c r="DL59" s="484"/>
      <c r="DM59" s="484"/>
      <c r="DN59" s="484"/>
      <c r="DO59" s="484"/>
      <c r="DP59" s="484"/>
      <c r="DQ59" s="484"/>
      <c r="DR59" s="484"/>
      <c r="DS59" s="484"/>
      <c r="DT59" s="484">
        <f t="shared" si="9"/>
        <v>4</v>
      </c>
      <c r="DU59" s="484"/>
      <c r="DV59" s="484"/>
      <c r="DW59" s="484"/>
      <c r="DX59" s="484"/>
      <c r="DY59" s="484"/>
      <c r="DZ59" s="484"/>
      <c r="EA59" s="484"/>
      <c r="EB59" s="484"/>
      <c r="EC59" s="484"/>
      <c r="ED59" s="484"/>
      <c r="EE59" s="484"/>
      <c r="EF59" s="484"/>
      <c r="EG59" s="484"/>
      <c r="EH59" s="484"/>
      <c r="EI59" s="484"/>
      <c r="EJ59" s="484"/>
      <c r="EK59" s="484"/>
      <c r="EL59" s="484"/>
      <c r="EM59" s="484"/>
      <c r="EN59" s="484"/>
      <c r="EO59" s="484"/>
      <c r="EP59" s="484"/>
      <c r="EQ59" s="484"/>
      <c r="ER59" s="484"/>
      <c r="ES59" s="484"/>
      <c r="ET59" s="484"/>
      <c r="EU59" s="484"/>
      <c r="EV59" s="484"/>
      <c r="EW59" s="484">
        <f t="shared" si="10"/>
        <v>10</v>
      </c>
      <c r="EX59" s="484"/>
      <c r="EY59" s="484"/>
      <c r="EZ59" s="484">
        <v>101</v>
      </c>
      <c r="FA59" s="484"/>
      <c r="FB59" s="484"/>
      <c r="FC59" s="484"/>
      <c r="FD59" s="484"/>
      <c r="FE59" s="484">
        <v>0</v>
      </c>
      <c r="FF59" s="484"/>
      <c r="FG59" s="484">
        <v>2</v>
      </c>
      <c r="FH59" s="484">
        <v>1</v>
      </c>
      <c r="FI59" s="484">
        <v>25</v>
      </c>
      <c r="FJ59" s="484">
        <f t="shared" si="11"/>
        <v>10</v>
      </c>
      <c r="FK59" s="484"/>
      <c r="FL59" s="484"/>
      <c r="FM59" s="484">
        <v>101</v>
      </c>
      <c r="FN59" s="484"/>
      <c r="FO59" s="484"/>
      <c r="FP59" s="484"/>
      <c r="FQ59" s="484"/>
      <c r="FR59" s="484"/>
      <c r="FS59" s="484">
        <v>0</v>
      </c>
      <c r="FT59" s="484"/>
      <c r="FU59" s="484">
        <v>2</v>
      </c>
      <c r="FV59" s="484">
        <v>1</v>
      </c>
      <c r="FW59" s="484">
        <v>25</v>
      </c>
      <c r="FX59" s="254">
        <v>2000</v>
      </c>
      <c r="FY59" s="254">
        <v>1</v>
      </c>
    </row>
    <row r="60" spans="1:181">
      <c r="A60" s="240">
        <v>4082</v>
      </c>
      <c r="B60" s="240" t="s">
        <v>650</v>
      </c>
      <c r="C60" s="240">
        <v>2</v>
      </c>
      <c r="D60" s="240">
        <v>1</v>
      </c>
      <c r="E60" s="240">
        <f t="shared" si="3"/>
        <v>1</v>
      </c>
      <c r="F60" s="240">
        <v>1</v>
      </c>
      <c r="G60" s="240">
        <v>1</v>
      </c>
      <c r="H60" s="240">
        <v>1</v>
      </c>
      <c r="L60" s="240">
        <f t="shared" si="4"/>
        <v>3.5999999999999997E-2</v>
      </c>
      <c r="M60" s="240">
        <f t="shared" si="5"/>
        <v>2.7E-2</v>
      </c>
      <c r="N60" s="295" t="str">
        <f t="shared" si="6"/>
        <v>PLAYERSKILL_408</v>
      </c>
      <c r="O60" s="295" t="str">
        <f t="shared" si="7"/>
        <v>PLAYERSKILLDES_4082</v>
      </c>
      <c r="P60" s="295" t="str">
        <f>"PLAYERSKILLDES2_"&amp;$A60</f>
        <v>PLAYERSKILLDES2_4082</v>
      </c>
      <c r="Q60" s="295" t="str">
        <f t="shared" si="22"/>
        <v>PLAYERSKILLDES3_408</v>
      </c>
      <c r="R60" s="295" t="str">
        <f t="shared" si="23"/>
        <v>PLAYERSKILLDES4_408</v>
      </c>
      <c r="S60" s="295" t="s">
        <v>13299</v>
      </c>
      <c r="T60" s="484">
        <v>101</v>
      </c>
      <c r="U60" s="485"/>
      <c r="V60" s="485"/>
      <c r="W60" s="485"/>
      <c r="X60" s="485"/>
      <c r="Y60" s="485"/>
      <c r="Z60" s="484"/>
      <c r="AA60" s="484"/>
      <c r="AB60" s="484"/>
      <c r="AC60" s="484"/>
      <c r="AD60" s="486" t="s">
        <v>13300</v>
      </c>
      <c r="AE60" s="484"/>
      <c r="AF60" s="484"/>
      <c r="AG60" s="484"/>
      <c r="AH60" s="484">
        <v>120</v>
      </c>
      <c r="AI60" s="484"/>
      <c r="AJ60" s="484"/>
      <c r="AK60" s="484"/>
      <c r="AL60" s="484"/>
      <c r="AM60" s="484">
        <v>1</v>
      </c>
      <c r="AN60" s="289"/>
      <c r="AO60" s="484">
        <v>0</v>
      </c>
      <c r="AP60" s="484">
        <v>3</v>
      </c>
      <c r="AQ60" s="484">
        <v>4</v>
      </c>
      <c r="AR60" s="484">
        <v>0</v>
      </c>
      <c r="AS60" s="484"/>
      <c r="AT60" s="486" t="str">
        <f>"["&amp;VLOOKUP([1]playerSkillEffect!$A60,[1]法术参数设计表!$A$2:$O$168,8,FALSE)*1000&amp;",0]"</f>
        <v>[0,0]</v>
      </c>
      <c r="AU60" s="486" t="str">
        <f>"["&amp;VLOOKUP([1]playerSkillEffect!$A60,[1]法术参数设计表!$A$2:$O$168,9,FALSE)*1000&amp;",0]"</f>
        <v>[20000,0]</v>
      </c>
      <c r="AV60" s="486" t="str">
        <f>"["&amp;VLOOKUP([1]playerSkillEffect!$A60,[1]法术参数设计表!$A$2:$O$168,10,FALSE)&amp;",0]"</f>
        <v>[56,0]</v>
      </c>
      <c r="AW60" s="484">
        <v>1</v>
      </c>
      <c r="AX60" s="484">
        <v>1</v>
      </c>
      <c r="AY60" s="484">
        <v>1</v>
      </c>
      <c r="AZ60" s="484" t="s">
        <v>6905</v>
      </c>
      <c r="BA60" s="484"/>
      <c r="BB60" s="484">
        <v>1</v>
      </c>
      <c r="BC60" s="484"/>
      <c r="BD60" s="484" t="s">
        <v>6905</v>
      </c>
      <c r="BE60" s="484" t="s">
        <v>6905</v>
      </c>
      <c r="BF60" s="484" t="s">
        <v>6905</v>
      </c>
      <c r="BG60" s="484" t="s">
        <v>6905</v>
      </c>
      <c r="BH60" s="484">
        <v>100</v>
      </c>
      <c r="BI60" s="484"/>
      <c r="BJ60" s="484"/>
      <c r="BK60" s="484">
        <v>1</v>
      </c>
      <c r="BL60" s="484">
        <v>2000</v>
      </c>
      <c r="BM60" s="484">
        <v>2</v>
      </c>
      <c r="BN60" s="484">
        <v>3</v>
      </c>
      <c r="BO60" s="484"/>
      <c r="BP60" s="486" t="s">
        <v>13304</v>
      </c>
      <c r="BQ60" s="484">
        <v>2</v>
      </c>
      <c r="BR60" s="484"/>
      <c r="BS60" s="486" t="s">
        <v>13305</v>
      </c>
      <c r="BT60" s="486" t="s">
        <v>13306</v>
      </c>
      <c r="BU60" s="484" t="str">
        <f>IF(VLOOKUP(A60,[1]法术参数设计表!$A$2:$Q$168,16,FALSE)="","","["&amp;ROUND(VLOOKUP(A60,[1]法术参数设计表!$A$2:$Q$168,16,FALSE),0)&amp;","&amp;ROUND(VLOOKUP(A60,[1]法术参数设计表!$A$2:$Q$168,17,FALSE),0)&amp;"]")</f>
        <v>[4453,2415]</v>
      </c>
      <c r="BV60" s="486"/>
      <c r="BW60" s="484" t="s">
        <v>6905</v>
      </c>
      <c r="BX60" s="484">
        <v>4</v>
      </c>
      <c r="BY60" s="487" t="s">
        <v>6905</v>
      </c>
      <c r="BZ60" s="487" t="s">
        <v>6905</v>
      </c>
      <c r="CA60" s="487" t="s">
        <v>6905</v>
      </c>
      <c r="CB60" s="487" t="s">
        <v>6905</v>
      </c>
      <c r="CC60" s="487"/>
      <c r="CD60" s="487"/>
      <c r="CE60" s="484" t="s">
        <v>6905</v>
      </c>
      <c r="CF60" s="484" t="s">
        <v>6905</v>
      </c>
      <c r="CG60" s="484" t="s">
        <v>6905</v>
      </c>
      <c r="CH60" s="484" t="s">
        <v>6905</v>
      </c>
      <c r="CI60" s="484" t="s">
        <v>6905</v>
      </c>
      <c r="CJ60" s="484"/>
      <c r="CK60" s="484"/>
      <c r="CL60" s="484"/>
      <c r="CM60" s="484"/>
      <c r="CN60" s="484"/>
      <c r="CO60" s="484" t="s">
        <v>13302</v>
      </c>
      <c r="CP60" s="484"/>
      <c r="CQ60" s="484">
        <v>8</v>
      </c>
      <c r="CR60" s="484" t="s">
        <v>13303</v>
      </c>
      <c r="CS60" s="484"/>
      <c r="CT60" s="484"/>
      <c r="CU60" s="484"/>
      <c r="CV60" s="484"/>
      <c r="CW60" s="484">
        <v>4</v>
      </c>
      <c r="CX60" s="484">
        <v>4</v>
      </c>
      <c r="CY60" s="484">
        <v>4</v>
      </c>
      <c r="CZ60" s="484"/>
      <c r="DA60" s="484"/>
      <c r="DB60" s="484"/>
      <c r="DC60" s="484"/>
      <c r="DD60" s="484"/>
      <c r="DE60" s="484"/>
      <c r="DF60" s="484"/>
      <c r="DG60" s="484"/>
      <c r="DH60" s="484"/>
      <c r="DI60" s="484">
        <f t="shared" si="21"/>
        <v>2000</v>
      </c>
      <c r="DJ60" s="484"/>
      <c r="DK60" s="484"/>
      <c r="DL60" s="484"/>
      <c r="DM60" s="484"/>
      <c r="DN60" s="484"/>
      <c r="DO60" s="484"/>
      <c r="DP60" s="484"/>
      <c r="DQ60" s="484"/>
      <c r="DR60" s="484"/>
      <c r="DS60" s="484"/>
      <c r="DT60" s="484">
        <f t="shared" si="9"/>
        <v>4</v>
      </c>
      <c r="DU60" s="484"/>
      <c r="DV60" s="484"/>
      <c r="DW60" s="484"/>
      <c r="DX60" s="484"/>
      <c r="DY60" s="484"/>
      <c r="DZ60" s="484"/>
      <c r="EA60" s="484"/>
      <c r="EB60" s="484"/>
      <c r="EC60" s="484"/>
      <c r="ED60" s="484"/>
      <c r="EE60" s="484"/>
      <c r="EF60" s="484"/>
      <c r="EG60" s="484"/>
      <c r="EH60" s="484"/>
      <c r="EI60" s="484"/>
      <c r="EJ60" s="484"/>
      <c r="EK60" s="484"/>
      <c r="EL60" s="484"/>
      <c r="EM60" s="484"/>
      <c r="EN60" s="484"/>
      <c r="EO60" s="484"/>
      <c r="EP60" s="484"/>
      <c r="EQ60" s="484"/>
      <c r="ER60" s="484"/>
      <c r="ES60" s="484"/>
      <c r="ET60" s="484"/>
      <c r="EU60" s="484"/>
      <c r="EV60" s="484"/>
      <c r="EW60" s="484">
        <f t="shared" si="10"/>
        <v>10</v>
      </c>
      <c r="EX60" s="484"/>
      <c r="EY60" s="484"/>
      <c r="EZ60" s="484">
        <v>101</v>
      </c>
      <c r="FA60" s="484"/>
      <c r="FB60" s="484"/>
      <c r="FC60" s="484"/>
      <c r="FD60" s="484"/>
      <c r="FE60" s="484">
        <v>0</v>
      </c>
      <c r="FF60" s="484"/>
      <c r="FG60" s="484">
        <v>2</v>
      </c>
      <c r="FH60" s="484">
        <v>1</v>
      </c>
      <c r="FI60" s="484">
        <v>25</v>
      </c>
      <c r="FJ60" s="484">
        <f t="shared" si="11"/>
        <v>10</v>
      </c>
      <c r="FK60" s="484"/>
      <c r="FL60" s="484"/>
      <c r="FM60" s="484">
        <v>101</v>
      </c>
      <c r="FN60" s="484"/>
      <c r="FO60" s="484"/>
      <c r="FP60" s="484"/>
      <c r="FQ60" s="484"/>
      <c r="FR60" s="484"/>
      <c r="FS60" s="484">
        <v>0</v>
      </c>
      <c r="FT60" s="484"/>
      <c r="FU60" s="484">
        <v>2</v>
      </c>
      <c r="FV60" s="484">
        <v>1</v>
      </c>
      <c r="FW60" s="484">
        <v>25</v>
      </c>
      <c r="FX60" s="254">
        <v>2000</v>
      </c>
      <c r="FY60" s="254">
        <v>1</v>
      </c>
    </row>
    <row r="61" spans="1:181">
      <c r="A61" s="240">
        <v>409</v>
      </c>
      <c r="B61" s="240" t="s">
        <v>651</v>
      </c>
      <c r="C61" s="240">
        <v>2</v>
      </c>
      <c r="E61" s="240">
        <f t="shared" si="3"/>
        <v>0</v>
      </c>
      <c r="F61" s="240">
        <v>1</v>
      </c>
      <c r="G61" s="240">
        <v>1</v>
      </c>
      <c r="H61" s="240">
        <v>1</v>
      </c>
      <c r="L61" s="240">
        <f t="shared" si="4"/>
        <v>2.7E-2</v>
      </c>
      <c r="M61" s="240">
        <f t="shared" si="5"/>
        <v>1.7999999999999999E-2</v>
      </c>
      <c r="N61" s="295" t="str">
        <f t="shared" si="6"/>
        <v>PLAYERSKILL_409</v>
      </c>
      <c r="O61" s="295" t="str">
        <f t="shared" si="7"/>
        <v>PLAYERSKILLDES_409</v>
      </c>
      <c r="P61" s="295" t="str">
        <f t="shared" ref="P61:P68" si="24">"PLAYERSKILLDES2_"&amp;LEFT(A61,3)</f>
        <v>PLAYERSKILLDES2_409</v>
      </c>
      <c r="Q61" s="295" t="str">
        <f t="shared" si="22"/>
        <v>PLAYERSKILLDES3_409</v>
      </c>
      <c r="R61" s="295" t="str">
        <f t="shared" si="23"/>
        <v>PLAYERSKILLDES4_409</v>
      </c>
      <c r="S61" s="295" t="s">
        <v>13307</v>
      </c>
      <c r="T61" s="484">
        <v>101</v>
      </c>
      <c r="U61" s="485"/>
      <c r="V61" s="485"/>
      <c r="W61" s="485"/>
      <c r="X61" s="485"/>
      <c r="Y61" s="485"/>
      <c r="Z61" s="484"/>
      <c r="AA61" s="484"/>
      <c r="AB61" s="484"/>
      <c r="AC61" s="484"/>
      <c r="AD61" s="486" t="s">
        <v>13308</v>
      </c>
      <c r="AF61" s="484"/>
      <c r="AG61" s="486" t="s">
        <v>13309</v>
      </c>
      <c r="AH61" s="484">
        <v>120</v>
      </c>
      <c r="AI61" s="484"/>
      <c r="AJ61" s="484"/>
      <c r="AK61" s="484"/>
      <c r="AL61" s="484"/>
      <c r="AM61" s="484">
        <v>1</v>
      </c>
      <c r="AN61" s="289"/>
      <c r="AO61" s="484">
        <v>0</v>
      </c>
      <c r="AP61" s="484">
        <v>3</v>
      </c>
      <c r="AQ61" s="484">
        <v>4</v>
      </c>
      <c r="AR61" s="484">
        <v>0</v>
      </c>
      <c r="AS61" s="484"/>
      <c r="AT61" s="486" t="str">
        <f>"["&amp;VLOOKUP([1]playerSkillEffect!$A61,[1]法术参数设计表!$A$2:$O$168,8,FALSE)*1000&amp;",0]"</f>
        <v>[6000,0]</v>
      </c>
      <c r="AU61" s="486" t="str">
        <f>"["&amp;VLOOKUP([1]playerSkillEffect!$A61,[1]法术参数设计表!$A$2:$O$168,9,FALSE)*1000&amp;",0]"</f>
        <v>[24000,0]</v>
      </c>
      <c r="AV61" s="486" t="str">
        <f>"["&amp;VLOOKUP([1]playerSkillEffect!$A61,[1]法术参数设计表!$A$2:$O$168,10,FALSE)&amp;",0]"</f>
        <v>[39,0]</v>
      </c>
      <c r="AW61" s="484">
        <v>1</v>
      </c>
      <c r="AX61" s="484">
        <v>1</v>
      </c>
      <c r="AY61" s="484">
        <v>1</v>
      </c>
      <c r="AZ61" s="484" t="s">
        <v>6905</v>
      </c>
      <c r="BA61" s="484"/>
      <c r="BB61" s="484">
        <v>1</v>
      </c>
      <c r="BC61" s="484"/>
      <c r="BD61" s="484" t="s">
        <v>6905</v>
      </c>
      <c r="BE61" s="484">
        <v>10409</v>
      </c>
      <c r="BF61" s="484" t="s">
        <v>6905</v>
      </c>
      <c r="BG61" s="484" t="s">
        <v>6905</v>
      </c>
      <c r="BH61" s="484">
        <v>100</v>
      </c>
      <c r="BI61" s="484"/>
      <c r="BJ61" s="484"/>
      <c r="BK61" s="484">
        <v>1</v>
      </c>
      <c r="BL61" s="484">
        <f>VLOOKUP(A61,[1]法术参数设计表!$A$2:$W$223,5,FALSE)</f>
        <v>45</v>
      </c>
      <c r="BM61" s="484">
        <v>9</v>
      </c>
      <c r="BN61" s="484"/>
      <c r="BO61" s="484"/>
      <c r="BP61" s="484" t="s">
        <v>13125</v>
      </c>
      <c r="BQ61" s="484"/>
      <c r="BR61" s="484"/>
      <c r="BS61" s="484" t="s">
        <v>6905</v>
      </c>
      <c r="BT61" s="484"/>
      <c r="BU61" s="484" t="str">
        <f>IF(VLOOKUP(A61,[1]法术参数设计表!$A$2:$Q$168,16,FALSE)="","","["&amp;ROUND(VLOOKUP(A61,[1]法术参数设计表!$A$2:$Q$168,16,FALSE),0)&amp;","&amp;ROUND(VLOOKUP(A61,[1]法术参数设计表!$A$2:$Q$168,17,FALSE),0)&amp;"]")</f>
        <v>[1713,929]</v>
      </c>
      <c r="BV61" s="484"/>
      <c r="BW61" s="484" t="s">
        <v>6905</v>
      </c>
      <c r="BX61" s="484">
        <v>4</v>
      </c>
      <c r="BY61" s="487" t="s">
        <v>6905</v>
      </c>
      <c r="BZ61" s="487" t="s">
        <v>6905</v>
      </c>
      <c r="CA61" s="487" t="s">
        <v>6905</v>
      </c>
      <c r="CB61" s="487" t="s">
        <v>6905</v>
      </c>
      <c r="CC61" s="487"/>
      <c r="CD61" s="487"/>
      <c r="CE61" s="484" t="s">
        <v>6905</v>
      </c>
      <c r="CF61" s="484" t="s">
        <v>6905</v>
      </c>
      <c r="CG61" s="484" t="s">
        <v>6905</v>
      </c>
      <c r="CH61" s="484" t="s">
        <v>6905</v>
      </c>
      <c r="CI61" s="484" t="s">
        <v>6905</v>
      </c>
      <c r="CJ61" s="484"/>
      <c r="CK61" s="484"/>
      <c r="CL61" s="484"/>
      <c r="CM61" s="484"/>
      <c r="CN61" s="484"/>
      <c r="CO61" s="484"/>
      <c r="CP61" s="484"/>
      <c r="CQ61" s="484"/>
      <c r="CR61" s="484"/>
      <c r="CS61" s="484"/>
      <c r="CT61" s="484"/>
      <c r="CU61" s="484"/>
      <c r="CV61" s="484"/>
      <c r="CW61" s="484">
        <v>4</v>
      </c>
      <c r="CX61" s="484">
        <v>4</v>
      </c>
      <c r="CY61" s="484">
        <v>3</v>
      </c>
      <c r="CZ61" s="484"/>
      <c r="DA61" s="484"/>
      <c r="DB61" s="484"/>
      <c r="DC61" s="484"/>
      <c r="DD61" s="484"/>
      <c r="DE61" s="484"/>
      <c r="DF61" s="484"/>
      <c r="DG61" s="484"/>
      <c r="DH61" s="484"/>
      <c r="DI61" s="484">
        <f t="shared" si="21"/>
        <v>45</v>
      </c>
      <c r="DJ61" s="484"/>
      <c r="DK61" s="484"/>
      <c r="DL61" s="484"/>
      <c r="DM61" s="484"/>
      <c r="DN61" s="484"/>
      <c r="DO61" s="484"/>
      <c r="DP61" s="484"/>
      <c r="DQ61" s="484"/>
      <c r="DR61" s="484"/>
      <c r="DS61" s="484"/>
      <c r="DT61" s="484">
        <f t="shared" si="9"/>
        <v>4</v>
      </c>
      <c r="DU61" s="484"/>
      <c r="DV61" s="484"/>
      <c r="DW61" s="484"/>
      <c r="DX61" s="484"/>
      <c r="DY61" s="484"/>
      <c r="DZ61" s="484"/>
      <c r="EA61" s="484"/>
      <c r="EB61" s="484"/>
      <c r="EC61" s="484"/>
      <c r="ED61" s="484"/>
      <c r="EE61" s="484"/>
      <c r="EF61" s="484"/>
      <c r="EG61" s="484"/>
      <c r="EH61" s="484"/>
      <c r="EI61" s="484"/>
      <c r="EJ61" s="484"/>
      <c r="EK61" s="484"/>
      <c r="EL61" s="484"/>
      <c r="EM61" s="484"/>
      <c r="EN61" s="484"/>
      <c r="EO61" s="484"/>
      <c r="EP61" s="484"/>
      <c r="EQ61" s="484"/>
      <c r="ER61" s="484"/>
      <c r="ES61" s="484"/>
      <c r="ET61" s="484"/>
      <c r="EU61" s="484"/>
      <c r="EV61" s="484"/>
      <c r="EW61" s="484">
        <f t="shared" si="10"/>
        <v>1</v>
      </c>
      <c r="EX61" s="484"/>
      <c r="EY61" s="484"/>
      <c r="EZ61" s="484">
        <v>101</v>
      </c>
      <c r="FA61" s="484"/>
      <c r="FB61" s="484"/>
      <c r="FC61" s="484"/>
      <c r="FD61" s="484"/>
      <c r="FE61" s="484">
        <v>0</v>
      </c>
      <c r="FF61" s="484"/>
      <c r="FG61" s="484">
        <v>2</v>
      </c>
      <c r="FH61" s="484">
        <v>1</v>
      </c>
      <c r="FI61" s="484">
        <v>25</v>
      </c>
      <c r="FJ61" s="484">
        <f t="shared" si="11"/>
        <v>1</v>
      </c>
      <c r="FK61" s="484"/>
      <c r="FL61" s="484"/>
      <c r="FM61" s="484">
        <v>101</v>
      </c>
      <c r="FN61" s="484"/>
      <c r="FO61" s="484"/>
      <c r="FP61" s="484"/>
      <c r="FQ61" s="484"/>
      <c r="FR61" s="484"/>
      <c r="FS61" s="484">
        <v>0</v>
      </c>
      <c r="FT61" s="484"/>
      <c r="FU61" s="484">
        <v>2</v>
      </c>
      <c r="FV61" s="484">
        <v>1</v>
      </c>
      <c r="FW61" s="484">
        <v>25</v>
      </c>
      <c r="FX61" s="254">
        <v>2000</v>
      </c>
      <c r="FY61" s="254">
        <v>1</v>
      </c>
    </row>
    <row r="62" spans="1:181">
      <c r="A62" s="240">
        <v>410</v>
      </c>
      <c r="B62" s="240" t="s">
        <v>652</v>
      </c>
      <c r="C62" s="240">
        <v>2</v>
      </c>
      <c r="E62" s="240">
        <f t="shared" si="3"/>
        <v>0</v>
      </c>
      <c r="F62" s="240">
        <v>1</v>
      </c>
      <c r="G62" s="240">
        <v>1</v>
      </c>
      <c r="H62" s="240">
        <v>1</v>
      </c>
      <c r="L62" s="240">
        <f t="shared" si="4"/>
        <v>2.7E-2</v>
      </c>
      <c r="M62" s="240">
        <f t="shared" si="5"/>
        <v>1.7999999999999999E-2</v>
      </c>
      <c r="N62" s="295" t="str">
        <f t="shared" si="6"/>
        <v>PLAYERSKILL_410</v>
      </c>
      <c r="O62" s="295" t="str">
        <f t="shared" si="7"/>
        <v>PLAYERSKILLDES_410</v>
      </c>
      <c r="P62" s="295" t="str">
        <f t="shared" si="24"/>
        <v>PLAYERSKILLDES2_410</v>
      </c>
      <c r="Q62" s="295" t="str">
        <f t="shared" si="22"/>
        <v>PLAYERSKILLDES3_410</v>
      </c>
      <c r="R62" s="295" t="str">
        <f t="shared" si="23"/>
        <v>PLAYERSKILLDES4_410</v>
      </c>
      <c r="S62" s="295" t="s">
        <v>13310</v>
      </c>
      <c r="T62" s="484">
        <v>101</v>
      </c>
      <c r="U62" s="485"/>
      <c r="V62" s="485"/>
      <c r="W62" s="485"/>
      <c r="X62" s="485"/>
      <c r="Y62" s="485"/>
      <c r="Z62" s="484"/>
      <c r="AA62" s="484"/>
      <c r="AB62" s="484"/>
      <c r="AC62" s="484"/>
      <c r="AD62" s="486" t="s">
        <v>13311</v>
      </c>
      <c r="AE62" s="484"/>
      <c r="AF62" s="484"/>
      <c r="AG62" s="484"/>
      <c r="AH62" s="484">
        <v>120</v>
      </c>
      <c r="AI62" s="484"/>
      <c r="AJ62" s="484"/>
      <c r="AK62" s="484"/>
      <c r="AL62" s="484"/>
      <c r="AM62" s="484">
        <v>1</v>
      </c>
      <c r="AN62" s="289" t="s">
        <v>13312</v>
      </c>
      <c r="AO62" s="484">
        <v>0</v>
      </c>
      <c r="AP62" s="484">
        <v>3</v>
      </c>
      <c r="AQ62" s="484">
        <v>4</v>
      </c>
      <c r="AR62" s="484">
        <v>0</v>
      </c>
      <c r="AS62" s="484"/>
      <c r="AT62" s="486" t="str">
        <f>"["&amp;VLOOKUP([1]playerSkillEffect!$A62,[1]法术参数设计表!$A$2:$O$168,8,FALSE)*1000&amp;",0]"</f>
        <v>[11000,0]</v>
      </c>
      <c r="AU62" s="486" t="str">
        <f>"["&amp;VLOOKUP([1]playerSkillEffect!$A62,[1]法术参数设计表!$A$2:$O$168,9,FALSE)*1000&amp;",0]"</f>
        <v>[32000,0]</v>
      </c>
      <c r="AV62" s="486" t="str">
        <f>"["&amp;VLOOKUP([1]playerSkillEffect!$A62,[1]法术参数设计表!$A$2:$O$168,10,FALSE)&amp;",0]"</f>
        <v>[40,0]</v>
      </c>
      <c r="AW62" s="484">
        <v>1</v>
      </c>
      <c r="AX62" s="484">
        <v>1</v>
      </c>
      <c r="AY62" s="484">
        <v>1</v>
      </c>
      <c r="AZ62" s="484"/>
      <c r="BA62" s="484"/>
      <c r="BB62" s="484">
        <v>1</v>
      </c>
      <c r="BC62" s="484"/>
      <c r="BD62" s="484"/>
      <c r="BE62" s="484" t="s">
        <v>6905</v>
      </c>
      <c r="BF62" s="484" t="s">
        <v>6905</v>
      </c>
      <c r="BG62" s="484" t="s">
        <v>6905</v>
      </c>
      <c r="BH62" s="484">
        <v>100</v>
      </c>
      <c r="BI62" s="486" t="s">
        <v>13230</v>
      </c>
      <c r="BJ62" s="484">
        <v>1</v>
      </c>
      <c r="BK62" s="484">
        <v>1</v>
      </c>
      <c r="BL62" s="484">
        <f>VLOOKUP(A62,[1]法术参数设计表!$A$2:$W$223,5,FALSE)</f>
        <v>60</v>
      </c>
      <c r="BM62" s="484">
        <v>9</v>
      </c>
      <c r="BN62" s="484"/>
      <c r="BO62" s="484"/>
      <c r="BP62" s="484" t="s">
        <v>13125</v>
      </c>
      <c r="BQ62" s="484">
        <v>2</v>
      </c>
      <c r="BR62" s="484"/>
      <c r="BS62" s="484" t="s">
        <v>6905</v>
      </c>
      <c r="BT62" s="484"/>
      <c r="BU62" s="484" t="str">
        <f>IF(VLOOKUP(A62,[1]法术参数设计表!$A$2:$Q$168,16,FALSE)="","","["&amp;ROUND(VLOOKUP(A62,[1]法术参数设计表!$A$2:$Q$168,16,FALSE),0)&amp;","&amp;ROUND(VLOOKUP(A62,[1]法术参数设计表!$A$2:$Q$168,17,FALSE),0)&amp;"]")</f>
        <v>[2041,1107]</v>
      </c>
      <c r="BV62" s="484"/>
      <c r="BW62" s="484" t="s">
        <v>6905</v>
      </c>
      <c r="BX62" s="484">
        <v>4</v>
      </c>
      <c r="BY62" s="487" t="s">
        <v>6905</v>
      </c>
      <c r="BZ62" s="487" t="s">
        <v>6905</v>
      </c>
      <c r="CA62" s="487" t="s">
        <v>6905</v>
      </c>
      <c r="CB62" s="487" t="s">
        <v>6905</v>
      </c>
      <c r="CC62" s="487"/>
      <c r="CD62" s="487"/>
      <c r="CE62" s="484" t="s">
        <v>6905</v>
      </c>
      <c r="CF62" s="484" t="s">
        <v>6905</v>
      </c>
      <c r="CG62" s="484" t="s">
        <v>6905</v>
      </c>
      <c r="CH62" s="484" t="s">
        <v>6905</v>
      </c>
      <c r="CI62" s="484" t="s">
        <v>6905</v>
      </c>
      <c r="CJ62" s="484"/>
      <c r="CK62" s="484"/>
      <c r="CL62" s="484"/>
      <c r="CM62" s="484"/>
      <c r="CN62" s="484"/>
      <c r="CO62" s="484"/>
      <c r="CP62" s="484"/>
      <c r="CQ62" s="484"/>
      <c r="CR62" s="484"/>
      <c r="CS62" s="484"/>
      <c r="CT62" s="484"/>
      <c r="CU62" s="484"/>
      <c r="CV62" s="484"/>
      <c r="CW62" s="484"/>
      <c r="CX62" s="484"/>
      <c r="CY62" s="484"/>
      <c r="CZ62" s="484">
        <v>100</v>
      </c>
      <c r="DA62" s="484"/>
      <c r="DB62" s="484"/>
      <c r="DC62" s="484"/>
      <c r="DD62" s="484"/>
      <c r="DE62" s="484"/>
      <c r="DF62" s="484"/>
      <c r="DG62" s="484"/>
      <c r="DH62" s="484">
        <v>1</v>
      </c>
      <c r="DI62" s="484">
        <f t="shared" si="21"/>
        <v>60</v>
      </c>
      <c r="DJ62" s="484">
        <v>9</v>
      </c>
      <c r="DK62" s="484"/>
      <c r="DL62" s="484"/>
      <c r="DM62" s="484" t="s">
        <v>13125</v>
      </c>
      <c r="DN62" s="484">
        <v>2</v>
      </c>
      <c r="DO62" s="484"/>
      <c r="DP62" s="484"/>
      <c r="DQ62" s="484"/>
      <c r="DR62" s="484" t="s">
        <v>13313</v>
      </c>
      <c r="DS62" s="484"/>
      <c r="DT62" s="484">
        <f t="shared" si="9"/>
        <v>4</v>
      </c>
      <c r="DU62" s="484"/>
      <c r="DV62" s="484"/>
      <c r="DW62" s="484"/>
      <c r="DX62" s="484"/>
      <c r="DY62" s="484"/>
      <c r="DZ62" s="484"/>
      <c r="EA62" s="484"/>
      <c r="EB62" s="484"/>
      <c r="EC62" s="484"/>
      <c r="ED62" s="484"/>
      <c r="EE62" s="484"/>
      <c r="EF62" s="484"/>
      <c r="EG62" s="484"/>
      <c r="EH62" s="484"/>
      <c r="EI62" s="484"/>
      <c r="EJ62" s="484"/>
      <c r="EK62" s="484"/>
      <c r="EL62" s="484"/>
      <c r="EM62" s="484"/>
      <c r="EN62" s="484"/>
      <c r="EO62" s="484"/>
      <c r="EP62" s="484"/>
      <c r="EQ62" s="484"/>
      <c r="ER62" s="484"/>
      <c r="ES62" s="484"/>
      <c r="ET62" s="484"/>
      <c r="EU62" s="484"/>
      <c r="EV62" s="484"/>
      <c r="EW62" s="484">
        <f t="shared" si="10"/>
        <v>1</v>
      </c>
      <c r="EX62" s="484"/>
      <c r="EY62" s="484"/>
      <c r="EZ62" s="484">
        <v>101</v>
      </c>
      <c r="FA62" s="484"/>
      <c r="FB62" s="484"/>
      <c r="FC62" s="484"/>
      <c r="FD62" s="484"/>
      <c r="FE62" s="484">
        <v>0</v>
      </c>
      <c r="FF62" s="484"/>
      <c r="FG62" s="484">
        <v>2</v>
      </c>
      <c r="FH62" s="484">
        <v>1</v>
      </c>
      <c r="FI62" s="484">
        <v>25</v>
      </c>
      <c r="FJ62" s="484">
        <f t="shared" si="11"/>
        <v>1</v>
      </c>
      <c r="FK62" s="484"/>
      <c r="FL62" s="484"/>
      <c r="FM62" s="484">
        <v>101</v>
      </c>
      <c r="FN62" s="484"/>
      <c r="FO62" s="484"/>
      <c r="FP62" s="484"/>
      <c r="FQ62" s="484"/>
      <c r="FR62" s="484"/>
      <c r="FS62" s="484">
        <v>0</v>
      </c>
      <c r="FT62" s="484"/>
      <c r="FU62" s="484">
        <v>2</v>
      </c>
      <c r="FV62" s="484">
        <v>1</v>
      </c>
      <c r="FW62" s="484">
        <v>25</v>
      </c>
      <c r="FX62" s="254">
        <v>2000</v>
      </c>
      <c r="FY62" s="254">
        <v>1</v>
      </c>
    </row>
    <row r="63" spans="1:181">
      <c r="A63" s="240">
        <v>411</v>
      </c>
      <c r="B63" s="240" t="s">
        <v>653</v>
      </c>
      <c r="C63" s="240">
        <v>2</v>
      </c>
      <c r="D63" s="240">
        <v>1</v>
      </c>
      <c r="E63" s="240">
        <f t="shared" si="3"/>
        <v>1</v>
      </c>
      <c r="F63" s="240">
        <v>1</v>
      </c>
      <c r="G63" s="240">
        <v>1</v>
      </c>
      <c r="H63" s="240">
        <v>1</v>
      </c>
      <c r="L63" s="240">
        <f t="shared" si="4"/>
        <v>3.5999999999999997E-2</v>
      </c>
      <c r="M63" s="240">
        <f t="shared" si="5"/>
        <v>2.7E-2</v>
      </c>
      <c r="N63" s="295" t="str">
        <f t="shared" si="6"/>
        <v>PLAYERSKILL_411</v>
      </c>
      <c r="O63" s="295" t="str">
        <f t="shared" si="7"/>
        <v>PLAYERSKILLDES_411</v>
      </c>
      <c r="P63" s="295" t="str">
        <f t="shared" ref="P63" si="25">"PLAYERSKILLDES2_"&amp;A63</f>
        <v>PLAYERSKILLDES2_411</v>
      </c>
      <c r="Q63" s="295" t="str">
        <f t="shared" ref="Q63" si="26">"PLAYERSKILLDES3_"&amp;A63</f>
        <v>PLAYERSKILLDES3_411</v>
      </c>
      <c r="R63" s="295" t="str">
        <f t="shared" ref="R63" si="27">"PLAYERSKILLDES4_"&amp;A63</f>
        <v>PLAYERSKILLDES4_411</v>
      </c>
      <c r="S63" s="295" t="s">
        <v>13314</v>
      </c>
      <c r="T63" s="484">
        <v>101</v>
      </c>
      <c r="U63" s="485"/>
      <c r="V63" s="485"/>
      <c r="W63" s="485"/>
      <c r="X63" s="485"/>
      <c r="Y63" s="485"/>
      <c r="Z63" s="484"/>
      <c r="AA63" s="484"/>
      <c r="AB63" s="484"/>
      <c r="AC63" s="484"/>
      <c r="AD63" s="490"/>
      <c r="AE63" s="484"/>
      <c r="AF63" s="484"/>
      <c r="AG63" s="484"/>
      <c r="AH63" s="484">
        <v>120</v>
      </c>
      <c r="AI63" s="484"/>
      <c r="AJ63" s="484"/>
      <c r="AK63" s="484"/>
      <c r="AL63" s="484"/>
      <c r="AM63" s="484">
        <v>1</v>
      </c>
      <c r="AN63" s="289"/>
      <c r="AO63" s="484">
        <v>0</v>
      </c>
      <c r="AP63" s="484">
        <v>3</v>
      </c>
      <c r="AQ63" s="484">
        <v>4</v>
      </c>
      <c r="AR63" s="484">
        <v>0</v>
      </c>
      <c r="AS63" s="484"/>
      <c r="AT63" s="486" t="str">
        <f>"["&amp;VLOOKUP([1]playerSkillEffect!$A63,[1]法术参数设计表!$A$2:$O$168,8,FALSE)*1000&amp;",0]"</f>
        <v>[11000,0]</v>
      </c>
      <c r="AU63" s="486" t="str">
        <f>"["&amp;VLOOKUP([1]playerSkillEffect!$A63,[1]法术参数设计表!$A$2:$O$168,9,FALSE)*1000&amp;",0]"</f>
        <v>[25000,0]</v>
      </c>
      <c r="AV63" s="486" t="str">
        <f>"["&amp;VLOOKUP([1]playerSkillEffect!$A63,[1]法术参数设计表!$A$2:$O$168,10,FALSE)&amp;",0]"</f>
        <v>[50,0]</v>
      </c>
      <c r="AW63" s="484">
        <v>1</v>
      </c>
      <c r="AX63" s="484">
        <v>1</v>
      </c>
      <c r="AY63" s="484">
        <v>1</v>
      </c>
      <c r="AZ63" s="484" t="s">
        <v>6905</v>
      </c>
      <c r="BA63" s="484"/>
      <c r="BB63" s="484">
        <v>1</v>
      </c>
      <c r="BC63" s="484"/>
      <c r="BD63" s="484"/>
      <c r="BE63" s="484">
        <v>10411</v>
      </c>
      <c r="BF63" s="484" t="s">
        <v>6905</v>
      </c>
      <c r="BG63" s="484" t="s">
        <v>6905</v>
      </c>
      <c r="BH63" s="484">
        <v>100</v>
      </c>
      <c r="BI63" s="484"/>
      <c r="BJ63" s="484"/>
      <c r="BK63" s="484">
        <v>0</v>
      </c>
      <c r="BL63" s="484">
        <f>VLOOKUP(A63,[1]法术参数设计表!$A$2:$W$223,5,FALSE)</f>
        <v>60</v>
      </c>
      <c r="BM63" s="484"/>
      <c r="BN63" s="484"/>
      <c r="BO63" s="484"/>
      <c r="BP63" s="484"/>
      <c r="BQ63" s="484"/>
      <c r="BR63" s="484"/>
      <c r="BS63" s="484" t="s">
        <v>6905</v>
      </c>
      <c r="BT63" s="484"/>
      <c r="BU63" s="484" t="str">
        <f>IF(VLOOKUP(A63,[1]法术参数设计表!$A$2:$Q$168,16,FALSE)="","","["&amp;ROUND(VLOOKUP(A63,[1]法术参数设计表!$A$2:$Q$168,16,FALSE),0)&amp;","&amp;ROUND(VLOOKUP(A63,[1]法术参数设计表!$A$2:$Q$168,17,FALSE),0)&amp;"]")</f>
        <v>[233,126]</v>
      </c>
      <c r="BV63" s="484"/>
      <c r="BW63" s="484" t="s">
        <v>6905</v>
      </c>
      <c r="BX63" s="484">
        <v>4</v>
      </c>
      <c r="BY63" s="487" t="s">
        <v>6905</v>
      </c>
      <c r="BZ63" s="487" t="s">
        <v>6905</v>
      </c>
      <c r="CA63" s="487" t="s">
        <v>6905</v>
      </c>
      <c r="CB63" s="487" t="s">
        <v>6905</v>
      </c>
      <c r="CC63" s="487"/>
      <c r="CD63" s="487"/>
      <c r="CE63" s="484" t="s">
        <v>6905</v>
      </c>
      <c r="CF63" s="484" t="s">
        <v>6905</v>
      </c>
      <c r="CG63" s="484" t="s">
        <v>6905</v>
      </c>
      <c r="CH63" s="484" t="s">
        <v>6905</v>
      </c>
      <c r="CI63" s="484" t="s">
        <v>6905</v>
      </c>
      <c r="CJ63" s="484"/>
      <c r="CK63" s="484"/>
      <c r="CL63" s="484"/>
      <c r="CM63" s="484"/>
      <c r="CN63" s="484"/>
      <c r="CO63" s="484"/>
      <c r="CP63" s="484"/>
      <c r="CQ63" s="484"/>
      <c r="CR63" s="484"/>
      <c r="CS63" s="484"/>
      <c r="CT63" s="484"/>
      <c r="CU63" s="484"/>
      <c r="CV63" s="484"/>
      <c r="CW63" s="484"/>
      <c r="CX63" s="484"/>
      <c r="CY63" s="484"/>
      <c r="CZ63" s="484"/>
      <c r="DA63" s="484"/>
      <c r="DB63" s="484"/>
      <c r="DC63" s="484"/>
      <c r="DD63" s="484"/>
      <c r="DE63" s="484"/>
      <c r="DF63" s="484"/>
      <c r="DG63" s="484"/>
      <c r="DH63" s="484"/>
      <c r="DI63" s="484">
        <f t="shared" si="21"/>
        <v>60</v>
      </c>
      <c r="DJ63" s="484"/>
      <c r="DK63" s="484"/>
      <c r="DL63" s="484"/>
      <c r="DM63" s="484"/>
      <c r="DN63" s="484"/>
      <c r="DO63" s="484"/>
      <c r="DP63" s="484"/>
      <c r="DQ63" s="484"/>
      <c r="DR63" s="484"/>
      <c r="DS63" s="484"/>
      <c r="DT63" s="484">
        <f t="shared" si="9"/>
        <v>4</v>
      </c>
      <c r="DU63" s="484"/>
      <c r="DV63" s="484"/>
      <c r="DW63" s="484"/>
      <c r="DX63" s="484"/>
      <c r="DY63" s="484"/>
      <c r="DZ63" s="484"/>
      <c r="EA63" s="484"/>
      <c r="EB63" s="484"/>
      <c r="EC63" s="484"/>
      <c r="ED63" s="484"/>
      <c r="EE63" s="484"/>
      <c r="EF63" s="484"/>
      <c r="EG63" s="484"/>
      <c r="EH63" s="484"/>
      <c r="EI63" s="484"/>
      <c r="EJ63" s="484"/>
      <c r="EK63" s="484"/>
      <c r="EL63" s="484"/>
      <c r="EM63" s="484"/>
      <c r="EN63" s="484"/>
      <c r="EO63" s="484"/>
      <c r="EP63" s="484"/>
      <c r="EQ63" s="484"/>
      <c r="ER63" s="484"/>
      <c r="ES63" s="484"/>
      <c r="ET63" s="484"/>
      <c r="EU63" s="484"/>
      <c r="EV63" s="484"/>
      <c r="EW63" s="484">
        <f t="shared" si="10"/>
        <v>10</v>
      </c>
      <c r="EX63" s="484"/>
      <c r="EY63" s="484"/>
      <c r="EZ63" s="484">
        <v>101</v>
      </c>
      <c r="FA63" s="484"/>
      <c r="FB63" s="484"/>
      <c r="FC63" s="486" t="s">
        <v>13150</v>
      </c>
      <c r="FD63" s="484">
        <v>0</v>
      </c>
      <c r="FE63" s="484">
        <v>0</v>
      </c>
      <c r="FF63" s="484"/>
      <c r="FG63" s="484">
        <v>2</v>
      </c>
      <c r="FH63" s="484">
        <v>1</v>
      </c>
      <c r="FI63" s="484">
        <v>25</v>
      </c>
      <c r="FJ63" s="484">
        <f t="shared" si="11"/>
        <v>10</v>
      </c>
      <c r="FK63" s="484"/>
      <c r="FL63" s="484"/>
      <c r="FM63" s="484">
        <v>101</v>
      </c>
      <c r="FN63" s="484"/>
      <c r="FO63" s="484"/>
      <c r="FP63" s="484"/>
      <c r="FQ63" s="486" t="s">
        <v>13150</v>
      </c>
      <c r="FR63" s="484">
        <v>0</v>
      </c>
      <c r="FS63" s="484">
        <v>0</v>
      </c>
      <c r="FT63" s="486" t="s">
        <v>13138</v>
      </c>
      <c r="FU63" s="484">
        <v>2</v>
      </c>
      <c r="FV63" s="484">
        <v>1</v>
      </c>
      <c r="FW63" s="484">
        <v>25</v>
      </c>
      <c r="FX63" s="254">
        <v>2000</v>
      </c>
      <c r="FY63" s="254">
        <v>1</v>
      </c>
    </row>
    <row r="64" spans="1:181">
      <c r="A64" s="240">
        <v>412</v>
      </c>
      <c r="B64" s="240" t="s">
        <v>654</v>
      </c>
      <c r="C64" s="240">
        <v>2</v>
      </c>
      <c r="E64" s="240">
        <f t="shared" si="3"/>
        <v>0</v>
      </c>
      <c r="F64" s="240">
        <v>1</v>
      </c>
      <c r="G64" s="240">
        <v>2</v>
      </c>
      <c r="H64" s="240">
        <v>2</v>
      </c>
      <c r="L64" s="240">
        <f t="shared" si="4"/>
        <v>2.7E-2</v>
      </c>
      <c r="M64" s="240">
        <f t="shared" si="5"/>
        <v>1.7999999999999999E-2</v>
      </c>
      <c r="N64" s="295" t="str">
        <f t="shared" si="6"/>
        <v>PLAYERSKILL_412</v>
      </c>
      <c r="O64" s="295" t="str">
        <f t="shared" si="7"/>
        <v>PLAYERSKILLDES_412</v>
      </c>
      <c r="P64" s="295" t="str">
        <f t="shared" si="24"/>
        <v>PLAYERSKILLDES2_412</v>
      </c>
      <c r="Q64" s="295" t="str">
        <f t="shared" si="22"/>
        <v>PLAYERSKILLDES3_412</v>
      </c>
      <c r="R64" s="295" t="str">
        <f t="shared" si="23"/>
        <v>PLAYERSKILLDES4_412</v>
      </c>
      <c r="S64" s="295" t="s">
        <v>13315</v>
      </c>
      <c r="T64" s="484">
        <v>101</v>
      </c>
      <c r="U64" s="485"/>
      <c r="V64" s="485"/>
      <c r="W64" s="485"/>
      <c r="X64" s="485"/>
      <c r="Y64" s="485"/>
      <c r="Z64" s="484"/>
      <c r="AA64" s="484"/>
      <c r="AB64" s="484"/>
      <c r="AC64" s="484"/>
      <c r="AD64" s="486" t="s">
        <v>13316</v>
      </c>
      <c r="AE64" s="484"/>
      <c r="AF64" s="484"/>
      <c r="AG64" s="484"/>
      <c r="AH64" s="484">
        <v>120</v>
      </c>
      <c r="AI64" s="484"/>
      <c r="AJ64" s="484"/>
      <c r="AK64" s="484"/>
      <c r="AL64" s="484"/>
      <c r="AM64" s="484">
        <v>1</v>
      </c>
      <c r="AN64" s="289"/>
      <c r="AO64" s="484">
        <v>0</v>
      </c>
      <c r="AP64" s="484">
        <v>3</v>
      </c>
      <c r="AQ64" s="484">
        <v>4</v>
      </c>
      <c r="AR64" s="484">
        <v>0</v>
      </c>
      <c r="AS64" s="484"/>
      <c r="AT64" s="486" t="str">
        <f>"["&amp;VLOOKUP([1]playerSkillEffect!$A64,[1]法术参数设计表!$A$2:$O$168,8,FALSE)*1000&amp;",0]"</f>
        <v>[13000,0]</v>
      </c>
      <c r="AU64" s="486" t="str">
        <f>"["&amp;VLOOKUP([1]playerSkillEffect!$A64,[1]法术参数设计表!$A$2:$O$168,9,FALSE)*1000&amp;",0]"</f>
        <v>[20000,0]</v>
      </c>
      <c r="AV64" s="486" t="str">
        <f>"["&amp;VLOOKUP([1]playerSkillEffect!$A64,[1]法术参数设计表!$A$2:$O$168,10,FALSE)&amp;",0]"</f>
        <v>[15,0]</v>
      </c>
      <c r="AW64" s="484">
        <v>1</v>
      </c>
      <c r="AX64" s="484">
        <v>1</v>
      </c>
      <c r="AY64" s="484">
        <v>1</v>
      </c>
      <c r="AZ64" s="484" t="s">
        <v>6905</v>
      </c>
      <c r="BA64" s="484"/>
      <c r="BB64" s="484">
        <v>1</v>
      </c>
      <c r="BC64" s="484"/>
      <c r="BD64" s="484" t="s">
        <v>6905</v>
      </c>
      <c r="BE64" s="484" t="s">
        <v>6905</v>
      </c>
      <c r="BF64" s="484" t="s">
        <v>6905</v>
      </c>
      <c r="BG64" s="484" t="s">
        <v>6905</v>
      </c>
      <c r="BH64" s="484">
        <v>100</v>
      </c>
      <c r="BI64" s="484"/>
      <c r="BJ64" s="484"/>
      <c r="BK64" s="484">
        <v>1</v>
      </c>
      <c r="BL64" s="484">
        <f>VLOOKUP(A64,[1]法术参数设计表!$A$2:$W$223,5,FALSE)</f>
        <v>45</v>
      </c>
      <c r="BM64" s="484">
        <v>9</v>
      </c>
      <c r="BN64" s="484"/>
      <c r="BO64" s="484"/>
      <c r="BP64" s="486" t="s">
        <v>13317</v>
      </c>
      <c r="BQ64" s="486"/>
      <c r="BR64" s="486"/>
      <c r="BS64" s="484" t="s">
        <v>6905</v>
      </c>
      <c r="BT64" s="484"/>
      <c r="BU64" s="484" t="str">
        <f>IF(VLOOKUP(A64,[1]法术参数设计表!$A$2:$Q$168,16,FALSE)="","","["&amp;ROUND(VLOOKUP(A64,[1]法术参数设计表!$A$2:$Q$168,16,FALSE),0)&amp;","&amp;ROUND(VLOOKUP(A64,[1]法术参数设计表!$A$2:$Q$168,17,FALSE),0)&amp;"]")</f>
        <v/>
      </c>
      <c r="BV64" s="484"/>
      <c r="BW64" s="484" t="s">
        <v>6905</v>
      </c>
      <c r="BX64" s="484">
        <v>4</v>
      </c>
      <c r="BY64" s="487" t="s">
        <v>6905</v>
      </c>
      <c r="BZ64" s="487" t="s">
        <v>6905</v>
      </c>
      <c r="CA64" s="487">
        <v>4412</v>
      </c>
      <c r="CB64" s="487" t="s">
        <v>13126</v>
      </c>
      <c r="CC64" s="487"/>
      <c r="CD64" s="487"/>
      <c r="CE64" s="484" t="s">
        <v>6905</v>
      </c>
      <c r="CF64" s="484" t="s">
        <v>6905</v>
      </c>
      <c r="CG64" s="484" t="s">
        <v>6905</v>
      </c>
      <c r="CH64" s="484" t="s">
        <v>6905</v>
      </c>
      <c r="CI64" s="484" t="s">
        <v>6905</v>
      </c>
      <c r="CJ64" s="484"/>
      <c r="CK64" s="484"/>
      <c r="CL64" s="484">
        <v>2</v>
      </c>
      <c r="CM64" s="484">
        <v>1</v>
      </c>
      <c r="CN64" s="484"/>
      <c r="CO64" s="484"/>
      <c r="CP64" s="484"/>
      <c r="CQ64" s="484"/>
      <c r="CR64" s="484"/>
      <c r="CS64" s="484"/>
      <c r="CT64" s="484"/>
      <c r="CU64" s="484"/>
      <c r="CV64" s="484"/>
      <c r="CW64" s="484"/>
      <c r="CX64" s="484"/>
      <c r="CY64" s="484"/>
      <c r="CZ64" s="484"/>
      <c r="DA64" s="484"/>
      <c r="DB64" s="484"/>
      <c r="DC64" s="484"/>
      <c r="DD64" s="484"/>
      <c r="DE64" s="484"/>
      <c r="DF64" s="484"/>
      <c r="DG64" s="484"/>
      <c r="DH64" s="484"/>
      <c r="DI64" s="484">
        <f t="shared" si="21"/>
        <v>45</v>
      </c>
      <c r="DJ64" s="484"/>
      <c r="DK64" s="484"/>
      <c r="DL64" s="484"/>
      <c r="DM64" s="484"/>
      <c r="DN64" s="484"/>
      <c r="DO64" s="486"/>
      <c r="DP64" s="484"/>
      <c r="DQ64" s="484"/>
      <c r="DR64" s="484"/>
      <c r="DS64" s="484"/>
      <c r="DT64" s="484">
        <f t="shared" si="9"/>
        <v>4</v>
      </c>
      <c r="DU64" s="484"/>
      <c r="DV64" s="484"/>
      <c r="DW64" s="484"/>
      <c r="DX64" s="484"/>
      <c r="DY64" s="484"/>
      <c r="DZ64" s="484"/>
      <c r="EA64" s="484"/>
      <c r="EB64" s="484"/>
      <c r="EC64" s="484"/>
      <c r="ED64" s="484"/>
      <c r="EE64" s="484"/>
      <c r="EF64" s="484"/>
      <c r="EG64" s="484"/>
      <c r="EH64" s="484"/>
      <c r="EI64" s="484"/>
      <c r="EJ64" s="484"/>
      <c r="EK64" s="484"/>
      <c r="EL64" s="484"/>
      <c r="EM64" s="484"/>
      <c r="EN64" s="484"/>
      <c r="EO64" s="484"/>
      <c r="EP64" s="484"/>
      <c r="EQ64" s="484"/>
      <c r="ER64" s="484"/>
      <c r="ES64" s="484"/>
      <c r="ET64" s="484"/>
      <c r="EU64" s="484"/>
      <c r="EV64" s="484"/>
      <c r="EW64" s="484">
        <f t="shared" si="10"/>
        <v>1</v>
      </c>
      <c r="EX64" s="484"/>
      <c r="EY64" s="484"/>
      <c r="EZ64" s="484">
        <v>101</v>
      </c>
      <c r="FA64" s="484"/>
      <c r="FB64" s="484"/>
      <c r="FC64" s="484"/>
      <c r="FD64" s="484"/>
      <c r="FE64" s="484">
        <v>1</v>
      </c>
      <c r="FF64" s="484"/>
      <c r="FG64" s="484" t="s">
        <v>6905</v>
      </c>
      <c r="FH64" s="484">
        <v>1</v>
      </c>
      <c r="FI64" s="484">
        <v>25</v>
      </c>
      <c r="FJ64" s="484">
        <f t="shared" si="11"/>
        <v>1</v>
      </c>
      <c r="FK64" s="484"/>
      <c r="FL64" s="484"/>
      <c r="FM64" s="484">
        <v>101</v>
      </c>
      <c r="FN64" s="484"/>
      <c r="FO64" s="484"/>
      <c r="FP64" s="484"/>
      <c r="FQ64" s="484"/>
      <c r="FR64" s="484"/>
      <c r="FS64" s="484">
        <v>1</v>
      </c>
      <c r="FT64" s="484"/>
      <c r="FU64" s="484" t="s">
        <v>6905</v>
      </c>
      <c r="FV64" s="484">
        <v>1</v>
      </c>
      <c r="FW64" s="484">
        <v>25</v>
      </c>
      <c r="FX64" s="254">
        <v>2000</v>
      </c>
      <c r="FY64" s="254">
        <v>1</v>
      </c>
    </row>
    <row r="65" spans="1:181">
      <c r="A65" s="240">
        <v>413</v>
      </c>
      <c r="B65" s="240" t="s">
        <v>655</v>
      </c>
      <c r="C65" s="240">
        <v>2</v>
      </c>
      <c r="E65" s="240">
        <f t="shared" si="3"/>
        <v>0</v>
      </c>
      <c r="F65" s="240">
        <v>1</v>
      </c>
      <c r="G65" s="240">
        <v>2</v>
      </c>
      <c r="H65" s="240">
        <v>2</v>
      </c>
      <c r="L65" s="240">
        <f t="shared" si="4"/>
        <v>2.7E-2</v>
      </c>
      <c r="M65" s="240">
        <f t="shared" si="5"/>
        <v>1.7999999999999999E-2</v>
      </c>
      <c r="N65" s="295" t="str">
        <f t="shared" si="6"/>
        <v>PLAYERSKILL_413</v>
      </c>
      <c r="O65" s="295" t="str">
        <f t="shared" si="7"/>
        <v>PLAYERSKILLDES_413</v>
      </c>
      <c r="P65" s="295" t="str">
        <f t="shared" si="24"/>
        <v>PLAYERSKILLDES2_413</v>
      </c>
      <c r="Q65" s="295" t="str">
        <f t="shared" si="22"/>
        <v>PLAYERSKILLDES3_413</v>
      </c>
      <c r="R65" s="295" t="str">
        <f t="shared" si="23"/>
        <v>PLAYERSKILLDES4_413</v>
      </c>
      <c r="S65" s="295" t="s">
        <v>13318</v>
      </c>
      <c r="T65" s="484">
        <v>101</v>
      </c>
      <c r="U65" s="485"/>
      <c r="V65" s="485"/>
      <c r="W65" s="485"/>
      <c r="X65" s="485"/>
      <c r="Y65" s="485"/>
      <c r="Z65" s="484"/>
      <c r="AA65" s="484"/>
      <c r="AB65" s="484"/>
      <c r="AC65" s="484"/>
      <c r="AD65" s="486" t="s">
        <v>13319</v>
      </c>
      <c r="AE65" s="484"/>
      <c r="AF65" s="484"/>
      <c r="AG65" s="484"/>
      <c r="AH65" s="484">
        <v>120</v>
      </c>
      <c r="AI65" s="484"/>
      <c r="AJ65" s="484"/>
      <c r="AK65" s="484"/>
      <c r="AL65" s="484"/>
      <c r="AM65" s="484">
        <v>1</v>
      </c>
      <c r="AN65" s="289" t="s">
        <v>13320</v>
      </c>
      <c r="AO65" s="484">
        <v>0</v>
      </c>
      <c r="AP65" s="484">
        <v>3</v>
      </c>
      <c r="AQ65" s="484">
        <v>4</v>
      </c>
      <c r="AR65" s="484">
        <v>0</v>
      </c>
      <c r="AS65" s="484"/>
      <c r="AT65" s="486" t="str">
        <f>"["&amp;VLOOKUP([1]playerSkillEffect!$A65,[1]法术参数设计表!$A$2:$O$168,8,FALSE)*1000&amp;",0]"</f>
        <v>[9000,0]</v>
      </c>
      <c r="AU65" s="486" t="str">
        <f>"["&amp;VLOOKUP([1]playerSkillEffect!$A65,[1]法术参数设计表!$A$2:$O$168,9,FALSE)*1000&amp;",0]"</f>
        <v>[24000,0]</v>
      </c>
      <c r="AV65" s="486" t="str">
        <f>"["&amp;VLOOKUP([1]playerSkillEffect!$A65,[1]法术参数设计表!$A$2:$O$168,10,FALSE)&amp;",0]"</f>
        <v>[35,0]</v>
      </c>
      <c r="AW65" s="484">
        <v>1</v>
      </c>
      <c r="AX65" s="484">
        <v>1</v>
      </c>
      <c r="AY65" s="484">
        <v>1</v>
      </c>
      <c r="AZ65" s="484" t="s">
        <v>6905</v>
      </c>
      <c r="BA65" s="484"/>
      <c r="BB65" s="484">
        <v>1</v>
      </c>
      <c r="BC65" s="484"/>
      <c r="BD65" s="484" t="s">
        <v>6905</v>
      </c>
      <c r="BE65" s="484" t="s">
        <v>6905</v>
      </c>
      <c r="BF65" s="484" t="s">
        <v>6905</v>
      </c>
      <c r="BG65" s="484" t="s">
        <v>6905</v>
      </c>
      <c r="BH65" s="484">
        <v>100</v>
      </c>
      <c r="BI65" s="484"/>
      <c r="BJ65" s="484"/>
      <c r="BK65" s="484">
        <v>1</v>
      </c>
      <c r="BL65" s="484">
        <f>VLOOKUP(A65,[1]法术参数设计表!$A$2:$W$223,5,FALSE)</f>
        <v>60</v>
      </c>
      <c r="BM65" s="484">
        <v>9</v>
      </c>
      <c r="BN65" s="484"/>
      <c r="BO65" s="484"/>
      <c r="BP65" s="486" t="s">
        <v>13317</v>
      </c>
      <c r="BQ65" s="484"/>
      <c r="BR65" s="484"/>
      <c r="BS65" s="484" t="s">
        <v>6905</v>
      </c>
      <c r="BT65" s="484"/>
      <c r="BU65" s="484" t="str">
        <f>IF(VLOOKUP(A65,[1]法术参数设计表!$A$2:$Q$168,16,FALSE)="","","["&amp;ROUND(VLOOKUP(A65,[1]法术参数设计表!$A$2:$Q$168,16,FALSE),0)&amp;","&amp;ROUND(VLOOKUP(A65,[1]法术参数设计表!$A$2:$Q$168,17,FALSE),0)&amp;"]")</f>
        <v/>
      </c>
      <c r="BV65" s="484"/>
      <c r="BW65" s="484" t="s">
        <v>6905</v>
      </c>
      <c r="BX65" s="484">
        <v>4</v>
      </c>
      <c r="BY65" s="487" t="s">
        <v>6905</v>
      </c>
      <c r="BZ65" s="487" t="s">
        <v>6905</v>
      </c>
      <c r="CA65" s="487">
        <v>4413</v>
      </c>
      <c r="CB65" s="487" t="s">
        <v>13126</v>
      </c>
      <c r="CC65" s="487"/>
      <c r="CD65" s="487"/>
      <c r="CE65" s="484" t="s">
        <v>6905</v>
      </c>
      <c r="CF65" s="484" t="s">
        <v>6905</v>
      </c>
      <c r="CG65" s="484" t="s">
        <v>6905</v>
      </c>
      <c r="CH65" s="484" t="s">
        <v>6905</v>
      </c>
      <c r="CI65" s="484" t="s">
        <v>6905</v>
      </c>
      <c r="CJ65" s="484"/>
      <c r="CK65" s="484"/>
      <c r="CL65" s="484"/>
      <c r="CM65" s="484"/>
      <c r="CN65" s="484"/>
      <c r="CO65" s="484"/>
      <c r="CP65" s="484"/>
      <c r="CQ65" s="484"/>
      <c r="CR65" s="484"/>
      <c r="CS65" s="484"/>
      <c r="CT65" s="484"/>
      <c r="CU65" s="484"/>
      <c r="CV65" s="484"/>
      <c r="CW65" s="484"/>
      <c r="CX65" s="484"/>
      <c r="CY65" s="484">
        <v>1</v>
      </c>
      <c r="CZ65" s="484"/>
      <c r="DA65" s="484"/>
      <c r="DB65" s="484"/>
      <c r="DC65" s="484"/>
      <c r="DD65" s="484"/>
      <c r="DE65" s="484"/>
      <c r="DF65" s="484"/>
      <c r="DG65" s="484"/>
      <c r="DH65" s="484"/>
      <c r="DI65" s="484">
        <f t="shared" si="21"/>
        <v>60</v>
      </c>
      <c r="DJ65" s="484"/>
      <c r="DK65" s="484"/>
      <c r="DL65" s="484"/>
      <c r="DM65" s="484"/>
      <c r="DN65" s="484"/>
      <c r="DO65" s="484"/>
      <c r="DP65" s="484"/>
      <c r="DQ65" s="484"/>
      <c r="DR65" s="484"/>
      <c r="DS65" s="484"/>
      <c r="DT65" s="484">
        <f t="shared" si="9"/>
        <v>4</v>
      </c>
      <c r="DU65" s="484"/>
      <c r="DV65" s="484"/>
      <c r="DW65" s="484"/>
      <c r="DX65" s="484"/>
      <c r="DY65" s="484"/>
      <c r="DZ65" s="484"/>
      <c r="EA65" s="484"/>
      <c r="EB65" s="484"/>
      <c r="EC65" s="484"/>
      <c r="ED65" s="484"/>
      <c r="EE65" s="484"/>
      <c r="EF65" s="484"/>
      <c r="EG65" s="484"/>
      <c r="EH65" s="484"/>
      <c r="EI65" s="484"/>
      <c r="EJ65" s="484"/>
      <c r="EK65" s="484"/>
      <c r="EL65" s="484"/>
      <c r="EM65" s="484"/>
      <c r="EN65" s="484"/>
      <c r="EO65" s="484"/>
      <c r="EP65" s="484"/>
      <c r="EQ65" s="484"/>
      <c r="ER65" s="484"/>
      <c r="ES65" s="484"/>
      <c r="ET65" s="484"/>
      <c r="EU65" s="484"/>
      <c r="EV65" s="484"/>
      <c r="EW65" s="484">
        <f t="shared" si="10"/>
        <v>1</v>
      </c>
      <c r="EX65" s="484"/>
      <c r="EY65" s="484"/>
      <c r="EZ65" s="484">
        <v>101</v>
      </c>
      <c r="FA65" s="484"/>
      <c r="FB65" s="484"/>
      <c r="FC65" s="484"/>
      <c r="FD65" s="484"/>
      <c r="FE65" s="484">
        <v>1</v>
      </c>
      <c r="FF65" s="486" t="s">
        <v>13127</v>
      </c>
      <c r="FG65" s="484" t="s">
        <v>6905</v>
      </c>
      <c r="FH65" s="484">
        <v>1</v>
      </c>
      <c r="FI65" s="484">
        <v>25</v>
      </c>
      <c r="FJ65" s="484">
        <f t="shared" si="11"/>
        <v>1</v>
      </c>
      <c r="FK65" s="484"/>
      <c r="FL65" s="484"/>
      <c r="FM65" s="484">
        <v>101</v>
      </c>
      <c r="FN65" s="484"/>
      <c r="FO65" s="484"/>
      <c r="FP65" s="484"/>
      <c r="FQ65" s="484"/>
      <c r="FR65" s="484"/>
      <c r="FS65" s="484">
        <v>1</v>
      </c>
      <c r="FT65" s="486" t="s">
        <v>13127</v>
      </c>
      <c r="FU65" s="484" t="s">
        <v>6905</v>
      </c>
      <c r="FV65" s="484">
        <v>1</v>
      </c>
      <c r="FW65" s="484">
        <v>25</v>
      </c>
      <c r="FX65" s="254">
        <v>2000</v>
      </c>
      <c r="FY65" s="254">
        <v>1</v>
      </c>
    </row>
    <row r="66" spans="1:181">
      <c r="A66" s="240">
        <v>414</v>
      </c>
      <c r="B66" s="240" t="s">
        <v>656</v>
      </c>
      <c r="C66" s="240">
        <v>2</v>
      </c>
      <c r="E66" s="240">
        <f t="shared" si="3"/>
        <v>0</v>
      </c>
      <c r="F66" s="240">
        <v>1</v>
      </c>
      <c r="G66" s="240">
        <v>3</v>
      </c>
      <c r="H66" s="240">
        <v>3</v>
      </c>
      <c r="L66" s="240">
        <f t="shared" si="4"/>
        <v>2.7E-2</v>
      </c>
      <c r="M66" s="240">
        <f t="shared" si="5"/>
        <v>1.7999999999999999E-2</v>
      </c>
      <c r="N66" s="295" t="str">
        <f t="shared" si="6"/>
        <v>PLAYERSKILL_414</v>
      </c>
      <c r="O66" s="295" t="str">
        <f t="shared" si="7"/>
        <v>PLAYERSKILLDES_414</v>
      </c>
      <c r="P66" s="295" t="str">
        <f t="shared" si="24"/>
        <v>PLAYERSKILLDES2_414</v>
      </c>
      <c r="Q66" s="295" t="str">
        <f t="shared" si="22"/>
        <v>PLAYERSKILLDES3_414</v>
      </c>
      <c r="R66" s="295" t="str">
        <f t="shared" si="23"/>
        <v>PLAYERSKILLDES4_414</v>
      </c>
      <c r="S66" s="295" t="s">
        <v>13321</v>
      </c>
      <c r="T66" s="484">
        <v>101</v>
      </c>
      <c r="U66" s="485"/>
      <c r="V66" s="485"/>
      <c r="W66" s="485"/>
      <c r="X66" s="485"/>
      <c r="Y66" s="485"/>
      <c r="Z66" s="484"/>
      <c r="AA66" s="484"/>
      <c r="AB66" s="484"/>
      <c r="AC66" s="484"/>
      <c r="AD66" s="500" t="s">
        <v>13322</v>
      </c>
      <c r="AF66" s="484"/>
      <c r="AG66" s="486" t="s">
        <v>13323</v>
      </c>
      <c r="AH66" s="484">
        <v>120</v>
      </c>
      <c r="AI66" s="484"/>
      <c r="AJ66" s="484"/>
      <c r="AK66" s="484"/>
      <c r="AL66" s="484"/>
      <c r="AM66" s="484">
        <v>0</v>
      </c>
      <c r="AN66" s="289"/>
      <c r="AO66" s="484">
        <v>0</v>
      </c>
      <c r="AP66" s="484">
        <v>3</v>
      </c>
      <c r="AQ66" s="484">
        <v>4</v>
      </c>
      <c r="AR66" s="484">
        <v>0</v>
      </c>
      <c r="AS66" s="484"/>
      <c r="AT66" s="486" t="str">
        <f>"["&amp;VLOOKUP([1]playerSkillEffect!$A66,[1]法术参数设计表!$A$2:$O$168,8,FALSE)*1000&amp;",0]"</f>
        <v>[15000,0]</v>
      </c>
      <c r="AU66" s="486" t="str">
        <f>"["&amp;VLOOKUP([1]playerSkillEffect!$A66,[1]法术参数设计表!$A$2:$O$168,9,FALSE)*1000&amp;",0]"</f>
        <v>[35000,0]</v>
      </c>
      <c r="AV66" s="486" t="str">
        <f>"["&amp;VLOOKUP([1]playerSkillEffect!$A66,[1]法术参数设计表!$A$2:$O$168,10,FALSE)&amp;",0]"</f>
        <v>[40,0]</v>
      </c>
      <c r="AW66" s="484">
        <v>1</v>
      </c>
      <c r="AX66" s="484">
        <v>1</v>
      </c>
      <c r="AY66" s="484">
        <v>1</v>
      </c>
      <c r="AZ66" s="484" t="s">
        <v>6905</v>
      </c>
      <c r="BA66" s="484"/>
      <c r="BB66" s="484">
        <v>1</v>
      </c>
      <c r="BC66" s="484"/>
      <c r="BD66" s="484" t="s">
        <v>6905</v>
      </c>
      <c r="BE66" s="484" t="s">
        <v>6905</v>
      </c>
      <c r="BF66" s="484" t="s">
        <v>6905</v>
      </c>
      <c r="BG66" s="484" t="s">
        <v>6905</v>
      </c>
      <c r="BH66" s="484">
        <v>100</v>
      </c>
      <c r="BI66" s="484"/>
      <c r="BJ66" s="484"/>
      <c r="BK66" s="484">
        <v>0</v>
      </c>
      <c r="BL66" s="484">
        <f>VLOOKUP(A66,[1]法术参数设计表!$A$2:$W$223,5,FALSE)</f>
        <v>45</v>
      </c>
      <c r="BM66" s="484"/>
      <c r="BN66" s="484"/>
      <c r="BO66" s="484"/>
      <c r="BP66" s="484"/>
      <c r="BQ66" s="484">
        <v>3</v>
      </c>
      <c r="BR66" s="484"/>
      <c r="BS66" s="484" t="s">
        <v>6905</v>
      </c>
      <c r="BT66" s="484"/>
      <c r="BU66" s="484" t="str">
        <f>IF(VLOOKUP(A66,[1]法术参数设计表!$A$2:$Q$168,16,FALSE)="","","["&amp;ROUND(VLOOKUP(A66,[1]法术参数设计表!$A$2:$Q$168,16,FALSE),0)&amp;","&amp;ROUND(VLOOKUP(A66,[1]法术参数设计表!$A$2:$Q$168,17,FALSE),0)&amp;"]")</f>
        <v/>
      </c>
      <c r="BV66" s="484"/>
      <c r="BW66" s="484" t="s">
        <v>6905</v>
      </c>
      <c r="BX66" s="484">
        <v>4</v>
      </c>
      <c r="BY66" s="487" t="s">
        <v>6905</v>
      </c>
      <c r="BZ66" s="487" t="s">
        <v>6905</v>
      </c>
      <c r="CA66" s="487" t="s">
        <v>6905</v>
      </c>
      <c r="CB66" s="487" t="s">
        <v>6905</v>
      </c>
      <c r="CC66" s="487"/>
      <c r="CD66" s="487"/>
      <c r="CE66" s="486">
        <v>8414</v>
      </c>
      <c r="CF66" s="484" t="s">
        <v>12013</v>
      </c>
      <c r="CG66" s="486" t="s">
        <v>13168</v>
      </c>
      <c r="CH66" s="484" t="s">
        <v>6905</v>
      </c>
      <c r="CI66" s="484" t="s">
        <v>6905</v>
      </c>
      <c r="CJ66" s="484"/>
      <c r="CK66" s="484"/>
      <c r="CL66" s="484"/>
      <c r="CM66" s="484"/>
      <c r="CN66" s="484"/>
      <c r="CO66" s="484"/>
      <c r="CP66" s="484"/>
      <c r="CQ66" s="484"/>
      <c r="CR66" s="484"/>
      <c r="CS66" s="484"/>
      <c r="CT66" s="484"/>
      <c r="CU66" s="484"/>
      <c r="CV66" s="484"/>
      <c r="CW66" s="484"/>
      <c r="CX66" s="484"/>
      <c r="CY66" s="484"/>
      <c r="CZ66" s="484"/>
      <c r="DA66" s="484"/>
      <c r="DB66" s="484"/>
      <c r="DC66" s="484"/>
      <c r="DD66" s="484"/>
      <c r="DE66" s="484"/>
      <c r="DF66" s="484"/>
      <c r="DG66" s="484"/>
      <c r="DH66" s="484"/>
      <c r="DI66" s="484">
        <f t="shared" si="21"/>
        <v>45</v>
      </c>
      <c r="DJ66" s="484"/>
      <c r="DK66" s="484"/>
      <c r="DL66" s="484"/>
      <c r="DM66" s="484"/>
      <c r="DN66" s="484"/>
      <c r="DO66" s="484"/>
      <c r="DP66" s="484"/>
      <c r="DQ66" s="484"/>
      <c r="DR66" s="484"/>
      <c r="DS66" s="484"/>
      <c r="DT66" s="484">
        <f t="shared" si="9"/>
        <v>4</v>
      </c>
      <c r="DU66" s="484"/>
      <c r="DV66" s="484"/>
      <c r="DW66" s="484"/>
      <c r="DX66" s="484"/>
      <c r="DY66" s="484"/>
      <c r="DZ66" s="484"/>
      <c r="EA66" s="484"/>
      <c r="EB66" s="484"/>
      <c r="EC66" s="484"/>
      <c r="ED66" s="484"/>
      <c r="EE66" s="484"/>
      <c r="EF66" s="484"/>
      <c r="EG66" s="484"/>
      <c r="EH66" s="484"/>
      <c r="EI66" s="484"/>
      <c r="EJ66" s="484"/>
      <c r="EK66" s="484"/>
      <c r="EL66" s="484"/>
      <c r="EM66" s="484"/>
      <c r="EN66" s="484"/>
      <c r="EO66" s="484"/>
      <c r="EP66" s="484"/>
      <c r="EQ66" s="484"/>
      <c r="ER66" s="484"/>
      <c r="ES66" s="484"/>
      <c r="ET66" s="484"/>
      <c r="EU66" s="484"/>
      <c r="EV66" s="484"/>
      <c r="EW66" s="484">
        <f t="shared" si="10"/>
        <v>1</v>
      </c>
      <c r="EX66" s="484"/>
      <c r="EY66" s="484"/>
      <c r="EZ66" s="484">
        <v>100</v>
      </c>
      <c r="FA66" s="484"/>
      <c r="FB66" s="484"/>
      <c r="FC66" s="484"/>
      <c r="FD66" s="484"/>
      <c r="FE66" s="484">
        <v>1</v>
      </c>
      <c r="FF66" s="486" t="s">
        <v>13138</v>
      </c>
      <c r="FG66" s="484" t="s">
        <v>6905</v>
      </c>
      <c r="FH66" s="484">
        <v>1</v>
      </c>
      <c r="FI66" s="484">
        <v>25</v>
      </c>
      <c r="FJ66" s="484">
        <f t="shared" si="11"/>
        <v>1</v>
      </c>
      <c r="FK66" s="484"/>
      <c r="FL66" s="484"/>
      <c r="FM66" s="484">
        <v>100</v>
      </c>
      <c r="FN66" s="484"/>
      <c r="FO66" s="484"/>
      <c r="FP66" s="484"/>
      <c r="FQ66" s="484"/>
      <c r="FR66" s="484"/>
      <c r="FS66" s="484">
        <v>1</v>
      </c>
      <c r="FT66" s="486" t="s">
        <v>13138</v>
      </c>
      <c r="FU66" s="484" t="s">
        <v>6905</v>
      </c>
      <c r="FV66" s="484">
        <v>1</v>
      </c>
      <c r="FW66" s="484">
        <v>25</v>
      </c>
      <c r="FX66" s="254">
        <v>2000</v>
      </c>
      <c r="FY66" s="254">
        <v>1</v>
      </c>
    </row>
    <row r="67" spans="1:181">
      <c r="A67" s="240">
        <v>415</v>
      </c>
      <c r="B67" s="240" t="s">
        <v>657</v>
      </c>
      <c r="C67" s="240">
        <v>2</v>
      </c>
      <c r="E67" s="240">
        <f t="shared" si="3"/>
        <v>0</v>
      </c>
      <c r="F67" s="240">
        <v>1</v>
      </c>
      <c r="G67" s="240">
        <v>1</v>
      </c>
      <c r="H67" s="240">
        <v>1</v>
      </c>
      <c r="I67" s="240">
        <v>3</v>
      </c>
      <c r="L67" s="240">
        <f t="shared" si="4"/>
        <v>2.7E-2</v>
      </c>
      <c r="M67" s="240">
        <f t="shared" si="5"/>
        <v>1.7999999999999999E-2</v>
      </c>
      <c r="N67" s="295" t="str">
        <f t="shared" si="6"/>
        <v>PLAYERSKILL_415</v>
      </c>
      <c r="O67" s="295" t="str">
        <f t="shared" si="7"/>
        <v>PLAYERSKILLDES_415</v>
      </c>
      <c r="P67" s="295" t="str">
        <f t="shared" si="24"/>
        <v>PLAYERSKILLDES2_415</v>
      </c>
      <c r="Q67" s="295" t="str">
        <f t="shared" si="22"/>
        <v>PLAYERSKILLDES3_415</v>
      </c>
      <c r="R67" s="295" t="str">
        <f t="shared" si="23"/>
        <v>PLAYERSKILLDES4_415</v>
      </c>
      <c r="S67" s="295" t="s">
        <v>13324</v>
      </c>
      <c r="T67" s="484">
        <v>101</v>
      </c>
      <c r="U67" s="485"/>
      <c r="V67" s="485"/>
      <c r="W67" s="485"/>
      <c r="X67" s="485"/>
      <c r="Y67" s="485"/>
      <c r="Z67" s="484"/>
      <c r="AA67" s="484"/>
      <c r="AB67" s="484"/>
      <c r="AC67" s="484"/>
      <c r="AD67" s="486" t="s">
        <v>13325</v>
      </c>
      <c r="AF67" s="484"/>
      <c r="AG67" s="486" t="s">
        <v>13326</v>
      </c>
      <c r="AH67" s="484">
        <v>120</v>
      </c>
      <c r="AI67" s="484"/>
      <c r="AJ67" s="484"/>
      <c r="AK67" s="484"/>
      <c r="AL67" s="484"/>
      <c r="AM67" s="484">
        <v>1</v>
      </c>
      <c r="AN67" s="289" t="s">
        <v>13327</v>
      </c>
      <c r="AO67" s="484">
        <v>0</v>
      </c>
      <c r="AP67" s="484">
        <v>3</v>
      </c>
      <c r="AQ67" s="484">
        <v>4</v>
      </c>
      <c r="AR67" s="484">
        <v>0</v>
      </c>
      <c r="AS67" s="484"/>
      <c r="AT67" s="486" t="str">
        <f>"["&amp;VLOOKUP([1]playerSkillEffect!$A67,[1]法术参数设计表!$A$2:$O$168,8,FALSE)*1000&amp;",0]"</f>
        <v>[6000,0]</v>
      </c>
      <c r="AU67" s="486" t="str">
        <f>"["&amp;VLOOKUP([1]playerSkillEffect!$A67,[1]法术参数设计表!$A$2:$O$168,9,FALSE)*1000&amp;",0]"</f>
        <v>[15000,0]</v>
      </c>
      <c r="AV67" s="486" t="str">
        <f>"["&amp;VLOOKUP([1]playerSkillEffect!$A67,[1]法术参数设计表!$A$2:$O$168,10,FALSE)&amp;",0]"</f>
        <v>[20,0]</v>
      </c>
      <c r="AW67" s="484">
        <v>1</v>
      </c>
      <c r="AX67" s="484">
        <v>1</v>
      </c>
      <c r="AY67" s="484">
        <v>1</v>
      </c>
      <c r="AZ67" s="484" t="s">
        <v>6905</v>
      </c>
      <c r="BA67" s="484"/>
      <c r="BB67" s="484">
        <v>1</v>
      </c>
      <c r="BC67" s="484"/>
      <c r="BD67" s="484" t="s">
        <v>6905</v>
      </c>
      <c r="BE67" s="484" t="s">
        <v>6905</v>
      </c>
      <c r="BF67" s="484" t="s">
        <v>6905</v>
      </c>
      <c r="BG67" s="484" t="s">
        <v>6905</v>
      </c>
      <c r="BH67" s="484">
        <v>100</v>
      </c>
      <c r="BI67" s="484"/>
      <c r="BJ67" s="484"/>
      <c r="BK67" s="484">
        <v>1</v>
      </c>
      <c r="BL67" s="484">
        <f>VLOOKUP(A67,[1]法术参数设计表!$A$2:$W$223,5,FALSE)</f>
        <v>45</v>
      </c>
      <c r="BM67" s="484">
        <v>9</v>
      </c>
      <c r="BN67" s="484">
        <v>19</v>
      </c>
      <c r="BO67" s="484"/>
      <c r="BP67" s="484" t="s">
        <v>13125</v>
      </c>
      <c r="BQ67" s="484">
        <v>2</v>
      </c>
      <c r="BR67" s="484"/>
      <c r="BS67" s="484" t="s">
        <v>6905</v>
      </c>
      <c r="BT67" s="484"/>
      <c r="BU67" s="484" t="str">
        <f>IF(VLOOKUP(A67,[1]法术参数设计表!$A$2:$Q$168,16,FALSE)="","","["&amp;ROUND(VLOOKUP(A67,[1]法术参数设计表!$A$2:$Q$168,16,FALSE),0)&amp;","&amp;ROUND(VLOOKUP(A67,[1]法术参数设计表!$A$2:$Q$168,17,FALSE),0)&amp;"]")</f>
        <v>[951,516]</v>
      </c>
      <c r="BV67" s="484"/>
      <c r="BW67" s="484" t="s">
        <v>6905</v>
      </c>
      <c r="BX67" s="484">
        <v>4</v>
      </c>
      <c r="BY67" s="487" t="s">
        <v>6905</v>
      </c>
      <c r="BZ67" s="487" t="s">
        <v>6905</v>
      </c>
      <c r="CA67" s="487">
        <v>44001</v>
      </c>
      <c r="CB67" s="487" t="s">
        <v>13126</v>
      </c>
      <c r="CC67" s="487"/>
      <c r="CD67" s="487"/>
      <c r="CE67" s="484" t="s">
        <v>6905</v>
      </c>
      <c r="CF67" s="484" t="s">
        <v>6905</v>
      </c>
      <c r="CG67" s="484" t="s">
        <v>6905</v>
      </c>
      <c r="CH67" s="484" t="s">
        <v>6905</v>
      </c>
      <c r="CI67" s="484" t="s">
        <v>6905</v>
      </c>
      <c r="CJ67" s="484"/>
      <c r="CK67" s="484"/>
      <c r="CL67" s="484"/>
      <c r="CM67" s="484"/>
      <c r="CN67" s="484"/>
      <c r="CO67" s="484"/>
      <c r="CP67" s="484"/>
      <c r="CQ67" s="484"/>
      <c r="CR67" s="484"/>
      <c r="CS67" s="484"/>
      <c r="CT67" s="484"/>
      <c r="CU67" s="484"/>
      <c r="CV67" s="484"/>
      <c r="CW67" s="484">
        <v>4</v>
      </c>
      <c r="CX67" s="484">
        <v>4</v>
      </c>
      <c r="CY67" s="484">
        <v>1</v>
      </c>
      <c r="CZ67" s="484"/>
      <c r="DA67" s="484"/>
      <c r="DB67" s="484"/>
      <c r="DC67" s="484"/>
      <c r="DD67" s="486"/>
      <c r="DE67" s="486"/>
      <c r="DF67" s="486"/>
      <c r="DG67" s="486"/>
      <c r="DH67" s="484"/>
      <c r="DI67" s="484">
        <f t="shared" si="21"/>
        <v>45</v>
      </c>
      <c r="DJ67" s="484"/>
      <c r="DK67" s="484"/>
      <c r="DL67" s="484"/>
      <c r="DM67" s="484"/>
      <c r="DN67" s="484"/>
      <c r="DO67" s="484"/>
      <c r="DP67" s="484"/>
      <c r="DQ67" s="484"/>
      <c r="DR67" s="484"/>
      <c r="DS67" s="484"/>
      <c r="DT67" s="484">
        <f t="shared" si="9"/>
        <v>4</v>
      </c>
      <c r="DU67" s="484"/>
      <c r="DV67" s="484"/>
      <c r="DW67" s="484"/>
      <c r="DX67" s="484"/>
      <c r="DY67" s="484"/>
      <c r="DZ67" s="484"/>
      <c r="EA67" s="484"/>
      <c r="EB67" s="484"/>
      <c r="EC67" s="484"/>
      <c r="ED67" s="484"/>
      <c r="EE67" s="484"/>
      <c r="EF67" s="484"/>
      <c r="EG67" s="484"/>
      <c r="EH67" s="484"/>
      <c r="EI67" s="484"/>
      <c r="EJ67" s="484"/>
      <c r="EK67" s="484"/>
      <c r="EL67" s="484"/>
      <c r="EM67" s="484"/>
      <c r="EN67" s="484"/>
      <c r="EO67" s="484"/>
      <c r="EP67" s="484"/>
      <c r="EQ67" s="484"/>
      <c r="ER67" s="484"/>
      <c r="ES67" s="484"/>
      <c r="ET67" s="484"/>
      <c r="EU67" s="484"/>
      <c r="EV67" s="484"/>
      <c r="EW67" s="484">
        <f t="shared" si="10"/>
        <v>1</v>
      </c>
      <c r="EX67" s="484"/>
      <c r="EY67" s="484"/>
      <c r="EZ67" s="484">
        <v>101</v>
      </c>
      <c r="FA67" s="484"/>
      <c r="FB67" s="484"/>
      <c r="FC67" s="484"/>
      <c r="FD67" s="484"/>
      <c r="FE67" s="484">
        <v>0</v>
      </c>
      <c r="FF67" s="484"/>
      <c r="FG67" s="484">
        <v>2</v>
      </c>
      <c r="FH67" s="484">
        <v>2</v>
      </c>
      <c r="FI67" s="484">
        <v>25</v>
      </c>
      <c r="FJ67" s="484">
        <f t="shared" si="11"/>
        <v>1</v>
      </c>
      <c r="FK67" s="484"/>
      <c r="FL67" s="484"/>
      <c r="FM67" s="484">
        <v>101</v>
      </c>
      <c r="FN67" s="484"/>
      <c r="FO67" s="484"/>
      <c r="FP67" s="484"/>
      <c r="FQ67" s="484"/>
      <c r="FR67" s="484"/>
      <c r="FS67" s="484">
        <v>0</v>
      </c>
      <c r="FT67" s="486" t="s">
        <v>13138</v>
      </c>
      <c r="FU67" s="484">
        <v>2</v>
      </c>
      <c r="FV67" s="484">
        <v>2</v>
      </c>
      <c r="FW67" s="484">
        <v>25</v>
      </c>
      <c r="FX67" s="254">
        <v>2000</v>
      </c>
      <c r="FY67" s="254">
        <v>1</v>
      </c>
    </row>
    <row r="68" spans="1:181">
      <c r="A68" s="240">
        <v>4151</v>
      </c>
      <c r="B68" s="240" t="s">
        <v>657</v>
      </c>
      <c r="C68" s="240">
        <v>2</v>
      </c>
      <c r="E68" s="240">
        <f t="shared" si="3"/>
        <v>0</v>
      </c>
      <c r="F68" s="240">
        <v>1</v>
      </c>
      <c r="G68" s="240">
        <v>1</v>
      </c>
      <c r="H68" s="240">
        <v>1</v>
      </c>
      <c r="I68" s="240">
        <v>3</v>
      </c>
      <c r="L68" s="240">
        <f t="shared" si="4"/>
        <v>2.7E-2</v>
      </c>
      <c r="M68" s="240">
        <f t="shared" si="5"/>
        <v>1.7999999999999999E-2</v>
      </c>
      <c r="N68" s="295" t="str">
        <f t="shared" si="6"/>
        <v>PLAYERSKILL_415</v>
      </c>
      <c r="O68" s="295" t="str">
        <f t="shared" si="7"/>
        <v>PLAYERSKILLDES_4151</v>
      </c>
      <c r="P68" s="295" t="str">
        <f t="shared" si="24"/>
        <v>PLAYERSKILLDES2_415</v>
      </c>
      <c r="Q68" s="295" t="str">
        <f t="shared" si="22"/>
        <v>PLAYERSKILLDES3_415</v>
      </c>
      <c r="R68" s="295" t="str">
        <f t="shared" si="23"/>
        <v>PLAYERSKILLDES4_415</v>
      </c>
      <c r="S68" s="295" t="s">
        <v>13324</v>
      </c>
      <c r="T68" s="484">
        <v>101</v>
      </c>
      <c r="U68" s="485"/>
      <c r="V68" s="485"/>
      <c r="W68" s="485"/>
      <c r="X68" s="485"/>
      <c r="Y68" s="485"/>
      <c r="Z68" s="484"/>
      <c r="AA68" s="484"/>
      <c r="AB68" s="484"/>
      <c r="AC68" s="484"/>
      <c r="AD68" s="486" t="s">
        <v>13325</v>
      </c>
      <c r="AF68" s="484"/>
      <c r="AG68" s="486" t="s">
        <v>13326</v>
      </c>
      <c r="AH68" s="484">
        <v>120</v>
      </c>
      <c r="AI68" s="484"/>
      <c r="AJ68" s="484"/>
      <c r="AK68" s="484"/>
      <c r="AL68" s="484"/>
      <c r="AM68" s="484">
        <v>1</v>
      </c>
      <c r="AN68" s="289" t="s">
        <v>13327</v>
      </c>
      <c r="AO68" s="484">
        <v>0</v>
      </c>
      <c r="AP68" s="484">
        <v>3</v>
      </c>
      <c r="AQ68" s="484">
        <v>4</v>
      </c>
      <c r="AR68" s="484">
        <v>0</v>
      </c>
      <c r="AS68" s="484"/>
      <c r="AT68" s="486" t="str">
        <f>"["&amp;VLOOKUP([1]playerSkillEffect!$A68,[1]法术参数设计表!$A$2:$O$168,8,FALSE)*1000&amp;",0]"</f>
        <v>[6000,0]</v>
      </c>
      <c r="AU68" s="486" t="str">
        <f>"["&amp;VLOOKUP([1]playerSkillEffect!$A68,[1]法术参数设计表!$A$2:$O$168,9,FALSE)*1000&amp;",0]"</f>
        <v>[15000,0]</v>
      </c>
      <c r="AV68" s="486" t="str">
        <f>"["&amp;VLOOKUP([1]playerSkillEffect!$A68,[1]法术参数设计表!$A$2:$O$168,10,FALSE)&amp;",0]"</f>
        <v>[20,0]</v>
      </c>
      <c r="AW68" s="484">
        <v>1</v>
      </c>
      <c r="AX68" s="484">
        <v>1</v>
      </c>
      <c r="AY68" s="484">
        <v>1</v>
      </c>
      <c r="AZ68" s="484" t="s">
        <v>6905</v>
      </c>
      <c r="BA68" s="484"/>
      <c r="BB68" s="484">
        <v>1</v>
      </c>
      <c r="BC68" s="484"/>
      <c r="BD68" s="484" t="s">
        <v>6905</v>
      </c>
      <c r="BE68" s="484" t="s">
        <v>6905</v>
      </c>
      <c r="BF68" s="484" t="s">
        <v>6905</v>
      </c>
      <c r="BG68" s="484" t="s">
        <v>6905</v>
      </c>
      <c r="BH68" s="484">
        <v>100</v>
      </c>
      <c r="BI68" s="484"/>
      <c r="BJ68" s="484"/>
      <c r="BK68" s="484">
        <v>1</v>
      </c>
      <c r="BL68" s="484">
        <f>VLOOKUP(A68,[1]法术参数设计表!$A$2:$W$223,5,FALSE)</f>
        <v>45</v>
      </c>
      <c r="BM68" s="484">
        <v>9</v>
      </c>
      <c r="BN68" s="484">
        <v>19</v>
      </c>
      <c r="BO68" s="484"/>
      <c r="BP68" s="484" t="s">
        <v>13125</v>
      </c>
      <c r="BQ68" s="484">
        <v>2</v>
      </c>
      <c r="BR68" s="484"/>
      <c r="BS68" s="484" t="s">
        <v>6905</v>
      </c>
      <c r="BT68" s="484"/>
      <c r="BU68" s="484" t="str">
        <f>IF(VLOOKUP(A68,[1]法术参数设计表!$A$2:$Q$168,16,FALSE)="","","["&amp;ROUND(VLOOKUP(A68,[1]法术参数设计表!$A$2:$Q$168,16,FALSE),0)&amp;","&amp;ROUND(VLOOKUP(A68,[1]法术参数设计表!$A$2:$Q$168,17,FALSE),0)&amp;"]")</f>
        <v>[951,516]</v>
      </c>
      <c r="BV68" s="484"/>
      <c r="BW68" s="484" t="s">
        <v>6905</v>
      </c>
      <c r="BX68" s="484">
        <v>4</v>
      </c>
      <c r="BY68" s="487" t="s">
        <v>6905</v>
      </c>
      <c r="BZ68" s="487" t="s">
        <v>6905</v>
      </c>
      <c r="CA68" s="487">
        <v>44151</v>
      </c>
      <c r="CB68" s="487" t="s">
        <v>13126</v>
      </c>
      <c r="CC68" s="487"/>
      <c r="CD68" s="487"/>
      <c r="CE68" s="484" t="s">
        <v>6905</v>
      </c>
      <c r="CF68" s="484" t="s">
        <v>6905</v>
      </c>
      <c r="CG68" s="484" t="s">
        <v>6905</v>
      </c>
      <c r="CH68" s="484" t="s">
        <v>6905</v>
      </c>
      <c r="CI68" s="484" t="s">
        <v>6905</v>
      </c>
      <c r="CJ68" s="484"/>
      <c r="CK68" s="484"/>
      <c r="CL68" s="484"/>
      <c r="CM68" s="484"/>
      <c r="CN68" s="484"/>
      <c r="CO68" s="484"/>
      <c r="CP68" s="484"/>
      <c r="CQ68" s="484"/>
      <c r="CR68" s="484"/>
      <c r="CS68" s="484"/>
      <c r="CT68" s="484"/>
      <c r="CU68" s="484"/>
      <c r="CV68" s="484"/>
      <c r="CW68" s="484">
        <v>4</v>
      </c>
      <c r="CX68" s="484">
        <v>4</v>
      </c>
      <c r="CY68" s="484">
        <v>1</v>
      </c>
      <c r="CZ68" s="484"/>
      <c r="DA68" s="484"/>
      <c r="DB68" s="484"/>
      <c r="DC68" s="484"/>
      <c r="DD68" s="486"/>
      <c r="DE68" s="486"/>
      <c r="DF68" s="486"/>
      <c r="DG68" s="486"/>
      <c r="DH68" s="484"/>
      <c r="DI68" s="484">
        <f t="shared" si="21"/>
        <v>45</v>
      </c>
      <c r="DJ68" s="484"/>
      <c r="DK68" s="484"/>
      <c r="DL68" s="484"/>
      <c r="DM68" s="484"/>
      <c r="DN68" s="484"/>
      <c r="DO68" s="484"/>
      <c r="DP68" s="484"/>
      <c r="DQ68" s="484"/>
      <c r="DR68" s="484"/>
      <c r="DS68" s="484"/>
      <c r="DT68" s="484">
        <f t="shared" si="9"/>
        <v>4</v>
      </c>
      <c r="DU68" s="484"/>
      <c r="DV68" s="484"/>
      <c r="DW68" s="484"/>
      <c r="DX68" s="484"/>
      <c r="DY68" s="484"/>
      <c r="DZ68" s="484"/>
      <c r="EA68" s="484"/>
      <c r="EB68" s="484"/>
      <c r="EC68" s="484"/>
      <c r="ED68" s="484"/>
      <c r="EE68" s="484"/>
      <c r="EF68" s="484"/>
      <c r="EG68" s="484"/>
      <c r="EH68" s="484"/>
      <c r="EI68" s="484"/>
      <c r="EJ68" s="484"/>
      <c r="EK68" s="484"/>
      <c r="EL68" s="484"/>
      <c r="EM68" s="484"/>
      <c r="EN68" s="484"/>
      <c r="EO68" s="484"/>
      <c r="EP68" s="484"/>
      <c r="EQ68" s="484"/>
      <c r="ER68" s="484"/>
      <c r="ES68" s="484"/>
      <c r="ET68" s="484"/>
      <c r="EU68" s="484"/>
      <c r="EV68" s="484"/>
      <c r="EW68" s="484">
        <f t="shared" si="10"/>
        <v>1</v>
      </c>
      <c r="EX68" s="484"/>
      <c r="EY68" s="484"/>
      <c r="EZ68" s="484">
        <v>101</v>
      </c>
      <c r="FA68" s="484"/>
      <c r="FB68" s="484"/>
      <c r="FC68" s="484"/>
      <c r="FD68" s="484"/>
      <c r="FE68" s="484">
        <v>0</v>
      </c>
      <c r="FF68" s="484"/>
      <c r="FG68" s="484">
        <v>2</v>
      </c>
      <c r="FH68" s="484">
        <v>2</v>
      </c>
      <c r="FI68" s="484">
        <v>25</v>
      </c>
      <c r="FJ68" s="484">
        <f t="shared" si="11"/>
        <v>1</v>
      </c>
      <c r="FK68" s="484"/>
      <c r="FL68" s="484"/>
      <c r="FM68" s="484">
        <v>101</v>
      </c>
      <c r="FN68" s="484"/>
      <c r="FO68" s="484"/>
      <c r="FP68" s="484"/>
      <c r="FQ68" s="484"/>
      <c r="FR68" s="484"/>
      <c r="FS68" s="484">
        <v>0</v>
      </c>
      <c r="FT68" s="486" t="s">
        <v>13138</v>
      </c>
      <c r="FU68" s="484">
        <v>2</v>
      </c>
      <c r="FV68" s="484">
        <v>2</v>
      </c>
      <c r="FW68" s="484">
        <v>25</v>
      </c>
      <c r="FX68" s="254">
        <v>2000</v>
      </c>
      <c r="FY68" s="254">
        <v>1</v>
      </c>
    </row>
    <row r="69" spans="1:181">
      <c r="A69" s="240">
        <v>416</v>
      </c>
      <c r="B69" s="240" t="s">
        <v>13328</v>
      </c>
      <c r="C69" s="240">
        <v>2</v>
      </c>
      <c r="D69" s="240">
        <v>1</v>
      </c>
      <c r="E69" s="240">
        <f t="shared" si="3"/>
        <v>1</v>
      </c>
      <c r="F69" s="240">
        <v>1</v>
      </c>
      <c r="G69" s="240">
        <v>2</v>
      </c>
      <c r="H69" s="240">
        <v>2</v>
      </c>
      <c r="L69" s="240">
        <f t="shared" si="4"/>
        <v>3.5999999999999997E-2</v>
      </c>
      <c r="M69" s="240">
        <f t="shared" si="5"/>
        <v>2.7E-2</v>
      </c>
      <c r="N69" s="295" t="str">
        <f t="shared" si="6"/>
        <v>PLAYERSKILL_416</v>
      </c>
      <c r="O69" s="295" t="str">
        <f t="shared" si="7"/>
        <v>PLAYERSKILLDES_416</v>
      </c>
      <c r="P69" s="295" t="str">
        <f>"PLAYERSKILLDES2_"&amp;A69</f>
        <v>PLAYERSKILLDES2_416</v>
      </c>
      <c r="Q69" s="295" t="str">
        <f>"PLAYERSKILLDES3_"&amp;A69</f>
        <v>PLAYERSKILLDES3_416</v>
      </c>
      <c r="R69" s="295" t="str">
        <f t="shared" ref="R69" si="28">"PLAYERSKILLDES4_"&amp;A69</f>
        <v>PLAYERSKILLDES4_416</v>
      </c>
      <c r="S69" s="295" t="s">
        <v>13329</v>
      </c>
      <c r="T69" s="484">
        <v>100</v>
      </c>
      <c r="U69" s="485"/>
      <c r="V69" s="485"/>
      <c r="W69" s="485"/>
      <c r="X69" s="485"/>
      <c r="Y69" s="485"/>
      <c r="Z69" s="484"/>
      <c r="AA69" s="484"/>
      <c r="AB69" s="484"/>
      <c r="AC69" s="484"/>
      <c r="AD69" s="484"/>
      <c r="AE69" s="484"/>
      <c r="AF69" s="484"/>
      <c r="AG69" s="305"/>
      <c r="AH69" s="484">
        <v>120</v>
      </c>
      <c r="AI69" s="486"/>
      <c r="AJ69" s="484"/>
      <c r="AK69" s="484"/>
      <c r="AL69" s="484"/>
      <c r="AM69" s="484">
        <v>2</v>
      </c>
      <c r="AN69" s="289" t="s">
        <v>13330</v>
      </c>
      <c r="AO69" s="484">
        <v>0</v>
      </c>
      <c r="AP69" s="484">
        <v>3</v>
      </c>
      <c r="AQ69" s="484">
        <v>4</v>
      </c>
      <c r="AR69" s="484">
        <v>0</v>
      </c>
      <c r="AS69" s="484"/>
      <c r="AT69" s="486" t="str">
        <f>"["&amp;VLOOKUP([1]playerSkillEffect!$A69,[1]法术参数设计表!$A$2:$O$168,8,FALSE)*1000&amp;",0]"</f>
        <v>[8000,0]</v>
      </c>
      <c r="AU69" s="486" t="str">
        <f>"["&amp;VLOOKUP([1]playerSkillEffect!$A69,[1]法术参数设计表!$A$2:$O$168,9,FALSE)*1000&amp;",0]"</f>
        <v>[32000,0]</v>
      </c>
      <c r="AV69" s="486" t="str">
        <f>"["&amp;VLOOKUP([1]playerSkillEffect!$A69,[1]法术参数设计表!$A$2:$O$168,10,FALSE)&amp;",0]"</f>
        <v>[46,0]</v>
      </c>
      <c r="AW69" s="484">
        <v>1</v>
      </c>
      <c r="AX69" s="484">
        <v>1</v>
      </c>
      <c r="AY69" s="484">
        <v>1</v>
      </c>
      <c r="AZ69" s="484" t="s">
        <v>6905</v>
      </c>
      <c r="BA69" s="484"/>
      <c r="BB69" s="484">
        <v>1</v>
      </c>
      <c r="BC69" s="484"/>
      <c r="BD69" s="484" t="s">
        <v>6905</v>
      </c>
      <c r="BE69" s="484">
        <v>10416</v>
      </c>
      <c r="BF69" s="484" t="s">
        <v>6905</v>
      </c>
      <c r="BG69" s="484" t="s">
        <v>6905</v>
      </c>
      <c r="BH69" s="484">
        <v>100</v>
      </c>
      <c r="BI69" s="484"/>
      <c r="BJ69" s="484"/>
      <c r="BK69" s="484">
        <v>0</v>
      </c>
      <c r="BL69" s="484">
        <f>VLOOKUP(A69,[1]法术参数设计表!$A$2:$W$223,5,FALSE)</f>
        <v>120</v>
      </c>
      <c r="BM69" s="484"/>
      <c r="BN69" s="484"/>
      <c r="BO69" s="484"/>
      <c r="BP69" s="484"/>
      <c r="BQ69" s="484"/>
      <c r="BR69" s="484"/>
      <c r="BS69" s="484" t="s">
        <v>6905</v>
      </c>
      <c r="BT69" s="484"/>
      <c r="BU69" s="484"/>
      <c r="BV69" s="484"/>
      <c r="BW69" s="484"/>
      <c r="BX69" s="484"/>
      <c r="BY69" s="487"/>
      <c r="BZ69" s="487"/>
      <c r="CA69" s="487"/>
      <c r="CB69" s="487"/>
      <c r="CC69" s="487"/>
      <c r="CD69" s="487"/>
      <c r="CE69" s="484" t="s">
        <v>6905</v>
      </c>
      <c r="CF69" s="484" t="s">
        <v>6905</v>
      </c>
      <c r="CG69" s="484" t="s">
        <v>6905</v>
      </c>
      <c r="CH69" s="484" t="s">
        <v>6905</v>
      </c>
      <c r="CI69" s="484" t="s">
        <v>6905</v>
      </c>
      <c r="CJ69" s="484"/>
      <c r="CK69" s="484"/>
      <c r="CL69" s="484"/>
      <c r="CM69" s="484"/>
      <c r="CN69" s="484"/>
      <c r="CO69" s="484"/>
      <c r="CP69" s="484"/>
      <c r="CQ69" s="484"/>
      <c r="CR69" s="484"/>
      <c r="CS69" s="484"/>
      <c r="CT69" s="484"/>
      <c r="CU69" s="484"/>
      <c r="CV69" s="484"/>
      <c r="CW69" s="484"/>
      <c r="CX69" s="484"/>
      <c r="CY69" s="484"/>
      <c r="CZ69" s="484"/>
      <c r="DA69" s="484"/>
      <c r="DB69" s="484"/>
      <c r="DC69" s="484"/>
      <c r="DD69" s="305"/>
      <c r="DE69" s="305"/>
      <c r="DF69" s="305"/>
      <c r="DG69" s="305"/>
      <c r="DH69" s="484"/>
      <c r="DI69" s="484">
        <f t="shared" si="21"/>
        <v>120</v>
      </c>
      <c r="DJ69" s="484"/>
      <c r="DK69" s="484"/>
      <c r="DL69" s="484"/>
      <c r="DM69" s="484"/>
      <c r="DN69" s="484"/>
      <c r="DO69" s="484"/>
      <c r="DP69" s="484"/>
      <c r="DQ69" s="484"/>
      <c r="DR69" s="484"/>
      <c r="DS69" s="484"/>
      <c r="DT69" s="484">
        <f t="shared" si="9"/>
        <v>0</v>
      </c>
      <c r="DU69" s="484"/>
      <c r="DV69" s="484"/>
      <c r="DW69" s="484"/>
      <c r="DX69" s="484"/>
      <c r="DY69" s="484"/>
      <c r="DZ69" s="484"/>
      <c r="EA69" s="484"/>
      <c r="EB69" s="484"/>
      <c r="EC69" s="484"/>
      <c r="ED69" s="484"/>
      <c r="EE69" s="484"/>
      <c r="EF69" s="484"/>
      <c r="EG69" s="484"/>
      <c r="EH69" s="484"/>
      <c r="EI69" s="484"/>
      <c r="EJ69" s="484"/>
      <c r="EK69" s="484"/>
      <c r="EL69" s="484"/>
      <c r="EM69" s="484"/>
      <c r="EN69" s="484"/>
      <c r="EO69" s="484"/>
      <c r="EP69" s="484"/>
      <c r="EQ69" s="484"/>
      <c r="ER69" s="484"/>
      <c r="ES69" s="484"/>
      <c r="ET69" s="484"/>
      <c r="EU69" s="484"/>
      <c r="EV69" s="484"/>
      <c r="EW69" s="484">
        <f t="shared" si="10"/>
        <v>10</v>
      </c>
      <c r="EX69" s="484"/>
      <c r="EY69" s="484"/>
      <c r="EZ69" s="484">
        <v>100</v>
      </c>
      <c r="FA69" s="484"/>
      <c r="FB69" s="484"/>
      <c r="FC69" s="484"/>
      <c r="FD69" s="484"/>
      <c r="FE69" s="484">
        <v>1</v>
      </c>
      <c r="FF69" s="486" t="s">
        <v>13331</v>
      </c>
      <c r="FG69" s="484" t="s">
        <v>6905</v>
      </c>
      <c r="FH69" s="484">
        <v>1</v>
      </c>
      <c r="FI69" s="484">
        <v>25</v>
      </c>
      <c r="FJ69" s="484">
        <f t="shared" si="11"/>
        <v>10</v>
      </c>
      <c r="FK69" s="484"/>
      <c r="FL69" s="484"/>
      <c r="FM69" s="484">
        <v>100</v>
      </c>
      <c r="FN69" s="484"/>
      <c r="FO69" s="484"/>
      <c r="FP69" s="484"/>
      <c r="FQ69" s="484"/>
      <c r="FR69" s="484"/>
      <c r="FS69" s="484">
        <v>1</v>
      </c>
      <c r="FT69" s="486" t="s">
        <v>13331</v>
      </c>
      <c r="FU69" s="484" t="s">
        <v>6905</v>
      </c>
      <c r="FV69" s="484">
        <v>1</v>
      </c>
      <c r="FW69" s="484">
        <v>25</v>
      </c>
      <c r="FX69" s="254">
        <v>2000</v>
      </c>
      <c r="FY69" s="254">
        <v>1</v>
      </c>
    </row>
    <row r="70" spans="1:181">
      <c r="A70" s="240">
        <v>501</v>
      </c>
      <c r="B70" s="240" t="s">
        <v>658</v>
      </c>
      <c r="C70" s="240">
        <v>2</v>
      </c>
      <c r="E70" s="240">
        <f t="shared" si="3"/>
        <v>0</v>
      </c>
      <c r="F70" s="240">
        <v>1</v>
      </c>
      <c r="G70" s="240">
        <v>2</v>
      </c>
      <c r="H70" s="240">
        <v>2</v>
      </c>
      <c r="L70" s="240">
        <f t="shared" si="4"/>
        <v>2.7E-2</v>
      </c>
      <c r="M70" s="240">
        <f t="shared" si="5"/>
        <v>1.7999999999999999E-2</v>
      </c>
      <c r="N70" s="295" t="str">
        <f t="shared" si="6"/>
        <v>PLAYERSKILL_501</v>
      </c>
      <c r="O70" s="295" t="str">
        <f t="shared" si="7"/>
        <v>PLAYERSKILLDES_501</v>
      </c>
      <c r="P70" s="295" t="str">
        <f t="shared" si="17"/>
        <v>PLAYERSKILLDES2_501</v>
      </c>
      <c r="Q70" s="295" t="str">
        <f t="shared" si="18"/>
        <v>PLAYERSKILLDES3_501</v>
      </c>
      <c r="R70" s="295" t="str">
        <f t="shared" si="8"/>
        <v>PLAYERSKILLDES4_501</v>
      </c>
      <c r="S70" s="295" t="s">
        <v>13332</v>
      </c>
      <c r="T70" s="484">
        <v>100</v>
      </c>
      <c r="U70" s="485"/>
      <c r="V70" s="485"/>
      <c r="W70" s="485"/>
      <c r="X70" s="485"/>
      <c r="Y70" s="485"/>
      <c r="Z70" s="484"/>
      <c r="AA70" s="484"/>
      <c r="AB70" s="484"/>
      <c r="AC70" s="484"/>
      <c r="AD70" s="486" t="s">
        <v>13333</v>
      </c>
      <c r="AF70" s="484"/>
      <c r="AG70" s="486" t="s">
        <v>13334</v>
      </c>
      <c r="AH70" s="484">
        <v>120</v>
      </c>
      <c r="AI70" s="486" t="s">
        <v>13335</v>
      </c>
      <c r="AJ70" s="484"/>
      <c r="AK70" s="484"/>
      <c r="AL70" s="484"/>
      <c r="AM70" s="484">
        <v>2</v>
      </c>
      <c r="AN70" s="289" t="s">
        <v>13330</v>
      </c>
      <c r="AO70" s="484">
        <v>0</v>
      </c>
      <c r="AP70" s="484">
        <v>3</v>
      </c>
      <c r="AQ70" s="484">
        <v>5</v>
      </c>
      <c r="AR70" s="484">
        <v>0</v>
      </c>
      <c r="AS70" s="484"/>
      <c r="AT70" s="486" t="str">
        <f>"["&amp;VLOOKUP([1]playerSkillEffect!$A70,[1]法术参数设计表!$A$2:$O$168,8,FALSE)*1000&amp;",0]"</f>
        <v>[8000,0]</v>
      </c>
      <c r="AU70" s="486" t="str">
        <f>"["&amp;VLOOKUP([1]playerSkillEffect!$A70,[1]法术参数设计表!$A$2:$O$168,9,FALSE)*1000&amp;",0]"</f>
        <v>[18000,0]</v>
      </c>
      <c r="AV70" s="486" t="str">
        <f>"["&amp;VLOOKUP([1]playerSkillEffect!$A70,[1]法术参数设计表!$A$2:$O$168,10,FALSE)&amp;",0]"</f>
        <v>[25,0]</v>
      </c>
      <c r="AW70" s="484">
        <v>1</v>
      </c>
      <c r="AX70" s="484">
        <v>1</v>
      </c>
      <c r="AY70" s="484">
        <v>1</v>
      </c>
      <c r="AZ70" s="484" t="s">
        <v>6905</v>
      </c>
      <c r="BA70" s="484"/>
      <c r="BB70" s="484">
        <v>1</v>
      </c>
      <c r="BC70" s="484"/>
      <c r="BD70" s="484" t="s">
        <v>6905</v>
      </c>
      <c r="BE70" s="484" t="s">
        <v>6905</v>
      </c>
      <c r="BF70" s="484" t="s">
        <v>6905</v>
      </c>
      <c r="BG70" s="484" t="s">
        <v>6905</v>
      </c>
      <c r="BH70" s="484">
        <v>100</v>
      </c>
      <c r="BI70" s="484"/>
      <c r="BJ70" s="484"/>
      <c r="BK70" s="484">
        <v>1</v>
      </c>
      <c r="BL70" s="484">
        <f>VLOOKUP(A70,[1]法术参数设计表!$A$2:$W$223,5,FALSE)</f>
        <v>60</v>
      </c>
      <c r="BM70" s="484">
        <v>8</v>
      </c>
      <c r="BN70" s="484"/>
      <c r="BO70" s="484"/>
      <c r="BP70" s="484" t="s">
        <v>13125</v>
      </c>
      <c r="BQ70" s="484"/>
      <c r="BR70" s="484"/>
      <c r="BS70" s="484" t="s">
        <v>6905</v>
      </c>
      <c r="BT70" s="484"/>
      <c r="BU70" s="484" t="str">
        <f>IF(VLOOKUP(A70,[1]法术参数设计表!$A$2:$Q$168,16,FALSE)="","","["&amp;ROUND(VLOOKUP(A70,[1]法术参数设计表!$A$2:$Q$168,16,FALSE),0)&amp;","&amp;ROUND(VLOOKUP(A70,[1]法术参数设计表!$A$2:$Q$168,17,FALSE),0)&amp;"]")</f>
        <v/>
      </c>
      <c r="BV70" s="484"/>
      <c r="BW70" s="484" t="s">
        <v>6905</v>
      </c>
      <c r="BX70" s="484">
        <v>5</v>
      </c>
      <c r="BY70" s="487" t="s">
        <v>6905</v>
      </c>
      <c r="BZ70" s="487" t="s">
        <v>6905</v>
      </c>
      <c r="CA70" s="487">
        <v>4501</v>
      </c>
      <c r="CB70" s="487" t="s">
        <v>13126</v>
      </c>
      <c r="CC70" s="487"/>
      <c r="CD70" s="487"/>
      <c r="CE70" s="484" t="s">
        <v>6905</v>
      </c>
      <c r="CF70" s="484" t="s">
        <v>6905</v>
      </c>
      <c r="CG70" s="484" t="s">
        <v>6905</v>
      </c>
      <c r="CH70" s="484" t="s">
        <v>6905</v>
      </c>
      <c r="CI70" s="484" t="s">
        <v>6905</v>
      </c>
      <c r="CJ70" s="484"/>
      <c r="CK70" s="484"/>
      <c r="CL70" s="484"/>
      <c r="CM70" s="484"/>
      <c r="CN70" s="484"/>
      <c r="CO70" s="484"/>
      <c r="CP70" s="484"/>
      <c r="CQ70" s="484"/>
      <c r="CR70" s="484"/>
      <c r="CS70" s="484"/>
      <c r="CT70" s="484"/>
      <c r="CU70" s="484"/>
      <c r="CV70" s="484"/>
      <c r="CW70" s="484"/>
      <c r="CX70" s="484"/>
      <c r="CY70" s="484"/>
      <c r="CZ70" s="484"/>
      <c r="DA70" s="484"/>
      <c r="DB70" s="484"/>
      <c r="DC70" s="484"/>
      <c r="DD70" s="486"/>
      <c r="DE70" s="486"/>
      <c r="DF70" s="486"/>
      <c r="DG70" s="486"/>
      <c r="DH70" s="484"/>
      <c r="DI70" s="484">
        <f t="shared" si="21"/>
        <v>60</v>
      </c>
      <c r="DJ70" s="484"/>
      <c r="DK70" s="484"/>
      <c r="DL70" s="484"/>
      <c r="DM70" s="484"/>
      <c r="DN70" s="484"/>
      <c r="DO70" s="484"/>
      <c r="DP70" s="484"/>
      <c r="DQ70" s="484"/>
      <c r="DR70" s="484"/>
      <c r="DS70" s="484"/>
      <c r="DT70" s="484">
        <f t="shared" si="9"/>
        <v>5</v>
      </c>
      <c r="DU70" s="484"/>
      <c r="DV70" s="484"/>
      <c r="DW70" s="484"/>
      <c r="DX70" s="484"/>
      <c r="DY70" s="484"/>
      <c r="DZ70" s="484"/>
      <c r="EA70" s="484"/>
      <c r="EB70" s="484"/>
      <c r="EC70" s="484"/>
      <c r="ED70" s="484"/>
      <c r="EE70" s="484"/>
      <c r="EF70" s="484"/>
      <c r="EG70" s="484"/>
      <c r="EH70" s="484"/>
      <c r="EI70" s="484"/>
      <c r="EJ70" s="484"/>
      <c r="EK70" s="484"/>
      <c r="EL70" s="484"/>
      <c r="EM70" s="484"/>
      <c r="EN70" s="484"/>
      <c r="EO70" s="484"/>
      <c r="EP70" s="484"/>
      <c r="EQ70" s="484"/>
      <c r="ER70" s="484"/>
      <c r="ES70" s="484"/>
      <c r="ET70" s="484"/>
      <c r="EU70" s="484"/>
      <c r="EV70" s="484"/>
      <c r="EW70" s="484">
        <f t="shared" si="10"/>
        <v>1</v>
      </c>
      <c r="EX70" s="484"/>
      <c r="EY70" s="484"/>
      <c r="EZ70" s="484">
        <v>100</v>
      </c>
      <c r="FA70" s="484"/>
      <c r="FB70" s="484"/>
      <c r="FC70" s="484"/>
      <c r="FD70" s="484"/>
      <c r="FE70" s="484">
        <v>1</v>
      </c>
      <c r="FF70" s="486" t="s">
        <v>13336</v>
      </c>
      <c r="FG70" s="484" t="s">
        <v>6905</v>
      </c>
      <c r="FH70" s="484">
        <v>1</v>
      </c>
      <c r="FI70" s="484">
        <v>25</v>
      </c>
      <c r="FJ70" s="484">
        <f t="shared" si="11"/>
        <v>1</v>
      </c>
      <c r="FK70" s="484"/>
      <c r="FL70" s="484"/>
      <c r="FM70" s="484">
        <v>100</v>
      </c>
      <c r="FN70" s="484"/>
      <c r="FO70" s="484"/>
      <c r="FP70" s="484"/>
      <c r="FQ70" s="484"/>
      <c r="FR70" s="484"/>
      <c r="FS70" s="484">
        <v>1</v>
      </c>
      <c r="FT70" s="486" t="s">
        <v>13336</v>
      </c>
      <c r="FU70" s="484" t="s">
        <v>6905</v>
      </c>
      <c r="FV70" s="484">
        <v>1</v>
      </c>
      <c r="FW70" s="484">
        <v>25</v>
      </c>
      <c r="FX70" s="254">
        <v>2000</v>
      </c>
      <c r="FY70" s="254">
        <v>1</v>
      </c>
    </row>
    <row r="71" spans="1:181">
      <c r="A71" s="240">
        <v>502</v>
      </c>
      <c r="B71" s="240" t="s">
        <v>659</v>
      </c>
      <c r="C71" s="240">
        <v>2</v>
      </c>
      <c r="E71" s="240">
        <f t="shared" si="3"/>
        <v>0</v>
      </c>
      <c r="F71" s="240">
        <v>1</v>
      </c>
      <c r="G71" s="240">
        <v>2</v>
      </c>
      <c r="H71" s="240">
        <v>2</v>
      </c>
      <c r="L71" s="240">
        <f t="shared" si="4"/>
        <v>2.7E-2</v>
      </c>
      <c r="M71" s="240">
        <f t="shared" si="5"/>
        <v>1.7999999999999999E-2</v>
      </c>
      <c r="N71" s="295" t="str">
        <f t="shared" si="6"/>
        <v>PLAYERSKILL_502</v>
      </c>
      <c r="O71" s="295" t="str">
        <f t="shared" si="7"/>
        <v>PLAYERSKILLDES_502</v>
      </c>
      <c r="P71" s="295" t="str">
        <f t="shared" si="17"/>
        <v>PLAYERSKILLDES2_502</v>
      </c>
      <c r="Q71" s="295" t="str">
        <f t="shared" si="18"/>
        <v>PLAYERSKILLDES3_502</v>
      </c>
      <c r="R71" s="295" t="str">
        <f t="shared" si="8"/>
        <v>PLAYERSKILLDES4_502</v>
      </c>
      <c r="S71" s="295" t="s">
        <v>13337</v>
      </c>
      <c r="T71" s="484">
        <v>100</v>
      </c>
      <c r="U71" s="485"/>
      <c r="V71" s="485"/>
      <c r="W71" s="485"/>
      <c r="X71" s="485"/>
      <c r="Y71" s="485"/>
      <c r="Z71" s="484"/>
      <c r="AA71" s="484"/>
      <c r="AB71" s="484"/>
      <c r="AC71" s="484"/>
      <c r="AD71" s="486" t="s">
        <v>13338</v>
      </c>
      <c r="AF71" s="484"/>
      <c r="AG71" s="486" t="s">
        <v>13339</v>
      </c>
      <c r="AH71" s="484">
        <v>160</v>
      </c>
      <c r="AI71" s="486"/>
      <c r="AJ71" s="484"/>
      <c r="AK71" s="484"/>
      <c r="AL71" s="484"/>
      <c r="AM71" s="484">
        <v>2</v>
      </c>
      <c r="AN71" s="289" t="s">
        <v>13340</v>
      </c>
      <c r="AO71" s="484">
        <v>0</v>
      </c>
      <c r="AP71" s="484">
        <v>3</v>
      </c>
      <c r="AQ71" s="484">
        <v>5</v>
      </c>
      <c r="AR71" s="484">
        <v>0</v>
      </c>
      <c r="AS71" s="484"/>
      <c r="AT71" s="486" t="str">
        <f>"["&amp;VLOOKUP([1]playerSkillEffect!$A71,[1]法术参数设计表!$A$2:$O$168,8,FALSE)*1000&amp;",0]"</f>
        <v>[9000,0]</v>
      </c>
      <c r="AU71" s="486" t="str">
        <f>"["&amp;VLOOKUP([1]playerSkillEffect!$A71,[1]法术参数设计表!$A$2:$O$168,9,FALSE)*1000&amp;",0]"</f>
        <v>[22000,0]</v>
      </c>
      <c r="AV71" s="486" t="str">
        <f>"["&amp;VLOOKUP([1]playerSkillEffect!$A71,[1]法术参数设计表!$A$2:$O$168,10,FALSE)&amp;",0]"</f>
        <v>[26,0]</v>
      </c>
      <c r="AW71" s="484">
        <v>1</v>
      </c>
      <c r="AX71" s="484">
        <v>1</v>
      </c>
      <c r="AY71" s="484">
        <v>1</v>
      </c>
      <c r="AZ71" s="484" t="s">
        <v>6905</v>
      </c>
      <c r="BA71" s="484"/>
      <c r="BB71" s="484">
        <v>1</v>
      </c>
      <c r="BC71" s="484"/>
      <c r="BD71" s="484" t="s">
        <v>6905</v>
      </c>
      <c r="BE71" s="484" t="s">
        <v>6905</v>
      </c>
      <c r="BF71" s="484" t="s">
        <v>6905</v>
      </c>
      <c r="BG71" s="484" t="s">
        <v>6905</v>
      </c>
      <c r="BH71" s="484">
        <v>100</v>
      </c>
      <c r="BI71" s="484"/>
      <c r="BJ71" s="484"/>
      <c r="BK71" s="484">
        <v>1</v>
      </c>
      <c r="BL71" s="484">
        <f>VLOOKUP(A71,[1]法术参数设计表!$A$2:$W$223,5,FALSE)</f>
        <v>45</v>
      </c>
      <c r="BM71" s="484">
        <v>8</v>
      </c>
      <c r="BN71" s="484"/>
      <c r="BO71" s="484"/>
      <c r="BP71" s="484" t="s">
        <v>13125</v>
      </c>
      <c r="BQ71" s="484"/>
      <c r="BR71" s="484"/>
      <c r="BS71" s="484" t="s">
        <v>6905</v>
      </c>
      <c r="BT71" s="484"/>
      <c r="BU71" s="484" t="str">
        <f>IF(VLOOKUP(A71,[1]法术参数设计表!$A$2:$Q$168,16,FALSE)="","","["&amp;ROUND(VLOOKUP(A71,[1]法术参数设计表!$A$2:$Q$168,16,FALSE),0)&amp;","&amp;ROUND(VLOOKUP(A71,[1]法术参数设计表!$A$2:$Q$168,17,FALSE),0)&amp;"]")</f>
        <v>[900,480]</v>
      </c>
      <c r="BV71" s="484"/>
      <c r="BW71" s="484" t="s">
        <v>6905</v>
      </c>
      <c r="BX71" s="484">
        <v>5</v>
      </c>
      <c r="BY71" s="487" t="s">
        <v>6905</v>
      </c>
      <c r="BZ71" s="487" t="s">
        <v>6905</v>
      </c>
      <c r="CA71" s="487">
        <v>4502</v>
      </c>
      <c r="CB71" s="487" t="s">
        <v>13126</v>
      </c>
      <c r="CC71" s="487"/>
      <c r="CD71" s="487"/>
      <c r="CE71" s="484" t="s">
        <v>6905</v>
      </c>
      <c r="CF71" s="484" t="s">
        <v>6905</v>
      </c>
      <c r="CG71" s="484" t="s">
        <v>6905</v>
      </c>
      <c r="CH71" s="484" t="s">
        <v>6905</v>
      </c>
      <c r="CI71" s="484" t="s">
        <v>6905</v>
      </c>
      <c r="CJ71" s="484"/>
      <c r="CK71" s="484"/>
      <c r="CL71" s="484"/>
      <c r="CM71" s="484"/>
      <c r="CN71" s="484"/>
      <c r="CO71" s="484"/>
      <c r="CP71" s="484"/>
      <c r="CQ71" s="484"/>
      <c r="CR71" s="484"/>
      <c r="CS71" s="484"/>
      <c r="CT71" s="484"/>
      <c r="CU71" s="484"/>
      <c r="CV71" s="484"/>
      <c r="CW71" s="484"/>
      <c r="CX71" s="484"/>
      <c r="CY71" s="484"/>
      <c r="CZ71" s="484"/>
      <c r="DA71" s="484"/>
      <c r="DB71" s="484"/>
      <c r="DC71" s="484"/>
      <c r="DD71" s="486"/>
      <c r="DE71" s="486"/>
      <c r="DF71" s="486"/>
      <c r="DG71" s="486"/>
      <c r="DH71" s="484"/>
      <c r="DI71" s="484">
        <f t="shared" si="21"/>
        <v>45</v>
      </c>
      <c r="DJ71" s="484"/>
      <c r="DK71" s="484"/>
      <c r="DL71" s="484"/>
      <c r="DM71" s="484"/>
      <c r="DN71" s="484"/>
      <c r="DO71" s="484"/>
      <c r="DP71" s="484"/>
      <c r="DQ71" s="484"/>
      <c r="DR71" s="484"/>
      <c r="DS71" s="484"/>
      <c r="DT71" s="484">
        <f t="shared" si="9"/>
        <v>5</v>
      </c>
      <c r="DU71" s="484"/>
      <c r="DV71" s="484"/>
      <c r="DW71" s="484"/>
      <c r="DX71" s="484"/>
      <c r="DY71" s="484"/>
      <c r="DZ71" s="484"/>
      <c r="EA71" s="484"/>
      <c r="EB71" s="484"/>
      <c r="EC71" s="484"/>
      <c r="ED71" s="484"/>
      <c r="EE71" s="484"/>
      <c r="EF71" s="484"/>
      <c r="EG71" s="484"/>
      <c r="EH71" s="484"/>
      <c r="EI71" s="484"/>
      <c r="EJ71" s="484"/>
      <c r="EK71" s="484"/>
      <c r="EL71" s="484"/>
      <c r="EM71" s="484"/>
      <c r="EN71" s="484"/>
      <c r="EO71" s="484"/>
      <c r="EP71" s="484"/>
      <c r="EQ71" s="484"/>
      <c r="ER71" s="484"/>
      <c r="ES71" s="484"/>
      <c r="ET71" s="484"/>
      <c r="EU71" s="484"/>
      <c r="EV71" s="484"/>
      <c r="EW71" s="484">
        <f t="shared" si="10"/>
        <v>1</v>
      </c>
      <c r="EX71" s="484"/>
      <c r="EY71" s="484"/>
      <c r="EZ71" s="484">
        <v>100</v>
      </c>
      <c r="FA71" s="484"/>
      <c r="FB71" s="484"/>
      <c r="FC71" s="484"/>
      <c r="FD71" s="484"/>
      <c r="FE71" s="484">
        <v>0</v>
      </c>
      <c r="FF71" s="486" t="s">
        <v>13336</v>
      </c>
      <c r="FG71" s="484">
        <v>2</v>
      </c>
      <c r="FH71" s="484">
        <v>1</v>
      </c>
      <c r="FI71" s="484">
        <v>25</v>
      </c>
      <c r="FJ71" s="484">
        <f t="shared" si="11"/>
        <v>1</v>
      </c>
      <c r="FK71" s="484"/>
      <c r="FL71" s="484"/>
      <c r="FM71" s="484">
        <v>100</v>
      </c>
      <c r="FN71" s="484"/>
      <c r="FO71" s="484"/>
      <c r="FP71" s="484"/>
      <c r="FQ71" s="484"/>
      <c r="FR71" s="484"/>
      <c r="FS71" s="484">
        <v>0</v>
      </c>
      <c r="FT71" s="486" t="s">
        <v>13336</v>
      </c>
      <c r="FU71" s="484">
        <v>2</v>
      </c>
      <c r="FV71" s="484">
        <v>1</v>
      </c>
      <c r="FW71" s="484">
        <v>25</v>
      </c>
      <c r="FX71" s="254">
        <v>2000</v>
      </c>
      <c r="FY71" s="254">
        <v>1</v>
      </c>
    </row>
    <row r="72" spans="1:181">
      <c r="A72" s="240">
        <v>5022</v>
      </c>
      <c r="B72" s="240" t="s">
        <v>659</v>
      </c>
      <c r="C72" s="240">
        <v>2</v>
      </c>
      <c r="E72" s="240">
        <f t="shared" si="3"/>
        <v>0</v>
      </c>
      <c r="F72" s="240">
        <v>1</v>
      </c>
      <c r="G72" s="240">
        <v>2</v>
      </c>
      <c r="H72" s="240">
        <v>2</v>
      </c>
      <c r="L72" s="240">
        <f t="shared" si="4"/>
        <v>2.7E-2</v>
      </c>
      <c r="M72" s="240">
        <f t="shared" si="5"/>
        <v>1.7999999999999999E-2</v>
      </c>
      <c r="N72" s="295" t="str">
        <f t="shared" si="6"/>
        <v>PLAYERSKILL_502</v>
      </c>
      <c r="O72" s="295" t="str">
        <f t="shared" si="7"/>
        <v>PLAYERSKILLDES_5022</v>
      </c>
      <c r="P72" s="295" t="str">
        <f t="shared" si="17"/>
        <v>PLAYERSKILLDES2_5022</v>
      </c>
      <c r="Q72" s="295" t="str">
        <f t="shared" si="18"/>
        <v>PLAYERSKILLDES3_5022</v>
      </c>
      <c r="R72" s="295" t="str">
        <f t="shared" si="8"/>
        <v>PLAYERSKILLDES4_5022</v>
      </c>
      <c r="S72" s="295" t="s">
        <v>13337</v>
      </c>
      <c r="T72" s="484">
        <v>100</v>
      </c>
      <c r="U72" s="485"/>
      <c r="V72" s="485"/>
      <c r="W72" s="485"/>
      <c r="X72" s="485"/>
      <c r="Y72" s="485"/>
      <c r="Z72" s="484"/>
      <c r="AA72" s="484"/>
      <c r="AB72" s="484"/>
      <c r="AC72" s="484"/>
      <c r="AD72" s="486" t="s">
        <v>13338</v>
      </c>
      <c r="AF72" s="484"/>
      <c r="AG72" s="486" t="s">
        <v>13339</v>
      </c>
      <c r="AH72" s="484">
        <v>160</v>
      </c>
      <c r="AI72" s="486"/>
      <c r="AJ72" s="484"/>
      <c r="AK72" s="484"/>
      <c r="AL72" s="484"/>
      <c r="AM72" s="484">
        <v>2</v>
      </c>
      <c r="AN72" s="289" t="s">
        <v>13340</v>
      </c>
      <c r="AO72" s="484">
        <v>0</v>
      </c>
      <c r="AP72" s="484">
        <v>3</v>
      </c>
      <c r="AQ72" s="484">
        <v>5</v>
      </c>
      <c r="AR72" s="484">
        <v>0</v>
      </c>
      <c r="AS72" s="484"/>
      <c r="AT72" s="486" t="str">
        <f>"["&amp;VLOOKUP([1]playerSkillEffect!$A72,[1]法术参数设计表!$A$2:$O$168,8,FALSE)*1000&amp;",0]"</f>
        <v>[6000,0]</v>
      </c>
      <c r="AU72" s="486" t="str">
        <f>"["&amp;VLOOKUP([1]playerSkillEffect!$A72,[1]法术参数设计表!$A$2:$O$168,9,FALSE)*1000&amp;",0]"</f>
        <v>[17000,0]</v>
      </c>
      <c r="AV72" s="486" t="str">
        <f>"["&amp;VLOOKUP([1]playerSkillEffect!$A72,[1]法术参数设计表!$A$2:$O$168,10,FALSE)&amp;",0]"</f>
        <v>[13,0]</v>
      </c>
      <c r="AW72" s="484">
        <v>1</v>
      </c>
      <c r="AX72" s="484">
        <v>1</v>
      </c>
      <c r="AY72" s="484">
        <v>1</v>
      </c>
      <c r="AZ72" s="484" t="s">
        <v>6905</v>
      </c>
      <c r="BA72" s="484"/>
      <c r="BB72" s="484">
        <v>1</v>
      </c>
      <c r="BC72" s="484"/>
      <c r="BD72" s="484" t="s">
        <v>6905</v>
      </c>
      <c r="BE72" s="484" t="s">
        <v>6905</v>
      </c>
      <c r="BF72" s="484" t="s">
        <v>6905</v>
      </c>
      <c r="BG72" s="484" t="s">
        <v>6905</v>
      </c>
      <c r="BH72" s="484">
        <v>100</v>
      </c>
      <c r="BI72" s="484"/>
      <c r="BJ72" s="484"/>
      <c r="BK72" s="484">
        <v>1</v>
      </c>
      <c r="BL72" s="484">
        <f>VLOOKUP(A72,[1]法术参数设计表!$A$2:$W$223,5,FALSE)</f>
        <v>45</v>
      </c>
      <c r="BM72" s="484">
        <v>8</v>
      </c>
      <c r="BN72" s="484"/>
      <c r="BO72" s="484"/>
      <c r="BP72" s="484" t="s">
        <v>13125</v>
      </c>
      <c r="BQ72" s="484">
        <v>4</v>
      </c>
      <c r="BR72" s="484"/>
      <c r="BS72" s="484" t="s">
        <v>6905</v>
      </c>
      <c r="BT72" s="484"/>
      <c r="BU72" s="484" t="str">
        <f>BU71</f>
        <v>[900,480]</v>
      </c>
      <c r="BV72" s="484"/>
      <c r="BW72" s="484" t="s">
        <v>6905</v>
      </c>
      <c r="BX72" s="484">
        <v>5</v>
      </c>
      <c r="BY72" s="487" t="s">
        <v>6905</v>
      </c>
      <c r="BZ72" s="487" t="s">
        <v>6905</v>
      </c>
      <c r="CA72" s="487">
        <v>4502</v>
      </c>
      <c r="CB72" s="487" t="s">
        <v>13126</v>
      </c>
      <c r="CC72" s="487"/>
      <c r="CD72" s="487"/>
      <c r="CE72" s="484" t="s">
        <v>6905</v>
      </c>
      <c r="CF72" s="484" t="s">
        <v>6905</v>
      </c>
      <c r="CG72" s="484" t="s">
        <v>6905</v>
      </c>
      <c r="CH72" s="484" t="s">
        <v>6905</v>
      </c>
      <c r="CI72" s="484" t="s">
        <v>6905</v>
      </c>
      <c r="CJ72" s="484"/>
      <c r="CK72" s="484"/>
      <c r="CL72" s="484">
        <v>1</v>
      </c>
      <c r="CM72" s="484">
        <v>10</v>
      </c>
      <c r="CN72" s="484"/>
      <c r="CO72" s="484"/>
      <c r="CP72" s="484"/>
      <c r="CQ72" s="484"/>
      <c r="CR72" s="484"/>
      <c r="CS72" s="484"/>
      <c r="CT72" s="484"/>
      <c r="CU72" s="484"/>
      <c r="CV72" s="484"/>
      <c r="CW72" s="484"/>
      <c r="CX72" s="484"/>
      <c r="CY72" s="484"/>
      <c r="CZ72" s="484"/>
      <c r="DA72" s="484"/>
      <c r="DB72" s="484"/>
      <c r="DC72" s="484"/>
      <c r="DD72" s="486"/>
      <c r="DE72" s="486"/>
      <c r="DF72" s="486"/>
      <c r="DG72" s="486"/>
      <c r="DH72" s="484"/>
      <c r="DI72" s="484">
        <f t="shared" si="21"/>
        <v>45</v>
      </c>
      <c r="DJ72" s="484"/>
      <c r="DK72" s="484"/>
      <c r="DL72" s="484"/>
      <c r="DM72" s="484"/>
      <c r="DN72" s="484"/>
      <c r="DO72" s="484"/>
      <c r="DP72" s="484"/>
      <c r="DQ72" s="484"/>
      <c r="DR72" s="484"/>
      <c r="DS72" s="484"/>
      <c r="DT72" s="484">
        <f t="shared" si="9"/>
        <v>5</v>
      </c>
      <c r="DU72" s="484"/>
      <c r="DV72" s="484"/>
      <c r="DW72" s="484"/>
      <c r="DX72" s="484"/>
      <c r="DY72" s="484"/>
      <c r="DZ72" s="484"/>
      <c r="EA72" s="484"/>
      <c r="EB72" s="484"/>
      <c r="EC72" s="484"/>
      <c r="ED72" s="484"/>
      <c r="EE72" s="484"/>
      <c r="EF72" s="484"/>
      <c r="EG72" s="484"/>
      <c r="EH72" s="484"/>
      <c r="EI72" s="484"/>
      <c r="EJ72" s="484"/>
      <c r="EK72" s="484"/>
      <c r="EL72" s="484"/>
      <c r="EM72" s="484"/>
      <c r="EN72" s="484"/>
      <c r="EO72" s="484"/>
      <c r="EP72" s="484"/>
      <c r="EQ72" s="484"/>
      <c r="ER72" s="484"/>
      <c r="ES72" s="484"/>
      <c r="ET72" s="484"/>
      <c r="EU72" s="484"/>
      <c r="EV72" s="484"/>
      <c r="EW72" s="484">
        <f t="shared" si="10"/>
        <v>1</v>
      </c>
      <c r="EX72" s="484"/>
      <c r="EY72" s="484"/>
      <c r="EZ72" s="484">
        <v>100</v>
      </c>
      <c r="FA72" s="484"/>
      <c r="FB72" s="484"/>
      <c r="FC72" s="484"/>
      <c r="FD72" s="484"/>
      <c r="FE72" s="484">
        <v>0</v>
      </c>
      <c r="FF72" s="486" t="s">
        <v>13336</v>
      </c>
      <c r="FG72" s="484">
        <v>2</v>
      </c>
      <c r="FH72" s="484">
        <v>1</v>
      </c>
      <c r="FI72" s="484">
        <v>25</v>
      </c>
      <c r="FJ72" s="484">
        <f t="shared" si="11"/>
        <v>1</v>
      </c>
      <c r="FK72" s="484"/>
      <c r="FL72" s="484"/>
      <c r="FM72" s="484">
        <v>100</v>
      </c>
      <c r="FN72" s="484"/>
      <c r="FO72" s="484"/>
      <c r="FP72" s="484"/>
      <c r="FQ72" s="484"/>
      <c r="FR72" s="484"/>
      <c r="FS72" s="484">
        <v>0</v>
      </c>
      <c r="FT72" s="486" t="s">
        <v>13336</v>
      </c>
      <c r="FU72" s="484">
        <v>2</v>
      </c>
      <c r="FV72" s="484">
        <v>1</v>
      </c>
      <c r="FW72" s="484">
        <v>25</v>
      </c>
      <c r="FX72" s="254">
        <v>2000</v>
      </c>
      <c r="FY72" s="254">
        <v>1</v>
      </c>
    </row>
    <row r="73" spans="1:181">
      <c r="A73" s="240">
        <v>503</v>
      </c>
      <c r="B73" s="240" t="s">
        <v>13341</v>
      </c>
      <c r="C73" s="240">
        <v>2</v>
      </c>
      <c r="E73" s="240">
        <f t="shared" si="3"/>
        <v>0</v>
      </c>
      <c r="F73" s="240">
        <v>1</v>
      </c>
      <c r="G73" s="240">
        <v>2</v>
      </c>
      <c r="H73" s="240">
        <v>2</v>
      </c>
      <c r="L73" s="240">
        <f t="shared" si="4"/>
        <v>2.7E-2</v>
      </c>
      <c r="M73" s="240">
        <f t="shared" si="5"/>
        <v>1.7999999999999999E-2</v>
      </c>
      <c r="N73" s="295" t="str">
        <f t="shared" si="6"/>
        <v>PLAYERSKILL_503</v>
      </c>
      <c r="O73" s="295" t="str">
        <f t="shared" si="7"/>
        <v>PLAYERSKILLDES_503</v>
      </c>
      <c r="P73" s="295" t="str">
        <f t="shared" si="17"/>
        <v>PLAYERSKILLDES2_503</v>
      </c>
      <c r="Q73" s="295" t="str">
        <f t="shared" si="18"/>
        <v>PLAYERSKILLDES3_503</v>
      </c>
      <c r="R73" s="295" t="str">
        <f t="shared" si="8"/>
        <v>PLAYERSKILLDES4_503</v>
      </c>
      <c r="S73" s="295" t="s">
        <v>13342</v>
      </c>
      <c r="T73" s="484">
        <v>101</v>
      </c>
      <c r="U73" s="485"/>
      <c r="V73" s="485"/>
      <c r="W73" s="485"/>
      <c r="X73" s="485"/>
      <c r="Y73" s="485"/>
      <c r="Z73" s="484"/>
      <c r="AA73" s="484"/>
      <c r="AB73" s="484"/>
      <c r="AC73" s="484"/>
      <c r="AD73" s="486"/>
      <c r="AE73" s="484"/>
      <c r="AF73" s="484"/>
      <c r="AG73" s="484"/>
      <c r="AH73" s="484">
        <v>120</v>
      </c>
      <c r="AI73" s="486" t="s">
        <v>13343</v>
      </c>
      <c r="AJ73" s="484"/>
      <c r="AK73" s="486"/>
      <c r="AL73" s="484"/>
      <c r="AM73" s="484">
        <v>1</v>
      </c>
      <c r="AN73" s="289"/>
      <c r="AO73" s="484">
        <v>0</v>
      </c>
      <c r="AP73" s="484">
        <v>3</v>
      </c>
      <c r="AQ73" s="484">
        <v>5</v>
      </c>
      <c r="AR73" s="484">
        <v>0</v>
      </c>
      <c r="AS73" s="484"/>
      <c r="AT73" s="486" t="str">
        <f>"["&amp;VLOOKUP([1]playerSkillEffect!$A73,[1]法术参数设计表!$A$2:$O$168,8,FALSE)*1000&amp;",0]"</f>
        <v>[6000,0]</v>
      </c>
      <c r="AU73" s="486" t="str">
        <f>"["&amp;VLOOKUP([1]playerSkillEffect!$A73,[1]法术参数设计表!$A$2:$O$168,9,FALSE)*1000&amp;",0]"</f>
        <v>[12000,0]</v>
      </c>
      <c r="AV73" s="486" t="str">
        <f>"["&amp;VLOOKUP([1]playerSkillEffect!$A73,[1]法术参数设计表!$A$2:$O$168,10,FALSE)&amp;",0]"</f>
        <v>[25,0]</v>
      </c>
      <c r="AW73" s="484">
        <v>1</v>
      </c>
      <c r="AX73" s="484">
        <v>1</v>
      </c>
      <c r="AY73" s="484">
        <v>1</v>
      </c>
      <c r="AZ73" s="484" t="s">
        <v>6905</v>
      </c>
      <c r="BA73" s="484"/>
      <c r="BB73" s="484">
        <v>1</v>
      </c>
      <c r="BC73" s="484"/>
      <c r="BD73" s="484" t="s">
        <v>6905</v>
      </c>
      <c r="BE73" s="484" t="s">
        <v>6905</v>
      </c>
      <c r="BF73" s="484" t="s">
        <v>6905</v>
      </c>
      <c r="BG73" s="484" t="s">
        <v>6905</v>
      </c>
      <c r="BH73" s="484">
        <v>100</v>
      </c>
      <c r="BI73" s="484"/>
      <c r="BJ73" s="484"/>
      <c r="BK73" s="484">
        <v>1</v>
      </c>
      <c r="BL73" s="484">
        <f>VLOOKUP(A73,[1]法术参数设计表!$A$2:$W$223,5,FALSE)</f>
        <v>45</v>
      </c>
      <c r="BM73" s="484">
        <v>9</v>
      </c>
      <c r="BN73" s="484"/>
      <c r="BO73" s="484"/>
      <c r="BP73" s="486" t="s">
        <v>13317</v>
      </c>
      <c r="BQ73" s="484"/>
      <c r="BR73" s="484"/>
      <c r="BS73" s="484" t="s">
        <v>6905</v>
      </c>
      <c r="BT73" s="484"/>
      <c r="BU73" s="484" t="str">
        <f>IF(VLOOKUP(A73,[1]法术参数设计表!$A$2:$Q$168,16,FALSE)="","","["&amp;ROUND(VLOOKUP(A73,[1]法术参数设计表!$A$2:$Q$168,16,FALSE),0)&amp;","&amp;ROUND(VLOOKUP(A73,[1]法术参数设计表!$A$2:$Q$168,17,FALSE),0)&amp;"]")</f>
        <v/>
      </c>
      <c r="BV73" s="484"/>
      <c r="BW73" s="484" t="s">
        <v>6905</v>
      </c>
      <c r="BX73" s="484">
        <v>5</v>
      </c>
      <c r="BY73" s="487" t="s">
        <v>6905</v>
      </c>
      <c r="BZ73" s="487" t="s">
        <v>6905</v>
      </c>
      <c r="CA73" s="487">
        <v>4503</v>
      </c>
      <c r="CB73" s="492" t="s">
        <v>13192</v>
      </c>
      <c r="CC73" s="492"/>
      <c r="CD73" s="492"/>
      <c r="CE73" s="484" t="s">
        <v>6905</v>
      </c>
      <c r="CF73" s="484" t="s">
        <v>6905</v>
      </c>
      <c r="CG73" s="484" t="s">
        <v>6905</v>
      </c>
      <c r="CH73" s="484" t="s">
        <v>6905</v>
      </c>
      <c r="CI73" s="484" t="s">
        <v>6905</v>
      </c>
      <c r="CJ73" s="484"/>
      <c r="CK73" s="484"/>
      <c r="CL73" s="484"/>
      <c r="CM73" s="484"/>
      <c r="CN73" s="484"/>
      <c r="CO73" s="484"/>
      <c r="CP73" s="484"/>
      <c r="CQ73" s="484"/>
      <c r="CR73" s="484"/>
      <c r="CS73" s="484"/>
      <c r="CT73" s="484"/>
      <c r="CU73" s="484"/>
      <c r="CV73" s="484"/>
      <c r="CW73" s="484"/>
      <c r="CX73" s="484"/>
      <c r="CY73" s="484"/>
      <c r="CZ73" s="484"/>
      <c r="DA73" s="484"/>
      <c r="DB73" s="484"/>
      <c r="DC73" s="484"/>
      <c r="DD73" s="484"/>
      <c r="DE73" s="484"/>
      <c r="DF73" s="484"/>
      <c r="DG73" s="484"/>
      <c r="DH73" s="484"/>
      <c r="DI73" s="484">
        <f t="shared" si="21"/>
        <v>45</v>
      </c>
      <c r="DJ73" s="484"/>
      <c r="DK73" s="484"/>
      <c r="DL73" s="484"/>
      <c r="DM73" s="484"/>
      <c r="DN73" s="484"/>
      <c r="DO73" s="484"/>
      <c r="DP73" s="484"/>
      <c r="DQ73" s="484"/>
      <c r="DR73" s="484"/>
      <c r="DS73" s="484"/>
      <c r="DT73" s="484">
        <f t="shared" si="9"/>
        <v>5</v>
      </c>
      <c r="DU73" s="484"/>
      <c r="DV73" s="484"/>
      <c r="DW73" s="484"/>
      <c r="DX73" s="484"/>
      <c r="DY73" s="484"/>
      <c r="DZ73" s="484"/>
      <c r="EA73" s="484"/>
      <c r="EB73" s="484"/>
      <c r="EC73" s="484"/>
      <c r="ED73" s="484"/>
      <c r="EE73" s="484"/>
      <c r="EF73" s="484"/>
      <c r="EG73" s="484"/>
      <c r="EH73" s="484"/>
      <c r="EI73" s="484"/>
      <c r="EJ73" s="484"/>
      <c r="EK73" s="484"/>
      <c r="EL73" s="484"/>
      <c r="EM73" s="484"/>
      <c r="EN73" s="484"/>
      <c r="EO73" s="484"/>
      <c r="EP73" s="484"/>
      <c r="EQ73" s="484"/>
      <c r="ER73" s="484"/>
      <c r="ES73" s="484"/>
      <c r="ET73" s="484"/>
      <c r="EU73" s="484"/>
      <c r="EV73" s="484"/>
      <c r="EW73" s="484">
        <f t="shared" si="10"/>
        <v>1</v>
      </c>
      <c r="EX73" s="484"/>
      <c r="EY73" s="484"/>
      <c r="EZ73" s="484">
        <v>101</v>
      </c>
      <c r="FA73" s="484"/>
      <c r="FB73" s="484"/>
      <c r="FC73" s="484"/>
      <c r="FD73" s="484"/>
      <c r="FE73" s="484">
        <v>1</v>
      </c>
      <c r="FF73" s="484"/>
      <c r="FG73" s="484" t="s">
        <v>6905</v>
      </c>
      <c r="FH73" s="484">
        <v>1</v>
      </c>
      <c r="FI73" s="484">
        <v>25</v>
      </c>
      <c r="FJ73" s="484">
        <f t="shared" si="11"/>
        <v>1</v>
      </c>
      <c r="FK73" s="484"/>
      <c r="FL73" s="484"/>
      <c r="FM73" s="484">
        <v>101</v>
      </c>
      <c r="FN73" s="484"/>
      <c r="FO73" s="484"/>
      <c r="FP73" s="484"/>
      <c r="FQ73" s="486" t="s">
        <v>13344</v>
      </c>
      <c r="FR73" s="484">
        <v>0</v>
      </c>
      <c r="FS73" s="484">
        <v>1</v>
      </c>
      <c r="FT73" s="484"/>
      <c r="FU73" s="484" t="s">
        <v>6905</v>
      </c>
      <c r="FV73" s="484">
        <v>1</v>
      </c>
      <c r="FW73" s="484">
        <v>25</v>
      </c>
      <c r="FX73" s="254">
        <v>2000</v>
      </c>
      <c r="FY73" s="254">
        <v>1</v>
      </c>
    </row>
    <row r="74" spans="1:181">
      <c r="A74" s="240">
        <v>504</v>
      </c>
      <c r="B74" s="240" t="s">
        <v>661</v>
      </c>
      <c r="C74" s="240">
        <v>2</v>
      </c>
      <c r="E74" s="240">
        <f t="shared" si="3"/>
        <v>0</v>
      </c>
      <c r="F74" s="240">
        <v>1</v>
      </c>
      <c r="G74" s="240">
        <v>2</v>
      </c>
      <c r="H74" s="240">
        <v>2</v>
      </c>
      <c r="L74" s="240">
        <f t="shared" si="4"/>
        <v>2.7E-2</v>
      </c>
      <c r="M74" s="240">
        <f t="shared" si="5"/>
        <v>1.7999999999999999E-2</v>
      </c>
      <c r="N74" s="295" t="str">
        <f t="shared" si="6"/>
        <v>PLAYERSKILL_504</v>
      </c>
      <c r="O74" s="295" t="str">
        <f t="shared" si="7"/>
        <v>PLAYERSKILLDES_504</v>
      </c>
      <c r="P74" s="295" t="str">
        <f t="shared" si="17"/>
        <v>PLAYERSKILLDES2_504</v>
      </c>
      <c r="Q74" s="295" t="str">
        <f t="shared" si="18"/>
        <v>PLAYERSKILLDES3_504</v>
      </c>
      <c r="R74" s="295" t="str">
        <f t="shared" si="8"/>
        <v>PLAYERSKILLDES4_504</v>
      </c>
      <c r="S74" s="295" t="s">
        <v>13345</v>
      </c>
      <c r="T74" s="484">
        <v>101</v>
      </c>
      <c r="U74" s="485"/>
      <c r="V74" s="485"/>
      <c r="W74" s="485"/>
      <c r="X74" s="485"/>
      <c r="Y74" s="485"/>
      <c r="Z74" s="484"/>
      <c r="AA74" s="484"/>
      <c r="AB74" s="484"/>
      <c r="AC74" s="484"/>
      <c r="AE74" s="484"/>
      <c r="AF74" s="484"/>
      <c r="AG74" s="486" t="s">
        <v>13346</v>
      </c>
      <c r="AH74" s="486">
        <v>160</v>
      </c>
      <c r="AI74" s="486"/>
      <c r="AJ74" s="486"/>
      <c r="AK74" s="486"/>
      <c r="AL74" s="484"/>
      <c r="AM74" s="484">
        <v>1</v>
      </c>
      <c r="AN74" s="289" t="s">
        <v>13347</v>
      </c>
      <c r="AO74" s="484">
        <v>0</v>
      </c>
      <c r="AP74" s="484">
        <v>3</v>
      </c>
      <c r="AQ74" s="484">
        <v>5</v>
      </c>
      <c r="AR74" s="484">
        <v>0</v>
      </c>
      <c r="AS74" s="484"/>
      <c r="AT74" s="486" t="str">
        <f>"["&amp;VLOOKUP([1]playerSkillEffect!$A74,[1]法术参数设计表!$A$2:$O$168,8,FALSE)*1000&amp;",0]"</f>
        <v>[9000,0]</v>
      </c>
      <c r="AU74" s="486" t="str">
        <f>"["&amp;VLOOKUP([1]playerSkillEffect!$A74,[1]法术参数设计表!$A$2:$O$168,9,FALSE)*1000&amp;",0]"</f>
        <v>[24000,0]</v>
      </c>
      <c r="AV74" s="486" t="str">
        <f>"["&amp;VLOOKUP([1]playerSkillEffect!$A74,[1]法术参数设计表!$A$2:$O$168,10,FALSE)&amp;",0]"</f>
        <v>[34,0]</v>
      </c>
      <c r="AW74" s="484">
        <v>1</v>
      </c>
      <c r="AX74" s="484">
        <v>1</v>
      </c>
      <c r="AY74" s="484">
        <v>1</v>
      </c>
      <c r="AZ74" s="484" t="s">
        <v>6905</v>
      </c>
      <c r="BA74" s="484"/>
      <c r="BB74" s="484">
        <v>1</v>
      </c>
      <c r="BC74" s="484"/>
      <c r="BD74" s="484" t="s">
        <v>6905</v>
      </c>
      <c r="BE74" s="484">
        <v>10504</v>
      </c>
      <c r="BF74" s="484" t="s">
        <v>6905</v>
      </c>
      <c r="BG74" s="484" t="s">
        <v>6905</v>
      </c>
      <c r="BH74" s="484">
        <v>100</v>
      </c>
      <c r="BI74" s="484"/>
      <c r="BJ74" s="484"/>
      <c r="BK74" s="484">
        <v>1</v>
      </c>
      <c r="BL74" s="484">
        <f>VLOOKUP(A74,[1]法术参数设计表!$A$2:$W$223,5,FALSE)</f>
        <v>60</v>
      </c>
      <c r="BM74" s="484">
        <v>9</v>
      </c>
      <c r="BN74" s="484"/>
      <c r="BO74" s="484"/>
      <c r="BP74" s="486" t="s">
        <v>13317</v>
      </c>
      <c r="BQ74" s="484"/>
      <c r="BR74" s="484"/>
      <c r="BS74" s="484" t="s">
        <v>6905</v>
      </c>
      <c r="BT74" s="484"/>
      <c r="BU74" s="484" t="str">
        <f>IF(VLOOKUP(A74,[1]法术参数设计表!$A$2:$Q$168,16,FALSE)="","","["&amp;ROUND(VLOOKUP(A74,[1]法术参数设计表!$A$2:$Q$168,16,FALSE),0)&amp;","&amp;ROUND(VLOOKUP(A74,[1]法术参数设计表!$A$2:$Q$168,17,FALSE),0)&amp;"]")</f>
        <v/>
      </c>
      <c r="BV74" s="484"/>
      <c r="BW74" s="484" t="s">
        <v>6905</v>
      </c>
      <c r="BX74" s="484">
        <v>5</v>
      </c>
      <c r="BY74" s="487" t="s">
        <v>6905</v>
      </c>
      <c r="BZ74" s="487" t="s">
        <v>6905</v>
      </c>
      <c r="CA74" s="487">
        <v>4504</v>
      </c>
      <c r="CB74" s="492" t="s">
        <v>13192</v>
      </c>
      <c r="CC74" s="492"/>
      <c r="CD74" s="492"/>
      <c r="CE74" s="484" t="s">
        <v>6905</v>
      </c>
      <c r="CF74" s="484" t="s">
        <v>6905</v>
      </c>
      <c r="CG74" s="484" t="s">
        <v>6905</v>
      </c>
      <c r="CH74" s="484" t="s">
        <v>6905</v>
      </c>
      <c r="CI74" s="484" t="s">
        <v>6905</v>
      </c>
      <c r="CJ74" s="484"/>
      <c r="CK74" s="484"/>
      <c r="CL74" s="484"/>
      <c r="CM74" s="484"/>
      <c r="CN74" s="484"/>
      <c r="CO74" s="484"/>
      <c r="CP74" s="484"/>
      <c r="CQ74" s="484"/>
      <c r="CR74" s="484"/>
      <c r="CS74" s="484"/>
      <c r="CT74" s="484"/>
      <c r="CU74" s="484"/>
      <c r="CV74" s="484"/>
      <c r="CW74" s="484"/>
      <c r="CX74" s="484"/>
      <c r="CY74" s="484"/>
      <c r="CZ74" s="484"/>
      <c r="DA74" s="484"/>
      <c r="DB74" s="484"/>
      <c r="DC74" s="484"/>
      <c r="DD74" s="486"/>
      <c r="DE74" s="486"/>
      <c r="DF74" s="486"/>
      <c r="DG74" s="486"/>
      <c r="DH74" s="484"/>
      <c r="DI74" s="484">
        <f t="shared" si="21"/>
        <v>60</v>
      </c>
      <c r="DJ74" s="484"/>
      <c r="DK74" s="484"/>
      <c r="DL74" s="484"/>
      <c r="DM74" s="484"/>
      <c r="DN74" s="484"/>
      <c r="DO74" s="484"/>
      <c r="DP74" s="484"/>
      <c r="DQ74" s="484"/>
      <c r="DR74" s="484"/>
      <c r="DS74" s="484"/>
      <c r="DT74" s="484">
        <f t="shared" si="9"/>
        <v>5</v>
      </c>
      <c r="DU74" s="484"/>
      <c r="DV74" s="484"/>
      <c r="DW74" s="484"/>
      <c r="DX74" s="484"/>
      <c r="DY74" s="484"/>
      <c r="DZ74" s="484"/>
      <c r="EA74" s="484"/>
      <c r="EB74" s="484"/>
      <c r="EC74" s="484"/>
      <c r="ED74" s="484"/>
      <c r="EE74" s="484"/>
      <c r="EF74" s="484"/>
      <c r="EG74" s="484"/>
      <c r="EH74" s="484"/>
      <c r="EI74" s="484"/>
      <c r="EJ74" s="484"/>
      <c r="EK74" s="484"/>
      <c r="EL74" s="484"/>
      <c r="EM74" s="484"/>
      <c r="EN74" s="484"/>
      <c r="EO74" s="484"/>
      <c r="EP74" s="484"/>
      <c r="EQ74" s="484"/>
      <c r="ER74" s="484"/>
      <c r="ES74" s="484"/>
      <c r="ET74" s="484"/>
      <c r="EU74" s="484"/>
      <c r="EV74" s="484"/>
      <c r="EW74" s="484">
        <f t="shared" ref="EW74:EW95" si="29">IF($D74=1,10,1)</f>
        <v>1</v>
      </c>
      <c r="EX74" s="484"/>
      <c r="EY74" s="484"/>
      <c r="EZ74" s="484">
        <v>101</v>
      </c>
      <c r="FA74" s="484"/>
      <c r="FB74" s="484"/>
      <c r="FC74" s="484"/>
      <c r="FD74" s="484"/>
      <c r="FE74" s="484">
        <v>1</v>
      </c>
      <c r="FF74" s="484"/>
      <c r="FG74" s="484" t="s">
        <v>6905</v>
      </c>
      <c r="FH74" s="484">
        <v>1</v>
      </c>
      <c r="FI74" s="484">
        <v>25</v>
      </c>
      <c r="FJ74" s="484">
        <f t="shared" ref="FJ74:FJ95" si="30">IF($D74=1,10,1)</f>
        <v>1</v>
      </c>
      <c r="FK74" s="484"/>
      <c r="FL74" s="484"/>
      <c r="FM74" s="484">
        <v>101</v>
      </c>
      <c r="FN74" s="484"/>
      <c r="FO74" s="484"/>
      <c r="FP74" s="484"/>
      <c r="FQ74" s="484"/>
      <c r="FR74" s="484"/>
      <c r="FS74" s="484">
        <v>1</v>
      </c>
      <c r="FT74" s="486" t="s">
        <v>13348</v>
      </c>
      <c r="FU74" s="484" t="s">
        <v>6905</v>
      </c>
      <c r="FV74" s="484">
        <v>1</v>
      </c>
      <c r="FW74" s="484">
        <v>25</v>
      </c>
      <c r="FX74" s="254">
        <v>2000</v>
      </c>
      <c r="FY74" s="254">
        <v>1</v>
      </c>
    </row>
    <row r="75" spans="1:181">
      <c r="A75" s="240">
        <v>505</v>
      </c>
      <c r="B75" s="240" t="s">
        <v>13349</v>
      </c>
      <c r="C75" s="240">
        <v>2</v>
      </c>
      <c r="D75" s="240">
        <v>1</v>
      </c>
      <c r="E75" s="240">
        <f t="shared" si="3"/>
        <v>1</v>
      </c>
      <c r="F75" s="240">
        <v>1</v>
      </c>
      <c r="G75" s="240">
        <v>1</v>
      </c>
      <c r="H75" s="240">
        <v>1</v>
      </c>
      <c r="L75" s="240">
        <f t="shared" si="4"/>
        <v>3.5999999999999997E-2</v>
      </c>
      <c r="M75" s="240">
        <f t="shared" si="5"/>
        <v>2.7E-2</v>
      </c>
      <c r="N75" s="295" t="str">
        <f t="shared" si="6"/>
        <v>PLAYERSKILL_505</v>
      </c>
      <c r="O75" s="295" t="str">
        <f t="shared" si="7"/>
        <v>PLAYERSKILLDES_505</v>
      </c>
      <c r="P75" s="295" t="str">
        <f t="shared" si="17"/>
        <v>PLAYERSKILLDES2_505</v>
      </c>
      <c r="Q75" s="295" t="str">
        <f t="shared" si="18"/>
        <v>PLAYERSKILLDES3_505</v>
      </c>
      <c r="R75" s="295" t="str">
        <f t="shared" si="8"/>
        <v>PLAYERSKILLDES4_505</v>
      </c>
      <c r="S75" s="295" t="s">
        <v>13350</v>
      </c>
      <c r="T75" s="484">
        <v>101</v>
      </c>
      <c r="U75" s="485"/>
      <c r="V75" s="485"/>
      <c r="W75" s="485"/>
      <c r="X75" s="485"/>
      <c r="Y75" s="485"/>
      <c r="Z75" s="484"/>
      <c r="AA75" s="484"/>
      <c r="AB75" s="484"/>
      <c r="AC75" s="484"/>
      <c r="AD75" s="490"/>
      <c r="AE75" s="484"/>
      <c r="AF75" s="484"/>
      <c r="AG75" s="484"/>
      <c r="AH75" s="484">
        <v>120</v>
      </c>
      <c r="AI75" s="484"/>
      <c r="AJ75" s="484"/>
      <c r="AK75" s="484"/>
      <c r="AL75" s="484"/>
      <c r="AM75" s="484">
        <v>1</v>
      </c>
      <c r="AN75" s="289"/>
      <c r="AO75" s="484">
        <v>0</v>
      </c>
      <c r="AP75" s="484">
        <v>3</v>
      </c>
      <c r="AQ75" s="484">
        <v>5</v>
      </c>
      <c r="AR75" s="484">
        <v>0</v>
      </c>
      <c r="AS75" s="484"/>
      <c r="AT75" s="486" t="str">
        <f>"["&amp;VLOOKUP([1]playerSkillEffect!$A75,[1]法术参数设计表!$A$2:$O$168,8,FALSE)*1000&amp;",0]"</f>
        <v>[13000,0]</v>
      </c>
      <c r="AU75" s="486" t="str">
        <f>"["&amp;VLOOKUP([1]playerSkillEffect!$A75,[1]法术参数设计表!$A$2:$O$168,9,FALSE)*1000&amp;",0]"</f>
        <v>[25000,0]</v>
      </c>
      <c r="AV75" s="486" t="str">
        <f>"["&amp;VLOOKUP([1]playerSkillEffect!$A75,[1]法术参数设计表!$A$2:$O$168,10,FALSE)&amp;",0]"</f>
        <v>[59,0]</v>
      </c>
      <c r="AW75" s="484">
        <v>1</v>
      </c>
      <c r="AX75" s="484">
        <v>1</v>
      </c>
      <c r="AY75" s="484">
        <v>1</v>
      </c>
      <c r="AZ75" s="484" t="s">
        <v>6905</v>
      </c>
      <c r="BA75" s="484"/>
      <c r="BB75" s="484">
        <v>1</v>
      </c>
      <c r="BC75" s="484"/>
      <c r="BD75" s="484" t="s">
        <v>6905</v>
      </c>
      <c r="BE75" s="484">
        <v>10505</v>
      </c>
      <c r="BF75" s="484" t="s">
        <v>6905</v>
      </c>
      <c r="BG75" s="484" t="s">
        <v>6905</v>
      </c>
      <c r="BH75" s="484">
        <v>100</v>
      </c>
      <c r="BI75" s="484"/>
      <c r="BJ75" s="484"/>
      <c r="BK75" s="484">
        <v>0</v>
      </c>
      <c r="BL75" s="484">
        <f>VLOOKUP(A75,[1]法术参数设计表!$A$2:$W$223,5,FALSE)</f>
        <v>60</v>
      </c>
      <c r="BM75" s="484">
        <v>9</v>
      </c>
      <c r="BN75" s="484"/>
      <c r="BO75" s="484"/>
      <c r="BP75" s="484" t="s">
        <v>13224</v>
      </c>
      <c r="BQ75" s="484"/>
      <c r="BR75" s="484"/>
      <c r="BS75" s="484" t="s">
        <v>6905</v>
      </c>
      <c r="BT75" s="484"/>
      <c r="BU75" s="484" t="str">
        <f>IF(VLOOKUP(A75,[1]法术参数设计表!$A$2:$Q$168,16,FALSE)="","","["&amp;ROUND(VLOOKUP(A75,[1]法术参数设计表!$A$2:$Q$168,16,FALSE),0)&amp;","&amp;ROUND(VLOOKUP(A75,[1]法术参数设计表!$A$2:$Q$168,17,FALSE),0)&amp;"]")</f>
        <v>[285,155]</v>
      </c>
      <c r="BV75" s="484"/>
      <c r="BW75" s="484" t="s">
        <v>6905</v>
      </c>
      <c r="BX75" s="484">
        <v>3</v>
      </c>
      <c r="BY75" s="487" t="s">
        <v>6905</v>
      </c>
      <c r="BZ75" s="487"/>
      <c r="CA75" s="487"/>
      <c r="CB75" s="487"/>
      <c r="CC75" s="487"/>
      <c r="CD75" s="487"/>
      <c r="CE75" s="484" t="s">
        <v>6905</v>
      </c>
      <c r="CF75" s="484" t="s">
        <v>6905</v>
      </c>
      <c r="CG75" s="484" t="s">
        <v>6905</v>
      </c>
      <c r="CH75" s="484" t="s">
        <v>6905</v>
      </c>
      <c r="CI75" s="484" t="s">
        <v>6905</v>
      </c>
      <c r="CJ75" s="484"/>
      <c r="CK75" s="484"/>
      <c r="CL75" s="484"/>
      <c r="CM75" s="484"/>
      <c r="CN75" s="484"/>
      <c r="CO75" s="484"/>
      <c r="CP75" s="484"/>
      <c r="CQ75" s="484"/>
      <c r="CR75" s="484"/>
      <c r="CS75" s="484"/>
      <c r="CT75" s="484"/>
      <c r="CU75" s="484"/>
      <c r="CV75" s="484"/>
      <c r="CW75" s="486">
        <v>5</v>
      </c>
      <c r="CX75" s="486"/>
      <c r="CY75" s="484"/>
      <c r="CZ75" s="484"/>
      <c r="DA75" s="484"/>
      <c r="DB75" s="484"/>
      <c r="DC75" s="484"/>
      <c r="DD75" s="484"/>
      <c r="DE75" s="484"/>
      <c r="DF75" s="484"/>
      <c r="DG75" s="484"/>
      <c r="DH75" s="484"/>
      <c r="DI75" s="484">
        <f t="shared" si="21"/>
        <v>60</v>
      </c>
      <c r="DJ75" s="484"/>
      <c r="DK75" s="484"/>
      <c r="DL75" s="484"/>
      <c r="DM75" s="484"/>
      <c r="DN75" s="484"/>
      <c r="DO75" s="484"/>
      <c r="DP75" s="484"/>
      <c r="DQ75" s="484"/>
      <c r="DR75" s="484"/>
      <c r="DS75" s="484"/>
      <c r="DT75" s="484">
        <f t="shared" si="9"/>
        <v>3</v>
      </c>
      <c r="DU75" s="484"/>
      <c r="DV75" s="484"/>
      <c r="DW75" s="484"/>
      <c r="DX75" s="484"/>
      <c r="DY75" s="484"/>
      <c r="DZ75" s="484"/>
      <c r="EA75" s="484"/>
      <c r="EB75" s="484"/>
      <c r="EC75" s="484"/>
      <c r="ED75" s="484"/>
      <c r="EE75" s="484"/>
      <c r="EF75" s="484"/>
      <c r="EG75" s="484"/>
      <c r="EH75" s="484"/>
      <c r="EI75" s="484"/>
      <c r="EJ75" s="484"/>
      <c r="EK75" s="484"/>
      <c r="EL75" s="484"/>
      <c r="EM75" s="484"/>
      <c r="EN75" s="484"/>
      <c r="EO75" s="484"/>
      <c r="EP75" s="484"/>
      <c r="EQ75" s="484"/>
      <c r="ER75" s="484"/>
      <c r="ES75" s="484"/>
      <c r="ET75" s="484"/>
      <c r="EU75" s="484"/>
      <c r="EV75" s="484"/>
      <c r="EW75" s="484">
        <f t="shared" si="29"/>
        <v>10</v>
      </c>
      <c r="EX75" s="484"/>
      <c r="EY75" s="486"/>
      <c r="EZ75" s="484">
        <v>101</v>
      </c>
      <c r="FA75" s="484"/>
      <c r="FB75" s="484"/>
      <c r="FC75" s="484"/>
      <c r="FD75" s="484"/>
      <c r="FE75" s="484">
        <v>0</v>
      </c>
      <c r="FF75" s="484"/>
      <c r="FG75" s="484">
        <v>2</v>
      </c>
      <c r="FH75" s="484">
        <v>1</v>
      </c>
      <c r="FI75" s="484">
        <v>25</v>
      </c>
      <c r="FJ75" s="484">
        <f t="shared" si="30"/>
        <v>10</v>
      </c>
      <c r="FK75" s="484"/>
      <c r="FL75" s="486"/>
      <c r="FM75" s="484">
        <v>101</v>
      </c>
      <c r="FN75" s="484"/>
      <c r="FO75" s="484"/>
      <c r="FP75" s="484"/>
      <c r="FQ75" s="484"/>
      <c r="FR75" s="484"/>
      <c r="FS75" s="484">
        <v>0</v>
      </c>
      <c r="FT75" s="484"/>
      <c r="FU75" s="484">
        <v>2</v>
      </c>
      <c r="FV75" s="484">
        <v>1</v>
      </c>
      <c r="FW75" s="484">
        <v>25</v>
      </c>
      <c r="FX75" s="254">
        <v>2000</v>
      </c>
      <c r="FY75" s="254">
        <v>1</v>
      </c>
    </row>
    <row r="76" spans="1:181">
      <c r="A76" s="240">
        <v>506</v>
      </c>
      <c r="B76" s="240" t="s">
        <v>663</v>
      </c>
      <c r="C76" s="240">
        <v>2</v>
      </c>
      <c r="E76" s="240">
        <f t="shared" si="3"/>
        <v>0</v>
      </c>
      <c r="F76" s="240">
        <v>1</v>
      </c>
      <c r="G76" s="240">
        <v>1</v>
      </c>
      <c r="H76" s="240">
        <v>1</v>
      </c>
      <c r="L76" s="240">
        <f t="shared" si="4"/>
        <v>2.7E-2</v>
      </c>
      <c r="M76" s="240">
        <f t="shared" si="5"/>
        <v>1.7999999999999999E-2</v>
      </c>
      <c r="N76" s="295" t="str">
        <f t="shared" si="6"/>
        <v>PLAYERSKILL_506</v>
      </c>
      <c r="O76" s="295" t="str">
        <f t="shared" si="7"/>
        <v>PLAYERSKILLDES_506</v>
      </c>
      <c r="P76" s="295" t="str">
        <f t="shared" si="17"/>
        <v>PLAYERSKILLDES2_506</v>
      </c>
      <c r="Q76" s="295" t="str">
        <f t="shared" si="18"/>
        <v>PLAYERSKILLDES3_506</v>
      </c>
      <c r="R76" s="295" t="str">
        <f t="shared" si="8"/>
        <v>PLAYERSKILLDES4_506</v>
      </c>
      <c r="S76" s="295" t="s">
        <v>13351</v>
      </c>
      <c r="T76" s="484">
        <v>101</v>
      </c>
      <c r="U76" s="485"/>
      <c r="V76" s="485"/>
      <c r="W76" s="485"/>
      <c r="X76" s="485"/>
      <c r="Y76" s="485"/>
      <c r="Z76" s="484"/>
      <c r="AA76" s="486" t="s">
        <v>13352</v>
      </c>
      <c r="AB76" s="486"/>
      <c r="AC76" s="486"/>
      <c r="AD76" s="486"/>
      <c r="AE76" s="484"/>
      <c r="AF76" s="484"/>
      <c r="AG76" s="486"/>
      <c r="AH76" s="486"/>
      <c r="AI76" s="486"/>
      <c r="AJ76" s="486"/>
      <c r="AK76" s="486"/>
      <c r="AL76" s="484"/>
      <c r="AM76" s="484">
        <v>3</v>
      </c>
      <c r="AN76" s="289" t="s">
        <v>13353</v>
      </c>
      <c r="AO76" s="484">
        <v>0</v>
      </c>
      <c r="AP76" s="484">
        <v>3</v>
      </c>
      <c r="AQ76" s="484">
        <v>5</v>
      </c>
      <c r="AR76" s="484">
        <v>0</v>
      </c>
      <c r="AS76" s="484"/>
      <c r="AT76" s="486" t="str">
        <f>"["&amp;VLOOKUP([1]playerSkillEffect!$A76,[1]法术参数设计表!$A$2:$O$168,8,FALSE)*1000&amp;",0]"</f>
        <v>[13000,0]</v>
      </c>
      <c r="AU76" s="486" t="str">
        <f>"["&amp;VLOOKUP([1]playerSkillEffect!$A76,[1]法术参数设计表!$A$2:$O$168,9,FALSE)*1000&amp;",0]"</f>
        <v>[23000,0]</v>
      </c>
      <c r="AV76" s="486" t="str">
        <f>"["&amp;VLOOKUP([1]playerSkillEffect!$A76,[1]法术参数设计表!$A$2:$O$168,10,FALSE)&amp;",0]"</f>
        <v>[42,0]</v>
      </c>
      <c r="AW76" s="484">
        <v>1</v>
      </c>
      <c r="AX76" s="484">
        <v>1</v>
      </c>
      <c r="AY76" s="484">
        <v>1</v>
      </c>
      <c r="AZ76" s="484" t="s">
        <v>6905</v>
      </c>
      <c r="BA76" s="484"/>
      <c r="BB76" s="484">
        <v>1</v>
      </c>
      <c r="BC76" s="484"/>
      <c r="BD76" s="484" t="s">
        <v>6905</v>
      </c>
      <c r="BE76" s="484" t="s">
        <v>6905</v>
      </c>
      <c r="BF76" s="484" t="s">
        <v>6905</v>
      </c>
      <c r="BG76" s="484" t="s">
        <v>6905</v>
      </c>
      <c r="BH76" s="484">
        <v>100</v>
      </c>
      <c r="BI76" s="486" t="s">
        <v>13230</v>
      </c>
      <c r="BJ76" s="484">
        <v>0</v>
      </c>
      <c r="BK76" s="484">
        <v>1</v>
      </c>
      <c r="BL76" s="484">
        <f>VLOOKUP(A76,[1]法术参数设计表!$A$2:$W$223,5,FALSE)</f>
        <v>2000</v>
      </c>
      <c r="BM76" s="484">
        <v>4</v>
      </c>
      <c r="BN76" s="484"/>
      <c r="BO76" s="484"/>
      <c r="BP76" s="486" t="s">
        <v>13192</v>
      </c>
      <c r="BQ76" s="484">
        <v>2</v>
      </c>
      <c r="BR76" s="484"/>
      <c r="BS76" s="484" t="s">
        <v>6905</v>
      </c>
      <c r="BT76" s="484"/>
      <c r="BU76" s="484" t="str">
        <f>IF(VLOOKUP(A76,[1]法术参数设计表!$A$2:$Q$168,16,FALSE)="","","["&amp;ROUND(VLOOKUP(A76,[1]法术参数设计表!$A$2:$Q$168,16,FALSE),0)&amp;","&amp;ROUND(VLOOKUP(A76,[1]法术参数设计表!$A$2:$Q$168,17,FALSE),0)&amp;"]")</f>
        <v>[923,501]</v>
      </c>
      <c r="BV76" s="484"/>
      <c r="BW76" s="484" t="s">
        <v>6905</v>
      </c>
      <c r="BX76" s="484">
        <v>5</v>
      </c>
      <c r="BY76" s="487" t="s">
        <v>6905</v>
      </c>
      <c r="BZ76" s="487" t="s">
        <v>6905</v>
      </c>
      <c r="CA76" s="487"/>
      <c r="CB76" s="487" t="s">
        <v>6905</v>
      </c>
      <c r="CC76" s="487"/>
      <c r="CD76" s="487"/>
      <c r="CE76" s="484" t="s">
        <v>6905</v>
      </c>
      <c r="CF76" s="484" t="s">
        <v>6905</v>
      </c>
      <c r="CG76" s="484" t="s">
        <v>6905</v>
      </c>
      <c r="CH76" s="484" t="s">
        <v>6905</v>
      </c>
      <c r="CI76" s="484" t="s">
        <v>6905</v>
      </c>
      <c r="CJ76" s="484"/>
      <c r="CK76" s="484"/>
      <c r="CL76" s="484"/>
      <c r="CM76" s="484"/>
      <c r="CN76" s="484"/>
      <c r="CO76" s="484"/>
      <c r="CP76" s="484"/>
      <c r="CQ76" s="484"/>
      <c r="CR76" s="484"/>
      <c r="CS76" s="484"/>
      <c r="CT76" s="484"/>
      <c r="CU76" s="484"/>
      <c r="CV76" s="484"/>
      <c r="CW76" s="486">
        <v>5</v>
      </c>
      <c r="CX76" s="486"/>
      <c r="CY76" s="484"/>
      <c r="CZ76" s="484">
        <v>100</v>
      </c>
      <c r="DA76" s="486" t="s">
        <v>13354</v>
      </c>
      <c r="DB76" s="484">
        <v>1</v>
      </c>
      <c r="DC76" s="484"/>
      <c r="DD76" s="486"/>
      <c r="DE76" s="486"/>
      <c r="DF76" s="486"/>
      <c r="DG76" s="486"/>
      <c r="DH76" s="484">
        <v>1</v>
      </c>
      <c r="DI76" s="484">
        <f t="shared" si="21"/>
        <v>2000</v>
      </c>
      <c r="DJ76" s="484">
        <f>BM76</f>
        <v>4</v>
      </c>
      <c r="DK76" s="484">
        <v>10</v>
      </c>
      <c r="DL76" s="484"/>
      <c r="DM76" s="486" t="str">
        <f>BP76</f>
        <v>[0,0]</v>
      </c>
      <c r="DN76" s="484">
        <v>2</v>
      </c>
      <c r="DO76" s="484"/>
      <c r="DP76" s="484" t="s">
        <v>6905</v>
      </c>
      <c r="DQ76" s="484"/>
      <c r="DR76" s="486" t="str">
        <f>IF(VLOOKUP(A76,[1]法术参数设计表!$A$2:$Q$168,16,FALSE)="","","["&amp;ROUND(VLOOKUP(A76,[1]法术参数设计表!$A$2:$Q$168,16,FALSE)*0.5,0)&amp;","&amp;ROUND(VLOOKUP(A76,[1]法术参数设计表!$A$2:$Q$168,17,FALSE)*0.5,0)&amp;"]")</f>
        <v>[462,251]</v>
      </c>
      <c r="DS76" s="484"/>
      <c r="DT76" s="484">
        <f t="shared" si="9"/>
        <v>5</v>
      </c>
      <c r="DU76" s="484"/>
      <c r="DV76" s="484"/>
      <c r="DW76" s="484"/>
      <c r="DX76" s="484"/>
      <c r="DY76" s="484"/>
      <c r="DZ76" s="484"/>
      <c r="EA76" s="484"/>
      <c r="EB76" s="484"/>
      <c r="EC76" s="484"/>
      <c r="ED76" s="484"/>
      <c r="EE76" s="484"/>
      <c r="EF76" s="484"/>
      <c r="EG76" s="484"/>
      <c r="EH76" s="484"/>
      <c r="EI76" s="484"/>
      <c r="EJ76" s="484"/>
      <c r="EK76" s="484"/>
      <c r="EL76" s="484"/>
      <c r="EM76" s="484"/>
      <c r="EN76" s="484"/>
      <c r="EO76" s="484"/>
      <c r="EP76" s="484"/>
      <c r="EQ76" s="484"/>
      <c r="ER76" s="484"/>
      <c r="ES76" s="484"/>
      <c r="ET76" s="484"/>
      <c r="EU76" s="484"/>
      <c r="EV76" s="484"/>
      <c r="EW76" s="484">
        <v>10</v>
      </c>
      <c r="EX76" s="484"/>
      <c r="EY76" s="484"/>
      <c r="EZ76" s="484">
        <v>101</v>
      </c>
      <c r="FA76" s="484"/>
      <c r="FB76" s="484"/>
      <c r="FC76" s="484"/>
      <c r="FD76" s="484"/>
      <c r="FE76" s="484">
        <v>0</v>
      </c>
      <c r="FF76" s="484"/>
      <c r="FG76" s="484">
        <v>2</v>
      </c>
      <c r="FH76" s="484">
        <v>1</v>
      </c>
      <c r="FI76" s="484">
        <v>25</v>
      </c>
      <c r="FJ76" s="484">
        <v>10</v>
      </c>
      <c r="FK76" s="484"/>
      <c r="FL76" s="484"/>
      <c r="FM76" s="484">
        <v>101</v>
      </c>
      <c r="FN76" s="484"/>
      <c r="FO76" s="484"/>
      <c r="FP76" s="484"/>
      <c r="FQ76" s="484"/>
      <c r="FR76" s="484"/>
      <c r="FS76" s="484">
        <v>0</v>
      </c>
      <c r="FT76" s="484"/>
      <c r="FU76" s="484">
        <v>2</v>
      </c>
      <c r="FV76" s="484">
        <v>1</v>
      </c>
      <c r="FW76" s="484">
        <v>25</v>
      </c>
      <c r="FX76" s="254">
        <v>2000</v>
      </c>
      <c r="FY76" s="254">
        <v>1</v>
      </c>
    </row>
    <row r="77" spans="1:181">
      <c r="A77" s="240">
        <v>507</v>
      </c>
      <c r="B77" s="240" t="s">
        <v>13355</v>
      </c>
      <c r="C77" s="240">
        <v>2</v>
      </c>
      <c r="E77" s="240">
        <f t="shared" si="3"/>
        <v>0</v>
      </c>
      <c r="F77" s="240">
        <v>1</v>
      </c>
      <c r="G77" s="240">
        <v>1</v>
      </c>
      <c r="H77" s="240">
        <v>1</v>
      </c>
      <c r="L77" s="240">
        <f t="shared" si="4"/>
        <v>2.7E-2</v>
      </c>
      <c r="M77" s="240">
        <f t="shared" si="5"/>
        <v>1.7999999999999999E-2</v>
      </c>
      <c r="N77" s="295" t="str">
        <f t="shared" si="6"/>
        <v>PLAYERSKILL_507</v>
      </c>
      <c r="O77" s="295" t="str">
        <f t="shared" si="7"/>
        <v>PLAYERSKILLDES_507</v>
      </c>
      <c r="P77" s="295" t="str">
        <f t="shared" si="17"/>
        <v>PLAYERSKILLDES2_507</v>
      </c>
      <c r="Q77" s="295" t="str">
        <f t="shared" si="18"/>
        <v>PLAYERSKILLDES3_507</v>
      </c>
      <c r="R77" s="295" t="str">
        <f t="shared" si="8"/>
        <v>PLAYERSKILLDES4_507</v>
      </c>
      <c r="S77" s="295" t="s">
        <v>13356</v>
      </c>
      <c r="T77" s="484">
        <v>101</v>
      </c>
      <c r="U77" s="485"/>
      <c r="V77" s="485"/>
      <c r="W77" s="485"/>
      <c r="X77" s="485"/>
      <c r="Y77" s="485"/>
      <c r="Z77" s="484"/>
      <c r="AA77" s="484"/>
      <c r="AB77" s="484"/>
      <c r="AC77" s="484"/>
      <c r="AD77" s="486" t="s">
        <v>13357</v>
      </c>
      <c r="AE77" s="484"/>
      <c r="AF77" s="484"/>
      <c r="AG77" s="484"/>
      <c r="AH77" s="484">
        <v>120</v>
      </c>
      <c r="AI77" s="484"/>
      <c r="AJ77" s="484"/>
      <c r="AK77" s="484"/>
      <c r="AL77" s="484"/>
      <c r="AM77" s="484">
        <v>1</v>
      </c>
      <c r="AN77" s="289"/>
      <c r="AO77" s="484">
        <v>0</v>
      </c>
      <c r="AP77" s="484">
        <v>3</v>
      </c>
      <c r="AQ77" s="484">
        <v>5</v>
      </c>
      <c r="AR77" s="484">
        <v>0</v>
      </c>
      <c r="AS77" s="484"/>
      <c r="AT77" s="486" t="str">
        <f>"["&amp;VLOOKUP([1]playerSkillEffect!$A77,[1]法术参数设计表!$A$2:$O$168,8,FALSE)*1000&amp;",0]"</f>
        <v>[10000,0]</v>
      </c>
      <c r="AU77" s="486" t="str">
        <f>"["&amp;VLOOKUP([1]playerSkillEffect!$A77,[1]法术参数设计表!$A$2:$O$168,9,FALSE)*1000&amp;",0]"</f>
        <v>[10000,0]</v>
      </c>
      <c r="AV77" s="486" t="str">
        <f>"["&amp;VLOOKUP([1]playerSkillEffect!$A77,[1]法术参数设计表!$A$2:$O$168,10,FALSE)&amp;",0]"</f>
        <v>[46,0]</v>
      </c>
      <c r="AW77" s="484">
        <v>1</v>
      </c>
      <c r="AX77" s="484">
        <v>1</v>
      </c>
      <c r="AY77" s="484">
        <v>1</v>
      </c>
      <c r="AZ77" s="484"/>
      <c r="BA77" s="484"/>
      <c r="BB77" s="484">
        <v>1</v>
      </c>
      <c r="BC77" s="484"/>
      <c r="BD77" s="484"/>
      <c r="BE77" s="484" t="s">
        <v>6905</v>
      </c>
      <c r="BF77" s="484" t="s">
        <v>6905</v>
      </c>
      <c r="BG77" s="484" t="s">
        <v>6905</v>
      </c>
      <c r="BH77" s="484">
        <v>100</v>
      </c>
      <c r="BI77" s="484"/>
      <c r="BJ77" s="484"/>
      <c r="BK77" s="484">
        <v>1</v>
      </c>
      <c r="BL77" s="484">
        <f>VLOOKUP(A77,[1]法术参数设计表!$A$2:$W$223,5,FALSE)</f>
        <v>60</v>
      </c>
      <c r="BM77" s="484">
        <v>9</v>
      </c>
      <c r="BN77" s="484"/>
      <c r="BO77" s="484"/>
      <c r="BP77" s="484" t="s">
        <v>13125</v>
      </c>
      <c r="BQ77" s="484">
        <v>2</v>
      </c>
      <c r="BR77" s="484"/>
      <c r="BS77" s="484" t="s">
        <v>6905</v>
      </c>
      <c r="BT77" s="484"/>
      <c r="BU77" s="484" t="str">
        <f>IF(VLOOKUP(A77,[1]法术参数设计表!$A$2:$Q$168,16,FALSE)="","","["&amp;ROUND(VLOOKUP(A77,[1]法术参数设计表!$A$2:$Q$168,16,FALSE),0)&amp;","&amp;ROUND(VLOOKUP(A77,[1]法术参数设计表!$A$2:$Q$168,17,FALSE),0)&amp;"]")</f>
        <v>[1675,905]</v>
      </c>
      <c r="BV77" s="484"/>
      <c r="BW77" s="484" t="s">
        <v>6905</v>
      </c>
      <c r="BX77" s="484">
        <v>5</v>
      </c>
      <c r="BY77" s="487" t="s">
        <v>6905</v>
      </c>
      <c r="BZ77" s="487" t="s">
        <v>6905</v>
      </c>
      <c r="CA77" s="487">
        <v>4507</v>
      </c>
      <c r="CB77" s="492" t="s">
        <v>13358</v>
      </c>
      <c r="CC77" s="487"/>
      <c r="CD77" s="487"/>
      <c r="CE77" s="484" t="s">
        <v>6905</v>
      </c>
      <c r="CF77" s="484" t="s">
        <v>6905</v>
      </c>
      <c r="CG77" s="484" t="s">
        <v>6905</v>
      </c>
      <c r="CH77" s="484" t="s">
        <v>6905</v>
      </c>
      <c r="CI77" s="484" t="s">
        <v>6905</v>
      </c>
      <c r="CJ77" s="484"/>
      <c r="CK77" s="484"/>
      <c r="CL77" s="484"/>
      <c r="CM77" s="484"/>
      <c r="CN77" s="484"/>
      <c r="CO77" s="484"/>
      <c r="CP77" s="484"/>
      <c r="CQ77" s="484"/>
      <c r="CR77" s="484"/>
      <c r="CS77" s="484"/>
      <c r="CT77" s="484"/>
      <c r="CU77" s="484"/>
      <c r="CV77" s="484"/>
      <c r="CW77" s="486">
        <v>5</v>
      </c>
      <c r="CX77" s="486"/>
      <c r="CY77" s="484"/>
      <c r="CZ77" s="484"/>
      <c r="DA77" s="484"/>
      <c r="DB77" s="484"/>
      <c r="DC77" s="484"/>
      <c r="DD77" s="484"/>
      <c r="DE77" s="484"/>
      <c r="DF77" s="484"/>
      <c r="DG77" s="484"/>
      <c r="DH77" s="484"/>
      <c r="DI77" s="484"/>
      <c r="DJ77" s="484"/>
      <c r="DK77" s="484"/>
      <c r="DL77" s="484"/>
      <c r="DM77" s="484"/>
      <c r="DN77" s="484"/>
      <c r="DO77" s="484"/>
      <c r="DP77" s="484"/>
      <c r="DQ77" s="484"/>
      <c r="DR77" s="484"/>
      <c r="DS77" s="484"/>
      <c r="DT77" s="484">
        <f t="shared" si="9"/>
        <v>5</v>
      </c>
      <c r="DU77" s="484"/>
      <c r="DV77" s="484"/>
      <c r="DW77" s="484"/>
      <c r="DX77" s="484"/>
      <c r="DY77" s="484"/>
      <c r="DZ77" s="484"/>
      <c r="EA77" s="484"/>
      <c r="EB77" s="484"/>
      <c r="EC77" s="484"/>
      <c r="ED77" s="484"/>
      <c r="EE77" s="484"/>
      <c r="EF77" s="484"/>
      <c r="EG77" s="484"/>
      <c r="EH77" s="484"/>
      <c r="EI77" s="484"/>
      <c r="EJ77" s="484"/>
      <c r="EK77" s="484"/>
      <c r="EL77" s="484"/>
      <c r="EM77" s="484"/>
      <c r="EN77" s="484"/>
      <c r="EO77" s="484"/>
      <c r="EP77" s="484"/>
      <c r="EQ77" s="484"/>
      <c r="ER77" s="484"/>
      <c r="ES77" s="484"/>
      <c r="ET77" s="484"/>
      <c r="EU77" s="484"/>
      <c r="EV77" s="484"/>
      <c r="EW77" s="484">
        <f t="shared" si="29"/>
        <v>1</v>
      </c>
      <c r="EX77" s="484"/>
      <c r="EY77" s="484"/>
      <c r="EZ77" s="484">
        <v>101</v>
      </c>
      <c r="FA77" s="484"/>
      <c r="FB77" s="484"/>
      <c r="FC77" s="484"/>
      <c r="FD77" s="484"/>
      <c r="FE77" s="484">
        <v>0</v>
      </c>
      <c r="FF77" s="484" t="s">
        <v>13187</v>
      </c>
      <c r="FG77" s="484">
        <v>2</v>
      </c>
      <c r="FH77" s="484">
        <v>1</v>
      </c>
      <c r="FI77" s="484">
        <v>25</v>
      </c>
      <c r="FJ77" s="484">
        <f t="shared" si="30"/>
        <v>1</v>
      </c>
      <c r="FK77" s="484"/>
      <c r="FL77" s="484"/>
      <c r="FM77" s="484">
        <v>101</v>
      </c>
      <c r="FN77" s="484"/>
      <c r="FO77" s="484"/>
      <c r="FP77" s="484"/>
      <c r="FQ77" s="486" t="s">
        <v>13354</v>
      </c>
      <c r="FR77" s="484">
        <v>1</v>
      </c>
      <c r="FS77" s="484">
        <v>0</v>
      </c>
      <c r="FT77" s="486" t="s">
        <v>13359</v>
      </c>
      <c r="FU77" s="484">
        <v>2</v>
      </c>
      <c r="FV77" s="484">
        <v>1</v>
      </c>
      <c r="FW77" s="484">
        <v>25</v>
      </c>
      <c r="FX77" s="254">
        <v>2000</v>
      </c>
      <c r="FY77" s="254">
        <v>1</v>
      </c>
    </row>
    <row r="78" spans="1:181">
      <c r="A78" s="240">
        <v>5071</v>
      </c>
      <c r="B78" s="240" t="s">
        <v>13355</v>
      </c>
      <c r="C78" s="240">
        <v>2</v>
      </c>
      <c r="E78" s="240">
        <f t="shared" si="3"/>
        <v>0</v>
      </c>
      <c r="F78" s="240">
        <v>1</v>
      </c>
      <c r="G78" s="240">
        <v>1</v>
      </c>
      <c r="H78" s="240">
        <v>1</v>
      </c>
      <c r="L78" s="240">
        <f t="shared" si="4"/>
        <v>2.7E-2</v>
      </c>
      <c r="M78" s="240">
        <f t="shared" si="5"/>
        <v>1.7999999999999999E-2</v>
      </c>
      <c r="N78" s="295" t="str">
        <f t="shared" si="6"/>
        <v>PLAYERSKILL_507</v>
      </c>
      <c r="O78" s="295" t="str">
        <f t="shared" si="7"/>
        <v>PLAYERSKILLDES_5071</v>
      </c>
      <c r="P78" s="295" t="str">
        <f t="shared" si="17"/>
        <v>PLAYERSKILLDES2_5071</v>
      </c>
      <c r="Q78" s="295" t="str">
        <f t="shared" si="18"/>
        <v>PLAYERSKILLDES3_5071</v>
      </c>
      <c r="R78" s="295" t="str">
        <f t="shared" si="8"/>
        <v>PLAYERSKILLDES4_5071</v>
      </c>
      <c r="S78" s="295" t="s">
        <v>13356</v>
      </c>
      <c r="T78" s="484">
        <v>101</v>
      </c>
      <c r="U78" s="485"/>
      <c r="V78" s="485"/>
      <c r="W78" s="485"/>
      <c r="X78" s="485"/>
      <c r="Y78" s="485"/>
      <c r="Z78" s="484"/>
      <c r="AA78" s="484"/>
      <c r="AB78" s="484"/>
      <c r="AC78" s="484"/>
      <c r="AD78" s="486" t="s">
        <v>13357</v>
      </c>
      <c r="AE78" s="484"/>
      <c r="AF78" s="484"/>
      <c r="AG78" s="484"/>
      <c r="AH78" s="484">
        <v>120</v>
      </c>
      <c r="AI78" s="484"/>
      <c r="AJ78" s="484"/>
      <c r="AK78" s="484"/>
      <c r="AL78" s="484"/>
      <c r="AM78" s="484">
        <v>1</v>
      </c>
      <c r="AN78" s="289"/>
      <c r="AO78" s="484">
        <v>0</v>
      </c>
      <c r="AP78" s="484">
        <v>3</v>
      </c>
      <c r="AQ78" s="484">
        <v>5</v>
      </c>
      <c r="AR78" s="484">
        <v>0</v>
      </c>
      <c r="AS78" s="484"/>
      <c r="AT78" s="486" t="str">
        <f>"["&amp;VLOOKUP([1]playerSkillEffect!$A78,[1]法术参数设计表!$A$2:$O$168,8,FALSE)*1000&amp;",0]"</f>
        <v>[10000,0]</v>
      </c>
      <c r="AU78" s="486" t="str">
        <f>"["&amp;VLOOKUP([1]playerSkillEffect!$A78,[1]法术参数设计表!$A$2:$O$168,9,FALSE)*1000&amp;",0]"</f>
        <v>[10000,0]</v>
      </c>
      <c r="AV78" s="486" t="str">
        <f>"["&amp;VLOOKUP([1]playerSkillEffect!$A78,[1]法术参数设计表!$A$2:$O$168,10,FALSE)&amp;",0]"</f>
        <v>[36,0]</v>
      </c>
      <c r="AW78" s="484">
        <v>1</v>
      </c>
      <c r="AX78" s="484">
        <v>1</v>
      </c>
      <c r="AY78" s="484">
        <v>1</v>
      </c>
      <c r="AZ78" s="484"/>
      <c r="BA78" s="484"/>
      <c r="BB78" s="484">
        <v>1</v>
      </c>
      <c r="BC78" s="484"/>
      <c r="BD78" s="484"/>
      <c r="BE78" s="484" t="s">
        <v>6905</v>
      </c>
      <c r="BF78" s="484" t="s">
        <v>6905</v>
      </c>
      <c r="BG78" s="484" t="s">
        <v>6905</v>
      </c>
      <c r="BH78" s="484">
        <v>100</v>
      </c>
      <c r="BI78" s="486" t="s">
        <v>13354</v>
      </c>
      <c r="BJ78" s="484">
        <v>0</v>
      </c>
      <c r="BK78" s="484">
        <v>1</v>
      </c>
      <c r="BL78" s="484">
        <f>VLOOKUP(A78,[1]法术参数设计表!$A$2:$W$223,5,FALSE)</f>
        <v>60</v>
      </c>
      <c r="BM78" s="484">
        <v>9</v>
      </c>
      <c r="BN78" s="484"/>
      <c r="BO78" s="484"/>
      <c r="BP78" s="484" t="s">
        <v>13125</v>
      </c>
      <c r="BQ78" s="484">
        <v>2</v>
      </c>
      <c r="BR78" s="484"/>
      <c r="BS78" s="484" t="s">
        <v>6905</v>
      </c>
      <c r="BT78" s="484"/>
      <c r="BU78" s="484" t="str">
        <f>IF(VLOOKUP(A78,[1]法术参数设计表!$A$2:$Q$168,16,FALSE)="","","["&amp;ROUND(VLOOKUP(A78,[1]法术参数设计表!$A$2:$Q$168,16,FALSE),0)&amp;","&amp;ROUND(VLOOKUP(A78,[1]法术参数设计表!$A$2:$Q$168,17,FALSE),0)&amp;"]")</f>
        <v>[1675,905]</v>
      </c>
      <c r="BV78" s="484"/>
      <c r="BW78" s="484" t="s">
        <v>6905</v>
      </c>
      <c r="BX78" s="484">
        <v>5</v>
      </c>
      <c r="BY78" s="487" t="s">
        <v>6905</v>
      </c>
      <c r="BZ78" s="487" t="s">
        <v>6905</v>
      </c>
      <c r="CA78" s="487">
        <v>4507</v>
      </c>
      <c r="CB78" s="492" t="s">
        <v>13358</v>
      </c>
      <c r="CC78" s="487"/>
      <c r="CD78" s="487"/>
      <c r="CE78" s="484" t="s">
        <v>6905</v>
      </c>
      <c r="CF78" s="484" t="s">
        <v>6905</v>
      </c>
      <c r="CG78" s="484" t="s">
        <v>6905</v>
      </c>
      <c r="CH78" s="484" t="s">
        <v>6905</v>
      </c>
      <c r="CI78" s="484" t="s">
        <v>6905</v>
      </c>
      <c r="CJ78" s="484"/>
      <c r="CK78" s="484"/>
      <c r="CL78" s="484"/>
      <c r="CM78" s="484"/>
      <c r="CN78" s="484"/>
      <c r="CO78" s="484"/>
      <c r="CP78" s="484"/>
      <c r="CQ78" s="484"/>
      <c r="CR78" s="484"/>
      <c r="CS78" s="484"/>
      <c r="CT78" s="484"/>
      <c r="CU78" s="484"/>
      <c r="CV78" s="484"/>
      <c r="CW78" s="486">
        <v>5</v>
      </c>
      <c r="CX78" s="486"/>
      <c r="CY78" s="484"/>
      <c r="CZ78" s="484">
        <v>100</v>
      </c>
      <c r="DA78" s="486" t="s">
        <v>13354</v>
      </c>
      <c r="DB78" s="484">
        <v>1</v>
      </c>
      <c r="DC78" s="484"/>
      <c r="DD78" s="484"/>
      <c r="DE78" s="484"/>
      <c r="DF78" s="484"/>
      <c r="DG78" s="484"/>
      <c r="DH78" s="484">
        <v>1</v>
      </c>
      <c r="DI78" s="484">
        <f t="shared" ref="DI78" si="31">BL78</f>
        <v>60</v>
      </c>
      <c r="DJ78" s="484">
        <v>9</v>
      </c>
      <c r="DK78" s="484"/>
      <c r="DL78" s="484"/>
      <c r="DM78" s="484" t="s">
        <v>13125</v>
      </c>
      <c r="DN78" s="484">
        <v>2</v>
      </c>
      <c r="DO78" s="484"/>
      <c r="DP78" s="484" t="s">
        <v>6905</v>
      </c>
      <c r="DQ78" s="484"/>
      <c r="DR78" s="484" t="str">
        <f>IF(VLOOKUP(A77,[1]法术参数设计表!$A$2:$Q$168,16,FALSE)="","","["&amp;ROUND(VLOOKUP(A77,[1]法术参数设计表!$A$2:$Q$168,16,FALSE)*2,0)&amp;","&amp;ROUND(VLOOKUP(A77,[1]法术参数设计表!$A$2:$Q$168,17,FALSE)*2,0)&amp;"]")</f>
        <v>[3350,1810]</v>
      </c>
      <c r="DS78" s="484"/>
      <c r="DT78" s="484">
        <v>5</v>
      </c>
      <c r="DU78" s="487" t="s">
        <v>6905</v>
      </c>
      <c r="DV78" s="487" t="s">
        <v>6905</v>
      </c>
      <c r="DW78" s="487">
        <v>4507</v>
      </c>
      <c r="DX78" s="492" t="s">
        <v>13176</v>
      </c>
      <c r="DZ78" s="484"/>
      <c r="EA78" s="484"/>
      <c r="EB78" s="484"/>
      <c r="EC78" s="484"/>
      <c r="ED78" s="484"/>
      <c r="EE78" s="484"/>
      <c r="EF78" s="484"/>
      <c r="EG78" s="484"/>
      <c r="EH78" s="484"/>
      <c r="EI78" s="484"/>
      <c r="EJ78" s="484"/>
      <c r="EK78" s="484"/>
      <c r="EL78" s="484"/>
      <c r="EM78" s="484"/>
      <c r="EN78" s="484"/>
      <c r="EO78" s="484"/>
      <c r="EP78" s="484"/>
      <c r="EQ78" s="484"/>
      <c r="ER78" s="484"/>
      <c r="ES78" s="484"/>
      <c r="ET78" s="484"/>
      <c r="EU78" s="484"/>
      <c r="EV78" s="484"/>
      <c r="EW78" s="484">
        <f t="shared" si="29"/>
        <v>1</v>
      </c>
      <c r="EX78" s="484"/>
      <c r="EY78" s="484"/>
      <c r="EZ78" s="484">
        <v>101</v>
      </c>
      <c r="FA78" s="484"/>
      <c r="FB78" s="484"/>
      <c r="FC78" s="484"/>
      <c r="FD78" s="484"/>
      <c r="FE78" s="484">
        <v>0</v>
      </c>
      <c r="FF78" s="484" t="s">
        <v>13187</v>
      </c>
      <c r="FG78" s="484">
        <v>2</v>
      </c>
      <c r="FH78" s="484">
        <v>1</v>
      </c>
      <c r="FI78" s="484">
        <v>25</v>
      </c>
      <c r="FJ78" s="484">
        <f t="shared" si="30"/>
        <v>1</v>
      </c>
      <c r="FK78" s="484"/>
      <c r="FL78" s="484"/>
      <c r="FM78" s="484">
        <v>101</v>
      </c>
      <c r="FN78" s="484"/>
      <c r="FO78" s="484"/>
      <c r="FP78" s="484"/>
      <c r="FQ78" s="486" t="s">
        <v>13354</v>
      </c>
      <c r="FR78" s="484">
        <v>1</v>
      </c>
      <c r="FS78" s="484">
        <v>0</v>
      </c>
      <c r="FT78" s="486" t="s">
        <v>13359</v>
      </c>
      <c r="FU78" s="484">
        <v>2</v>
      </c>
      <c r="FV78" s="484">
        <v>1</v>
      </c>
      <c r="FW78" s="484">
        <v>25</v>
      </c>
      <c r="FX78" s="254">
        <v>2000</v>
      </c>
      <c r="FY78" s="254">
        <v>1</v>
      </c>
    </row>
    <row r="79" spans="1:181">
      <c r="A79" s="240">
        <v>508</v>
      </c>
      <c r="B79" s="240" t="s">
        <v>665</v>
      </c>
      <c r="C79" s="240">
        <v>2</v>
      </c>
      <c r="E79" s="240">
        <f t="shared" si="3"/>
        <v>0</v>
      </c>
      <c r="F79" s="240">
        <v>1</v>
      </c>
      <c r="G79" s="240">
        <v>2</v>
      </c>
      <c r="H79" s="240">
        <v>2</v>
      </c>
      <c r="L79" s="240">
        <f t="shared" si="4"/>
        <v>2.7E-2</v>
      </c>
      <c r="M79" s="240">
        <f t="shared" si="5"/>
        <v>1.7999999999999999E-2</v>
      </c>
      <c r="N79" s="295" t="str">
        <f t="shared" si="6"/>
        <v>PLAYERSKILL_508</v>
      </c>
      <c r="O79" s="295" t="str">
        <f t="shared" si="7"/>
        <v>PLAYERSKILLDES_508</v>
      </c>
      <c r="P79" s="295" t="str">
        <f t="shared" si="17"/>
        <v>PLAYERSKILLDES2_508</v>
      </c>
      <c r="Q79" s="295" t="str">
        <f t="shared" si="18"/>
        <v>PLAYERSKILLDES3_508</v>
      </c>
      <c r="R79" s="295" t="str">
        <f t="shared" si="8"/>
        <v>PLAYERSKILLDES4_508</v>
      </c>
      <c r="S79" s="295" t="s">
        <v>13360</v>
      </c>
      <c r="T79" s="484">
        <v>101</v>
      </c>
      <c r="U79" s="485"/>
      <c r="V79" s="485"/>
      <c r="W79" s="485"/>
      <c r="X79" s="485"/>
      <c r="Y79" s="485"/>
      <c r="Z79" s="484"/>
      <c r="AA79" s="484"/>
      <c r="AB79" s="484"/>
      <c r="AC79" s="484"/>
      <c r="AD79" s="484" t="s">
        <v>13361</v>
      </c>
      <c r="AE79" s="484"/>
      <c r="AF79" s="484"/>
      <c r="AG79" s="484"/>
      <c r="AH79" s="484">
        <v>160</v>
      </c>
      <c r="AI79" s="484"/>
      <c r="AJ79" s="484"/>
      <c r="AK79" s="484"/>
      <c r="AL79" s="484"/>
      <c r="AM79" s="484">
        <v>1</v>
      </c>
      <c r="AN79" s="289" t="s">
        <v>13362</v>
      </c>
      <c r="AO79" s="484">
        <v>0</v>
      </c>
      <c r="AP79" s="484">
        <v>3</v>
      </c>
      <c r="AQ79" s="484">
        <v>5</v>
      </c>
      <c r="AR79" s="484">
        <v>0</v>
      </c>
      <c r="AS79" s="484"/>
      <c r="AT79" s="486" t="s">
        <v>13206</v>
      </c>
      <c r="AU79" s="486" t="s">
        <v>13363</v>
      </c>
      <c r="AV79" s="486" t="str">
        <f>"["&amp;VLOOKUP([1]playerSkillEffect!$A79,[1]法术参数设计表!$A$2:$O$168,10,FALSE)&amp;",0]"</f>
        <v>[32,0]</v>
      </c>
      <c r="AW79" s="484">
        <v>1</v>
      </c>
      <c r="AX79" s="484">
        <v>1</v>
      </c>
      <c r="AY79" s="484">
        <v>1</v>
      </c>
      <c r="AZ79" s="484" t="s">
        <v>6905</v>
      </c>
      <c r="BA79" s="484"/>
      <c r="BB79" s="484">
        <v>1</v>
      </c>
      <c r="BC79" s="484"/>
      <c r="BD79" s="484" t="s">
        <v>6905</v>
      </c>
      <c r="BE79" s="484" t="s">
        <v>6905</v>
      </c>
      <c r="BF79" s="484" t="s">
        <v>6905</v>
      </c>
      <c r="BG79" s="484" t="s">
        <v>6905</v>
      </c>
      <c r="BH79" s="484">
        <v>100</v>
      </c>
      <c r="BI79" s="486" t="s">
        <v>13230</v>
      </c>
      <c r="BJ79" s="484">
        <v>0</v>
      </c>
      <c r="BK79" s="484">
        <v>1</v>
      </c>
      <c r="BL79" s="484">
        <f>VLOOKUP(A79,[1]法术参数设计表!$A$2:$W$223,5,FALSE)</f>
        <v>45</v>
      </c>
      <c r="BM79" s="484">
        <v>9</v>
      </c>
      <c r="BN79" s="484"/>
      <c r="BO79" s="484"/>
      <c r="BP79" s="486" t="s">
        <v>13192</v>
      </c>
      <c r="BQ79" s="484"/>
      <c r="BR79" s="484"/>
      <c r="BS79" s="484" t="s">
        <v>6905</v>
      </c>
      <c r="BT79" s="484"/>
      <c r="BU79" s="484" t="str">
        <f>IF(VLOOKUP(A79,[1]法术参数设计表!$A$2:$Q$168,16,FALSE)="","","["&amp;ROUND(VLOOKUP(A79,[1]法术参数设计表!$A$2:$Q$168,16,FALSE),0)&amp;","&amp;ROUND(VLOOKUP(A79,[1]法术参数设计表!$A$2:$Q$168,17,FALSE),0)&amp;"]")</f>
        <v/>
      </c>
      <c r="BV79" s="484"/>
      <c r="BW79" s="484" t="s">
        <v>6905</v>
      </c>
      <c r="BX79" s="484">
        <v>5</v>
      </c>
      <c r="BY79" s="487" t="s">
        <v>6905</v>
      </c>
      <c r="BZ79" s="487" t="s">
        <v>6905</v>
      </c>
      <c r="CA79" s="487">
        <v>1998</v>
      </c>
      <c r="CB79" s="487" t="s">
        <v>13126</v>
      </c>
      <c r="CC79" s="487"/>
      <c r="CD79" s="487"/>
      <c r="CE79" s="484" t="s">
        <v>6905</v>
      </c>
      <c r="CF79" s="484" t="s">
        <v>6905</v>
      </c>
      <c r="CG79" s="484" t="s">
        <v>6905</v>
      </c>
      <c r="CH79" s="484" t="s">
        <v>6905</v>
      </c>
      <c r="CI79" s="484" t="s">
        <v>6905</v>
      </c>
      <c r="CJ79" s="484"/>
      <c r="CK79" s="484"/>
      <c r="CL79" s="484"/>
      <c r="CM79" s="484"/>
      <c r="CN79" s="484"/>
      <c r="CO79" s="484"/>
      <c r="CP79" s="484"/>
      <c r="CQ79" s="484"/>
      <c r="CR79" s="484"/>
      <c r="CS79" s="484"/>
      <c r="CT79" s="484"/>
      <c r="CU79" s="484"/>
      <c r="CV79" s="484"/>
      <c r="CW79" s="484"/>
      <c r="CX79" s="484"/>
      <c r="CY79" s="484"/>
      <c r="CZ79" s="484"/>
      <c r="DA79" s="484"/>
      <c r="DB79" s="484"/>
      <c r="DC79" s="484"/>
      <c r="DD79" s="484"/>
      <c r="DE79" s="484"/>
      <c r="DF79" s="484"/>
      <c r="DG79" s="484"/>
      <c r="DH79" s="484"/>
      <c r="DI79" s="484">
        <f t="shared" si="21"/>
        <v>45</v>
      </c>
      <c r="DJ79" s="484"/>
      <c r="DK79" s="484"/>
      <c r="DL79" s="484"/>
      <c r="DM79" s="484"/>
      <c r="DN79" s="484"/>
      <c r="DO79" s="484"/>
      <c r="DP79" s="484"/>
      <c r="DQ79" s="484"/>
      <c r="DR79" s="484"/>
      <c r="DS79" s="484"/>
      <c r="DT79" s="484">
        <f t="shared" si="9"/>
        <v>5</v>
      </c>
      <c r="DU79" s="484"/>
      <c r="DV79" s="484"/>
      <c r="DW79" s="484"/>
      <c r="DX79" s="484"/>
      <c r="DY79" s="484"/>
      <c r="DZ79" s="484"/>
      <c r="EA79" s="484"/>
      <c r="EB79" s="484"/>
      <c r="EC79" s="484"/>
      <c r="ED79" s="484"/>
      <c r="EE79" s="484"/>
      <c r="EF79" s="484"/>
      <c r="EG79" s="484"/>
      <c r="EH79" s="484"/>
      <c r="EI79" s="484"/>
      <c r="EJ79" s="484"/>
      <c r="EK79" s="484"/>
      <c r="EL79" s="484"/>
      <c r="EM79" s="484"/>
      <c r="EN79" s="484"/>
      <c r="EO79" s="484"/>
      <c r="EP79" s="484"/>
      <c r="EQ79" s="484"/>
      <c r="ER79" s="484"/>
      <c r="ES79" s="484"/>
      <c r="ET79" s="484"/>
      <c r="EU79" s="484"/>
      <c r="EV79" s="484"/>
      <c r="EW79" s="484">
        <f t="shared" si="29"/>
        <v>1</v>
      </c>
      <c r="EX79" s="484"/>
      <c r="EY79" s="484"/>
      <c r="EZ79" s="484">
        <v>101</v>
      </c>
      <c r="FA79" s="484"/>
      <c r="FB79" s="484"/>
      <c r="FC79" s="484"/>
      <c r="FD79" s="484"/>
      <c r="FE79" s="484">
        <v>1</v>
      </c>
      <c r="FF79" s="484"/>
      <c r="FG79" s="484" t="s">
        <v>6905</v>
      </c>
      <c r="FH79" s="484">
        <v>1</v>
      </c>
      <c r="FI79" s="484">
        <v>25</v>
      </c>
      <c r="FJ79" s="484">
        <f t="shared" si="30"/>
        <v>1</v>
      </c>
      <c r="FK79" s="484"/>
      <c r="FL79" s="484"/>
      <c r="FM79" s="484">
        <v>101</v>
      </c>
      <c r="FN79" s="484"/>
      <c r="FO79" s="484"/>
      <c r="FP79" s="484"/>
      <c r="FQ79" s="484"/>
      <c r="FR79" s="484"/>
      <c r="FS79" s="484">
        <v>1</v>
      </c>
      <c r="FT79" s="484" t="s">
        <v>13187</v>
      </c>
      <c r="FU79" s="484" t="s">
        <v>6905</v>
      </c>
      <c r="FV79" s="484">
        <v>1</v>
      </c>
      <c r="FW79" s="484">
        <v>25</v>
      </c>
      <c r="FX79" s="254">
        <v>2000</v>
      </c>
      <c r="FY79" s="254">
        <v>1</v>
      </c>
    </row>
    <row r="80" spans="1:181">
      <c r="A80" s="240">
        <v>5081</v>
      </c>
      <c r="B80" s="240" t="s">
        <v>665</v>
      </c>
      <c r="C80" s="240">
        <v>2</v>
      </c>
      <c r="E80" s="240">
        <f t="shared" si="3"/>
        <v>0</v>
      </c>
      <c r="F80" s="240">
        <v>1</v>
      </c>
      <c r="G80" s="240">
        <v>2</v>
      </c>
      <c r="H80" s="240">
        <v>2</v>
      </c>
      <c r="L80" s="240">
        <f t="shared" si="4"/>
        <v>2.7E-2</v>
      </c>
      <c r="M80" s="240">
        <f t="shared" si="5"/>
        <v>1.7999999999999999E-2</v>
      </c>
      <c r="N80" s="295" t="str">
        <f t="shared" si="6"/>
        <v>PLAYERSKILL_508</v>
      </c>
      <c r="O80" s="295" t="str">
        <f t="shared" si="7"/>
        <v>PLAYERSKILLDES_5081</v>
      </c>
      <c r="P80" s="295" t="str">
        <f t="shared" si="17"/>
        <v>PLAYERSKILLDES2_5081</v>
      </c>
      <c r="Q80" s="295" t="str">
        <f t="shared" si="18"/>
        <v>PLAYERSKILLDES3_5081</v>
      </c>
      <c r="R80" s="295" t="str">
        <f t="shared" si="8"/>
        <v>PLAYERSKILLDES4_5081</v>
      </c>
      <c r="S80" s="295" t="s">
        <v>13360</v>
      </c>
      <c r="T80" s="484">
        <v>101</v>
      </c>
      <c r="U80" s="485"/>
      <c r="V80" s="485"/>
      <c r="W80" s="485"/>
      <c r="X80" s="485"/>
      <c r="Y80" s="485"/>
      <c r="Z80" s="484"/>
      <c r="AA80" s="484"/>
      <c r="AB80" s="484"/>
      <c r="AC80" s="484"/>
      <c r="AD80" s="484" t="s">
        <v>13361</v>
      </c>
      <c r="AE80" s="484"/>
      <c r="AF80" s="484"/>
      <c r="AG80" s="484"/>
      <c r="AH80" s="484">
        <v>160</v>
      </c>
      <c r="AI80" s="484"/>
      <c r="AJ80" s="484"/>
      <c r="AK80" s="484"/>
      <c r="AL80" s="484"/>
      <c r="AM80" s="484">
        <v>1</v>
      </c>
      <c r="AN80" s="289" t="s">
        <v>13362</v>
      </c>
      <c r="AO80" s="484">
        <v>0</v>
      </c>
      <c r="AP80" s="484">
        <v>3</v>
      </c>
      <c r="AQ80" s="484">
        <v>5</v>
      </c>
      <c r="AR80" s="484">
        <v>0</v>
      </c>
      <c r="AS80" s="484"/>
      <c r="AT80" s="486" t="s">
        <v>13206</v>
      </c>
      <c r="AU80" s="486" t="s">
        <v>13363</v>
      </c>
      <c r="AV80" s="486" t="str">
        <f>"["&amp;VLOOKUP([1]playerSkillEffect!$A80,[1]法术参数设计表!$A$2:$O$168,10,FALSE)&amp;",0]"</f>
        <v>[32,0]</v>
      </c>
      <c r="AW80" s="484">
        <v>1</v>
      </c>
      <c r="AX80" s="484">
        <v>1</v>
      </c>
      <c r="AY80" s="484">
        <v>1</v>
      </c>
      <c r="AZ80" s="484" t="s">
        <v>6905</v>
      </c>
      <c r="BA80" s="484"/>
      <c r="BB80" s="484">
        <v>1</v>
      </c>
      <c r="BC80" s="484"/>
      <c r="BD80" s="484" t="s">
        <v>6905</v>
      </c>
      <c r="BE80" s="484" t="s">
        <v>6905</v>
      </c>
      <c r="BF80" s="484" t="s">
        <v>6905</v>
      </c>
      <c r="BG80" s="484" t="s">
        <v>6905</v>
      </c>
      <c r="BH80" s="484">
        <v>100</v>
      </c>
      <c r="BI80" s="486" t="s">
        <v>13230</v>
      </c>
      <c r="BJ80" s="484">
        <v>0</v>
      </c>
      <c r="BK80" s="484">
        <v>1</v>
      </c>
      <c r="BL80" s="484">
        <f>VLOOKUP(A80,[1]法术参数设计表!$A$2:$W$223,5,FALSE)</f>
        <v>45</v>
      </c>
      <c r="BM80" s="484">
        <v>9</v>
      </c>
      <c r="BN80" s="484"/>
      <c r="BO80" s="484"/>
      <c r="BP80" s="486" t="s">
        <v>13192</v>
      </c>
      <c r="BQ80" s="484"/>
      <c r="BR80" s="484"/>
      <c r="BS80" s="484" t="s">
        <v>6905</v>
      </c>
      <c r="BT80" s="484"/>
      <c r="BU80" s="484" t="str">
        <f>IF(VLOOKUP(A80,[1]法术参数设计表!$A$2:$Q$168,16,FALSE)="","","["&amp;ROUND(VLOOKUP(A80,[1]法术参数设计表!$A$2:$Q$168,16,FALSE),0)&amp;","&amp;ROUND(VLOOKUP(A80,[1]法术参数设计表!$A$2:$Q$168,17,FALSE),0)&amp;"]")</f>
        <v/>
      </c>
      <c r="BV80" s="484"/>
      <c r="BW80" s="484" t="s">
        <v>6905</v>
      </c>
      <c r="BX80" s="484">
        <v>5</v>
      </c>
      <c r="BY80" s="487" t="s">
        <v>6905</v>
      </c>
      <c r="BZ80" s="487" t="s">
        <v>6905</v>
      </c>
      <c r="CA80" s="487">
        <v>1998</v>
      </c>
      <c r="CB80" s="487" t="s">
        <v>13126</v>
      </c>
      <c r="CC80" s="487"/>
      <c r="CD80" s="487"/>
      <c r="CE80" s="484" t="s">
        <v>6905</v>
      </c>
      <c r="CF80" s="484" t="s">
        <v>6905</v>
      </c>
      <c r="CG80" s="484" t="s">
        <v>6905</v>
      </c>
      <c r="CH80" s="484" t="s">
        <v>6905</v>
      </c>
      <c r="CI80" s="484" t="s">
        <v>6905</v>
      </c>
      <c r="CJ80" s="484"/>
      <c r="CK80" s="484"/>
      <c r="CL80" s="484"/>
      <c r="CM80" s="484"/>
      <c r="CN80" s="484"/>
      <c r="CO80" s="484"/>
      <c r="CP80" s="484"/>
      <c r="CQ80" s="484"/>
      <c r="CR80" s="484"/>
      <c r="CS80" s="484"/>
      <c r="CT80" s="484"/>
      <c r="CU80" s="484"/>
      <c r="CV80" s="484"/>
      <c r="CW80" s="484"/>
      <c r="CX80" s="484"/>
      <c r="CY80" s="484"/>
      <c r="CZ80" s="484"/>
      <c r="DA80" s="486" t="s">
        <v>13230</v>
      </c>
      <c r="DB80" s="484">
        <v>0</v>
      </c>
      <c r="DC80" s="484"/>
      <c r="DD80" s="484"/>
      <c r="DE80" s="484"/>
      <c r="DF80" s="484"/>
      <c r="DG80" s="484"/>
      <c r="DH80" s="484">
        <v>1</v>
      </c>
      <c r="DI80" s="484">
        <v>45</v>
      </c>
      <c r="DJ80" s="484">
        <v>9</v>
      </c>
      <c r="DK80" s="484"/>
      <c r="DL80" s="484"/>
      <c r="DM80" s="486" t="s">
        <v>13192</v>
      </c>
      <c r="DN80" s="484"/>
      <c r="DO80" s="484"/>
      <c r="DP80" s="484" t="s">
        <v>6905</v>
      </c>
      <c r="DQ80" s="484"/>
      <c r="DR80" s="484"/>
      <c r="DS80" s="484"/>
      <c r="DT80" s="484">
        <f t="shared" si="9"/>
        <v>5</v>
      </c>
      <c r="DU80" s="254"/>
      <c r="DV80" s="484" t="s">
        <v>6905</v>
      </c>
      <c r="DW80" s="484">
        <v>45001</v>
      </c>
      <c r="DX80" s="484" t="s">
        <v>13126</v>
      </c>
      <c r="DY80" s="254"/>
      <c r="DZ80" s="484"/>
      <c r="EA80" s="484"/>
      <c r="EB80" s="484"/>
      <c r="EC80" s="484"/>
      <c r="ED80" s="484"/>
      <c r="EE80" s="484"/>
      <c r="EF80" s="484"/>
      <c r="EG80" s="484"/>
      <c r="EH80" s="484"/>
      <c r="EI80" s="484"/>
      <c r="EJ80" s="484"/>
      <c r="EK80" s="484"/>
      <c r="EL80" s="484"/>
      <c r="EM80" s="484"/>
      <c r="EN80" s="484"/>
      <c r="EO80" s="484"/>
      <c r="EP80" s="484"/>
      <c r="EQ80" s="484"/>
      <c r="ER80" s="484"/>
      <c r="ES80" s="484"/>
      <c r="ET80" s="484"/>
      <c r="EU80" s="484"/>
      <c r="EV80" s="484"/>
      <c r="EW80" s="484">
        <f t="shared" si="29"/>
        <v>1</v>
      </c>
      <c r="EX80" s="484"/>
      <c r="EY80" s="484"/>
      <c r="EZ80" s="484">
        <v>101</v>
      </c>
      <c r="FA80" s="484"/>
      <c r="FB80" s="484"/>
      <c r="FC80" s="484"/>
      <c r="FD80" s="484"/>
      <c r="FE80" s="484">
        <v>1</v>
      </c>
      <c r="FF80" s="484"/>
      <c r="FG80" s="484" t="s">
        <v>6905</v>
      </c>
      <c r="FH80" s="484">
        <v>1</v>
      </c>
      <c r="FI80" s="484">
        <v>25</v>
      </c>
      <c r="FJ80" s="484">
        <f t="shared" si="30"/>
        <v>1</v>
      </c>
      <c r="FK80" s="484"/>
      <c r="FL80" s="484"/>
      <c r="FM80" s="484">
        <v>101</v>
      </c>
      <c r="FN80" s="484"/>
      <c r="FO80" s="484"/>
      <c r="FP80" s="484"/>
      <c r="FQ80" s="484"/>
      <c r="FR80" s="484"/>
      <c r="FS80" s="484">
        <v>1</v>
      </c>
      <c r="FT80" s="484" t="s">
        <v>13187</v>
      </c>
      <c r="FU80" s="484" t="s">
        <v>6905</v>
      </c>
      <c r="FV80" s="484">
        <v>1</v>
      </c>
      <c r="FW80" s="484">
        <v>25</v>
      </c>
      <c r="FX80" s="254">
        <v>2000</v>
      </c>
      <c r="FY80" s="254">
        <v>1</v>
      </c>
    </row>
    <row r="81" spans="1:181">
      <c r="A81" s="240">
        <v>509</v>
      </c>
      <c r="B81" s="240" t="s">
        <v>13364</v>
      </c>
      <c r="C81" s="240">
        <v>2</v>
      </c>
      <c r="D81" s="240">
        <v>1</v>
      </c>
      <c r="E81" s="240">
        <f t="shared" si="3"/>
        <v>1</v>
      </c>
      <c r="F81" s="240">
        <v>1</v>
      </c>
      <c r="G81" s="240">
        <v>4</v>
      </c>
      <c r="H81" s="240">
        <v>1</v>
      </c>
      <c r="L81" s="240">
        <f t="shared" si="4"/>
        <v>3.5999999999999997E-2</v>
      </c>
      <c r="M81" s="240">
        <f t="shared" si="5"/>
        <v>2.7E-2</v>
      </c>
      <c r="N81" s="295" t="str">
        <f t="shared" si="6"/>
        <v>PLAYERSKILL_509</v>
      </c>
      <c r="O81" s="295" t="str">
        <f t="shared" si="7"/>
        <v>PLAYERSKILLDES_509</v>
      </c>
      <c r="P81" s="295" t="str">
        <f t="shared" si="17"/>
        <v>PLAYERSKILLDES2_509</v>
      </c>
      <c r="Q81" s="295" t="str">
        <f t="shared" si="18"/>
        <v>PLAYERSKILLDES3_509</v>
      </c>
      <c r="R81" s="295" t="str">
        <f t="shared" si="8"/>
        <v>PLAYERSKILLDES4_509</v>
      </c>
      <c r="S81" s="295" t="s">
        <v>13365</v>
      </c>
      <c r="T81" s="484">
        <v>100</v>
      </c>
      <c r="U81" s="485"/>
      <c r="V81" s="485"/>
      <c r="W81" s="485"/>
      <c r="X81" s="485"/>
      <c r="Y81" s="485"/>
      <c r="Z81" s="484"/>
      <c r="AA81" s="484"/>
      <c r="AB81" s="484"/>
      <c r="AC81" s="484"/>
      <c r="AD81" s="493"/>
      <c r="AE81" s="484"/>
      <c r="AF81" s="484"/>
      <c r="AG81" s="484"/>
      <c r="AH81" s="484">
        <v>120</v>
      </c>
      <c r="AI81" s="484"/>
      <c r="AJ81" s="484"/>
      <c r="AK81" s="484"/>
      <c r="AL81" s="484"/>
      <c r="AM81" s="484">
        <v>1</v>
      </c>
      <c r="AN81" s="289"/>
      <c r="AO81" s="484">
        <v>0</v>
      </c>
      <c r="AP81" s="484">
        <v>3</v>
      </c>
      <c r="AQ81" s="484">
        <v>5</v>
      </c>
      <c r="AR81" s="484">
        <v>1</v>
      </c>
      <c r="AS81" s="484" t="s">
        <v>13366</v>
      </c>
      <c r="AT81" s="486" t="str">
        <f>"["&amp;VLOOKUP([1]playerSkillEffect!$A81,[1]法术参数设计表!$A$2:$O$168,8,FALSE)*1000&amp;",0]"</f>
        <v>[26000,0]</v>
      </c>
      <c r="AU81" s="486" t="str">
        <f>"["&amp;VLOOKUP([1]playerSkillEffect!$A81,[1]法术参数设计表!$A$2:$O$168,9,FALSE)*1000&amp;",0]"</f>
        <v>[38000,0]</v>
      </c>
      <c r="AV81" s="486" t="str">
        <f>"["&amp;VLOOKUP([1]playerSkillEffect!$A81,[1]法术参数设计表!$A$2:$O$168,10,FALSE)&amp;",0]"</f>
        <v>[58,0]</v>
      </c>
      <c r="AW81" s="484">
        <v>1</v>
      </c>
      <c r="AX81" s="484">
        <v>1</v>
      </c>
      <c r="AY81" s="484">
        <v>1</v>
      </c>
      <c r="AZ81" s="484" t="s">
        <v>6905</v>
      </c>
      <c r="BA81" s="484"/>
      <c r="BB81" s="484">
        <v>1</v>
      </c>
      <c r="BC81" s="484"/>
      <c r="BD81" s="484" t="s">
        <v>6905</v>
      </c>
      <c r="BE81" s="484" t="s">
        <v>6905</v>
      </c>
      <c r="BF81" s="484" t="s">
        <v>6905</v>
      </c>
      <c r="BG81" s="484" t="s">
        <v>6905</v>
      </c>
      <c r="BH81" s="484">
        <v>100</v>
      </c>
      <c r="BI81" s="486" t="s">
        <v>13230</v>
      </c>
      <c r="BJ81" s="484">
        <v>0</v>
      </c>
      <c r="BK81" s="484">
        <v>1</v>
      </c>
      <c r="BL81" s="484">
        <f>VLOOKUP(A81,[1]法术参数设计表!$A$2:$W$223,5,FALSE)</f>
        <v>45</v>
      </c>
      <c r="BM81" s="484">
        <v>7</v>
      </c>
      <c r="BN81" s="484"/>
      <c r="BO81" s="484"/>
      <c r="BP81" s="484" t="s">
        <v>13367</v>
      </c>
      <c r="BQ81" s="484">
        <v>5</v>
      </c>
      <c r="BR81" s="484"/>
      <c r="BS81" s="486" t="s">
        <v>13368</v>
      </c>
      <c r="BT81" s="486"/>
      <c r="BU81" s="484" t="str">
        <f>IF(VLOOKUP(A81,[1]法术参数设计表!$A$2:$Q$168,16,FALSE)="","","["&amp;ROUND(VLOOKUP(A81,[1]法术参数设计表!$A$2:$Q$168,16,FALSE),0)&amp;","&amp;ROUND(VLOOKUP(A81,[1]法术参数设计表!$A$2:$Q$168,17,FALSE),0)&amp;"]")</f>
        <v/>
      </c>
      <c r="BV81" s="486"/>
      <c r="BW81" s="484" t="s">
        <v>6905</v>
      </c>
      <c r="BX81" s="484">
        <v>5</v>
      </c>
      <c r="BY81" s="487" t="s">
        <v>6905</v>
      </c>
      <c r="BZ81" s="487" t="s">
        <v>6905</v>
      </c>
      <c r="CA81" s="487"/>
      <c r="CB81" s="487" t="s">
        <v>6905</v>
      </c>
      <c r="CC81" s="487"/>
      <c r="CD81" s="487"/>
      <c r="CE81" s="484" t="s">
        <v>6905</v>
      </c>
      <c r="CF81" s="484" t="s">
        <v>6905</v>
      </c>
      <c r="CG81" s="484" t="s">
        <v>6905</v>
      </c>
      <c r="CH81" s="484" t="s">
        <v>6905</v>
      </c>
      <c r="CI81" s="484" t="s">
        <v>6905</v>
      </c>
      <c r="CJ81" s="484"/>
      <c r="CK81" s="484"/>
      <c r="CL81" s="484"/>
      <c r="CM81" s="484"/>
      <c r="CN81" s="484"/>
      <c r="CO81" s="484"/>
      <c r="CP81" s="484"/>
      <c r="CQ81" s="484"/>
      <c r="CR81" s="484"/>
      <c r="CS81" s="484"/>
      <c r="CT81" s="484"/>
      <c r="CU81" s="484"/>
      <c r="CV81" s="484"/>
      <c r="CW81" s="484"/>
      <c r="CX81" s="484"/>
      <c r="CY81" s="484"/>
      <c r="CZ81" s="484"/>
      <c r="DA81" s="484"/>
      <c r="DB81" s="484"/>
      <c r="DC81" s="484"/>
      <c r="DD81" s="484"/>
      <c r="DE81" s="484"/>
      <c r="DF81" s="484"/>
      <c r="DG81" s="484"/>
      <c r="DH81" s="484"/>
      <c r="DI81" s="484">
        <f t="shared" ref="DI81:DI93" si="32">BL81</f>
        <v>45</v>
      </c>
      <c r="DJ81" s="484"/>
      <c r="DK81" s="484"/>
      <c r="DL81" s="484"/>
      <c r="DM81" s="484"/>
      <c r="DN81" s="484"/>
      <c r="DO81" s="484"/>
      <c r="DP81" s="484"/>
      <c r="DQ81" s="484"/>
      <c r="DR81" s="484"/>
      <c r="DS81" s="484"/>
      <c r="DT81" s="484">
        <f t="shared" si="9"/>
        <v>5</v>
      </c>
      <c r="DU81" s="484"/>
      <c r="DV81" s="484"/>
      <c r="DW81" s="484"/>
      <c r="DX81" s="484"/>
      <c r="DY81" s="484"/>
      <c r="DZ81" s="484"/>
      <c r="EA81" s="484"/>
      <c r="EB81" s="484"/>
      <c r="EC81" s="484"/>
      <c r="ED81" s="484"/>
      <c r="EE81" s="484"/>
      <c r="EF81" s="484"/>
      <c r="EG81" s="484"/>
      <c r="EH81" s="484"/>
      <c r="EI81" s="484"/>
      <c r="EJ81" s="484"/>
      <c r="EK81" s="484"/>
      <c r="EL81" s="484"/>
      <c r="EM81" s="484"/>
      <c r="EN81" s="484"/>
      <c r="EO81" s="484"/>
      <c r="EP81" s="484"/>
      <c r="EQ81" s="484"/>
      <c r="ER81" s="484"/>
      <c r="ES81" s="484"/>
      <c r="ET81" s="484"/>
      <c r="EU81" s="484"/>
      <c r="EV81" s="484"/>
      <c r="EW81" s="484">
        <f t="shared" si="29"/>
        <v>10</v>
      </c>
      <c r="EX81" s="484"/>
      <c r="EY81" s="484"/>
      <c r="EZ81" s="484">
        <v>102</v>
      </c>
      <c r="FA81" s="484"/>
      <c r="FB81" s="484"/>
      <c r="FC81" s="484"/>
      <c r="FD81" s="484"/>
      <c r="FE81" s="484">
        <v>1</v>
      </c>
      <c r="FF81" s="484"/>
      <c r="FG81" s="484" t="s">
        <v>6905</v>
      </c>
      <c r="FH81" s="484">
        <v>1</v>
      </c>
      <c r="FI81" s="484">
        <v>25</v>
      </c>
      <c r="FJ81" s="484">
        <f t="shared" si="30"/>
        <v>10</v>
      </c>
      <c r="FK81" s="484"/>
      <c r="FL81" s="484"/>
      <c r="FM81" s="484">
        <v>102</v>
      </c>
      <c r="FN81" s="484"/>
      <c r="FO81" s="484"/>
      <c r="FP81" s="484"/>
      <c r="FQ81" s="484"/>
      <c r="FR81" s="484"/>
      <c r="FS81" s="484">
        <v>1</v>
      </c>
      <c r="FT81" s="484"/>
      <c r="FU81" s="484" t="s">
        <v>6905</v>
      </c>
      <c r="FV81" s="484">
        <v>1</v>
      </c>
      <c r="FW81" s="484">
        <v>25</v>
      </c>
      <c r="FX81" s="254">
        <v>2000</v>
      </c>
      <c r="FY81" s="254">
        <v>1</v>
      </c>
    </row>
    <row r="82" spans="1:181">
      <c r="A82" s="240">
        <v>510</v>
      </c>
      <c r="B82" s="240" t="s">
        <v>667</v>
      </c>
      <c r="C82" s="240">
        <v>2</v>
      </c>
      <c r="E82" s="240">
        <f t="shared" si="3"/>
        <v>0</v>
      </c>
      <c r="F82" s="240">
        <v>1</v>
      </c>
      <c r="G82" s="240">
        <v>3</v>
      </c>
      <c r="H82" s="240">
        <v>3</v>
      </c>
      <c r="L82" s="240">
        <f t="shared" si="4"/>
        <v>2.7E-2</v>
      </c>
      <c r="M82" s="240">
        <f t="shared" si="5"/>
        <v>1.7999999999999999E-2</v>
      </c>
      <c r="N82" s="295" t="str">
        <f t="shared" ref="N82:N104" si="33">"PLAYERSKILL_"&amp;LEFT($A82,3)</f>
        <v>PLAYERSKILL_510</v>
      </c>
      <c r="O82" s="295" t="str">
        <f t="shared" si="7"/>
        <v>PLAYERSKILLDES_510</v>
      </c>
      <c r="P82" s="295" t="str">
        <f t="shared" si="17"/>
        <v>PLAYERSKILLDES2_510</v>
      </c>
      <c r="Q82" s="295" t="str">
        <f t="shared" si="18"/>
        <v>PLAYERSKILLDES3_510</v>
      </c>
      <c r="R82" s="295" t="str">
        <f t="shared" si="8"/>
        <v>PLAYERSKILLDES4_510</v>
      </c>
      <c r="S82" s="295" t="s">
        <v>13369</v>
      </c>
      <c r="T82" s="484">
        <v>101</v>
      </c>
      <c r="U82" s="485"/>
      <c r="V82" s="485"/>
      <c r="W82" s="485"/>
      <c r="X82" s="485"/>
      <c r="Y82" s="485"/>
      <c r="Z82" s="484"/>
      <c r="AA82" s="484"/>
      <c r="AB82" s="484"/>
      <c r="AC82" s="484"/>
      <c r="AD82" s="486" t="s">
        <v>13370</v>
      </c>
      <c r="AF82" s="484"/>
      <c r="AG82" s="486" t="s">
        <v>13371</v>
      </c>
      <c r="AH82" s="486"/>
      <c r="AI82" s="486"/>
      <c r="AJ82" s="486"/>
      <c r="AK82" s="486"/>
      <c r="AL82" s="484"/>
      <c r="AM82" s="484">
        <v>3</v>
      </c>
      <c r="AN82" s="289" t="s">
        <v>13372</v>
      </c>
      <c r="AO82" s="484">
        <v>0</v>
      </c>
      <c r="AP82" s="484">
        <v>3</v>
      </c>
      <c r="AQ82" s="484">
        <v>5</v>
      </c>
      <c r="AR82" s="484">
        <v>0</v>
      </c>
      <c r="AS82" s="484"/>
      <c r="AT82" s="486" t="str">
        <f>"["&amp;VLOOKUP([1]playerSkillEffect!$A82,[1]法术参数设计表!$A$2:$O$168,8,FALSE)*1000&amp;",0]"</f>
        <v>[6000,0]</v>
      </c>
      <c r="AU82" s="486" t="str">
        <f>"["&amp;VLOOKUP([1]playerSkillEffect!$A82,[1]法术参数设计表!$A$2:$O$168,9,FALSE)*1000&amp;",0]"</f>
        <v>[25000,0]</v>
      </c>
      <c r="AV82" s="486" t="str">
        <f>"["&amp;VLOOKUP([1]playerSkillEffect!$A82,[1]法术参数设计表!$A$2:$O$168,10,FALSE)&amp;",0]"</f>
        <v>[34,0]</v>
      </c>
      <c r="AW82" s="484">
        <v>1</v>
      </c>
      <c r="AX82" s="484">
        <v>1</v>
      </c>
      <c r="AY82" s="484">
        <v>1</v>
      </c>
      <c r="AZ82" s="484" t="s">
        <v>6905</v>
      </c>
      <c r="BA82" s="484"/>
      <c r="BB82" s="484">
        <v>1</v>
      </c>
      <c r="BC82" s="484"/>
      <c r="BD82" s="484" t="s">
        <v>6905</v>
      </c>
      <c r="BE82" s="484" t="s">
        <v>6905</v>
      </c>
      <c r="BF82" s="484" t="s">
        <v>6905</v>
      </c>
      <c r="BG82" s="484" t="s">
        <v>6905</v>
      </c>
      <c r="BH82" s="484">
        <v>100</v>
      </c>
      <c r="BI82" s="484"/>
      <c r="BJ82" s="484"/>
      <c r="BK82" s="484">
        <v>0</v>
      </c>
      <c r="BL82" s="484">
        <f>VLOOKUP(A82,[1]法术参数设计表!$A$2:$W$223,5,FALSE)</f>
        <v>45</v>
      </c>
      <c r="BM82" s="484"/>
      <c r="BN82" s="484"/>
      <c r="BO82" s="484"/>
      <c r="BP82" s="484"/>
      <c r="BQ82" s="484">
        <v>3</v>
      </c>
      <c r="BR82" s="484"/>
      <c r="BS82" s="484" t="s">
        <v>6905</v>
      </c>
      <c r="BT82" s="484"/>
      <c r="BU82" s="484" t="str">
        <f>IF(VLOOKUP(A82,[1]法术参数设计表!$A$2:$Q$168,16,FALSE)="","","["&amp;ROUND(VLOOKUP(A82,[1]法术参数设计表!$A$2:$Q$168,16,FALSE),0)&amp;","&amp;ROUND(VLOOKUP(A82,[1]法术参数设计表!$A$2:$Q$168,17,FALSE),0)&amp;"]")</f>
        <v/>
      </c>
      <c r="BV82" s="484"/>
      <c r="BW82" s="484" t="s">
        <v>6905</v>
      </c>
      <c r="BX82" s="484">
        <v>5</v>
      </c>
      <c r="BY82" s="487" t="s">
        <v>6905</v>
      </c>
      <c r="BZ82" s="487" t="s">
        <v>6905</v>
      </c>
      <c r="CA82" s="487"/>
      <c r="CB82" s="487" t="s">
        <v>6905</v>
      </c>
      <c r="CC82" s="487"/>
      <c r="CD82" s="487"/>
      <c r="CE82" s="486">
        <v>8510</v>
      </c>
      <c r="CF82" s="484" t="s">
        <v>12013</v>
      </c>
      <c r="CG82" s="486" t="s">
        <v>13168</v>
      </c>
      <c r="CH82" s="484" t="s">
        <v>6905</v>
      </c>
      <c r="CI82" s="484" t="s">
        <v>6905</v>
      </c>
      <c r="CJ82" s="484"/>
      <c r="CK82" s="484"/>
      <c r="CL82" s="484"/>
      <c r="CM82" s="484"/>
      <c r="CN82" s="484"/>
      <c r="CO82" s="484"/>
      <c r="CP82" s="484"/>
      <c r="CQ82" s="484"/>
      <c r="CR82" s="484"/>
      <c r="CS82" s="484"/>
      <c r="CT82" s="484"/>
      <c r="CU82" s="484"/>
      <c r="CV82" s="484"/>
      <c r="CW82" s="484"/>
      <c r="CX82" s="484"/>
      <c r="CY82" s="484"/>
      <c r="CZ82" s="484"/>
      <c r="DA82" s="484"/>
      <c r="DB82" s="484"/>
      <c r="DC82" s="484"/>
      <c r="DD82" s="486"/>
      <c r="DE82" s="486"/>
      <c r="DF82" s="486"/>
      <c r="DG82" s="486"/>
      <c r="DH82" s="484"/>
      <c r="DI82" s="484">
        <f t="shared" si="32"/>
        <v>45</v>
      </c>
      <c r="DJ82" s="484"/>
      <c r="DK82" s="484"/>
      <c r="DL82" s="484"/>
      <c r="DM82" s="484"/>
      <c r="DN82" s="484"/>
      <c r="DO82" s="484"/>
      <c r="DP82" s="484"/>
      <c r="DQ82" s="484"/>
      <c r="DR82" s="484"/>
      <c r="DS82" s="484"/>
      <c r="DT82" s="484">
        <f t="shared" si="9"/>
        <v>5</v>
      </c>
      <c r="DU82" s="484"/>
      <c r="DV82" s="484"/>
      <c r="DW82" s="484"/>
      <c r="DX82" s="484"/>
      <c r="DY82" s="484"/>
      <c r="DZ82" s="484"/>
      <c r="EA82" s="484"/>
      <c r="EB82" s="484"/>
      <c r="EC82" s="484"/>
      <c r="ED82" s="484"/>
      <c r="EE82" s="484"/>
      <c r="EF82" s="484"/>
      <c r="EG82" s="484"/>
      <c r="EH82" s="484"/>
      <c r="EI82" s="484"/>
      <c r="EJ82" s="484"/>
      <c r="EK82" s="484"/>
      <c r="EL82" s="484"/>
      <c r="EM82" s="484"/>
      <c r="EN82" s="484"/>
      <c r="EO82" s="484"/>
      <c r="EP82" s="484"/>
      <c r="EQ82" s="484"/>
      <c r="ER82" s="484"/>
      <c r="ES82" s="484"/>
      <c r="ET82" s="484"/>
      <c r="EU82" s="484"/>
      <c r="EV82" s="484"/>
      <c r="EW82" s="484">
        <f t="shared" si="29"/>
        <v>1</v>
      </c>
      <c r="EX82" s="484"/>
      <c r="EY82" s="484"/>
      <c r="EZ82" s="484">
        <v>101</v>
      </c>
      <c r="FA82" s="484"/>
      <c r="FB82" s="484"/>
      <c r="FC82" s="484"/>
      <c r="FD82" s="484"/>
      <c r="FE82" s="484">
        <v>1</v>
      </c>
      <c r="FF82" s="484"/>
      <c r="FG82" s="484" t="s">
        <v>6905</v>
      </c>
      <c r="FH82" s="484">
        <v>1</v>
      </c>
      <c r="FI82" s="484">
        <v>25</v>
      </c>
      <c r="FJ82" s="484">
        <f t="shared" si="30"/>
        <v>1</v>
      </c>
      <c r="FK82" s="484"/>
      <c r="FL82" s="484"/>
      <c r="FM82" s="484">
        <v>101</v>
      </c>
      <c r="FN82" s="484"/>
      <c r="FO82" s="484"/>
      <c r="FP82" s="484"/>
      <c r="FQ82" s="484"/>
      <c r="FR82" s="484"/>
      <c r="FS82" s="484">
        <v>1</v>
      </c>
      <c r="FT82" s="484" t="s">
        <v>13187</v>
      </c>
      <c r="FU82" s="484" t="s">
        <v>6905</v>
      </c>
      <c r="FV82" s="484">
        <v>1</v>
      </c>
      <c r="FW82" s="484">
        <v>25</v>
      </c>
      <c r="FX82" s="254">
        <v>2000</v>
      </c>
      <c r="FY82" s="254">
        <v>1</v>
      </c>
    </row>
    <row r="83" spans="1:181">
      <c r="A83" s="240">
        <v>5101</v>
      </c>
      <c r="B83" s="240" t="s">
        <v>13373</v>
      </c>
      <c r="C83" s="240">
        <v>2</v>
      </c>
      <c r="E83" s="240">
        <f t="shared" si="3"/>
        <v>0</v>
      </c>
      <c r="F83" s="240">
        <v>1</v>
      </c>
      <c r="G83" s="240">
        <v>3</v>
      </c>
      <c r="H83" s="240">
        <v>3</v>
      </c>
      <c r="L83" s="240">
        <f t="shared" si="4"/>
        <v>2.7E-2</v>
      </c>
      <c r="M83" s="240">
        <f t="shared" si="5"/>
        <v>1.7999999999999999E-2</v>
      </c>
      <c r="N83" s="295" t="str">
        <f t="shared" si="33"/>
        <v>PLAYERSKILL_510</v>
      </c>
      <c r="O83" s="295" t="str">
        <f t="shared" si="7"/>
        <v>PLAYERSKILLDES_5101</v>
      </c>
      <c r="P83" s="295" t="str">
        <f t="shared" si="17"/>
        <v>PLAYERSKILLDES2_5101</v>
      </c>
      <c r="Q83" s="295" t="str">
        <f t="shared" si="18"/>
        <v>PLAYERSKILLDES3_5101</v>
      </c>
      <c r="R83" s="295" t="str">
        <f t="shared" si="8"/>
        <v>PLAYERSKILLDES4_5101</v>
      </c>
      <c r="S83" s="295" t="s">
        <v>13369</v>
      </c>
      <c r="T83" s="484">
        <v>101</v>
      </c>
      <c r="U83" s="485"/>
      <c r="V83" s="485"/>
      <c r="W83" s="485"/>
      <c r="X83" s="485"/>
      <c r="Y83" s="485"/>
      <c r="Z83" s="484"/>
      <c r="AA83" s="484"/>
      <c r="AB83" s="484"/>
      <c r="AC83" s="484"/>
      <c r="AD83" s="486" t="s">
        <v>13370</v>
      </c>
      <c r="AF83" s="484"/>
      <c r="AG83" s="486" t="s">
        <v>13371</v>
      </c>
      <c r="AH83" s="486"/>
      <c r="AI83" s="486"/>
      <c r="AJ83" s="486"/>
      <c r="AK83" s="486"/>
      <c r="AL83" s="484"/>
      <c r="AM83" s="484">
        <v>3</v>
      </c>
      <c r="AN83" s="289" t="s">
        <v>13372</v>
      </c>
      <c r="AO83" s="484">
        <v>0</v>
      </c>
      <c r="AP83" s="484">
        <v>3</v>
      </c>
      <c r="AQ83" s="484">
        <v>5</v>
      </c>
      <c r="AR83" s="484">
        <v>0</v>
      </c>
      <c r="AS83" s="484"/>
      <c r="AT83" s="486" t="str">
        <f>"["&amp;VLOOKUP([1]playerSkillEffect!$A83,[1]法术参数设计表!$A$2:$O$168,8,FALSE)*1000&amp;",0]"</f>
        <v>[6000,0]</v>
      </c>
      <c r="AU83" s="486" t="str">
        <f>"["&amp;VLOOKUP([1]playerSkillEffect!$A83,[1]法术参数设计表!$A$2:$O$168,9,FALSE)*1000&amp;",0]"</f>
        <v>[20000,0]</v>
      </c>
      <c r="AV83" s="486" t="str">
        <f>"["&amp;VLOOKUP([1]playerSkillEffect!$A83,[1]法术参数设计表!$A$2:$O$168,10,FALSE)&amp;",0]"</f>
        <v>[34,0]</v>
      </c>
      <c r="AW83" s="484">
        <v>1</v>
      </c>
      <c r="AX83" s="484">
        <v>1</v>
      </c>
      <c r="AY83" s="484">
        <v>1</v>
      </c>
      <c r="AZ83" s="484" t="s">
        <v>6905</v>
      </c>
      <c r="BA83" s="484"/>
      <c r="BB83" s="484">
        <v>1</v>
      </c>
      <c r="BC83" s="484"/>
      <c r="BD83" s="484" t="s">
        <v>6905</v>
      </c>
      <c r="BE83" s="484" t="s">
        <v>6905</v>
      </c>
      <c r="BF83" s="484" t="s">
        <v>6905</v>
      </c>
      <c r="BG83" s="484" t="s">
        <v>6905</v>
      </c>
      <c r="BH83" s="484">
        <v>100</v>
      </c>
      <c r="BI83" s="484"/>
      <c r="BJ83" s="484"/>
      <c r="BK83" s="484">
        <v>0</v>
      </c>
      <c r="BL83" s="484">
        <f>VLOOKUP(A83,[1]法术参数设计表!$A$2:$W$223,5,FALSE)</f>
        <v>45</v>
      </c>
      <c r="BM83" s="484"/>
      <c r="BN83" s="484"/>
      <c r="BO83" s="484"/>
      <c r="BP83" s="484"/>
      <c r="BQ83" s="484">
        <v>3</v>
      </c>
      <c r="BR83" s="484"/>
      <c r="BS83" s="484" t="s">
        <v>6905</v>
      </c>
      <c r="BT83" s="484"/>
      <c r="BU83" s="484" t="str">
        <f>IF(VLOOKUP(A83,[1]法术参数设计表!$A$2:$Q$168,16,FALSE)="","","["&amp;ROUND(VLOOKUP(A83,[1]法术参数设计表!$A$2:$Q$168,16,FALSE),0)&amp;","&amp;ROUND(VLOOKUP(A83,[1]法术参数设计表!$A$2:$Q$168,17,FALSE),0)&amp;"]")</f>
        <v/>
      </c>
      <c r="BV83" s="484"/>
      <c r="BW83" s="484" t="s">
        <v>6905</v>
      </c>
      <c r="BX83" s="484">
        <v>5</v>
      </c>
      <c r="BY83" s="487" t="s">
        <v>6905</v>
      </c>
      <c r="BZ83" s="487" t="s">
        <v>6905</v>
      </c>
      <c r="CA83" s="487"/>
      <c r="CB83" s="487" t="s">
        <v>6905</v>
      </c>
      <c r="CC83" s="487"/>
      <c r="CD83" s="487"/>
      <c r="CE83" s="486">
        <v>8510</v>
      </c>
      <c r="CF83" s="484" t="s">
        <v>12013</v>
      </c>
      <c r="CG83" s="486" t="s">
        <v>13168</v>
      </c>
      <c r="CH83" s="484" t="s">
        <v>6905</v>
      </c>
      <c r="CI83" s="484" t="s">
        <v>6905</v>
      </c>
      <c r="CJ83" s="484"/>
      <c r="CK83" s="484"/>
      <c r="CL83" s="484"/>
      <c r="CM83" s="484"/>
      <c r="CN83" s="484"/>
      <c r="CO83" s="484"/>
      <c r="CP83" s="484"/>
      <c r="CQ83" s="484"/>
      <c r="CR83" s="484"/>
      <c r="CS83" s="484"/>
      <c r="CT83" s="484"/>
      <c r="CU83" s="484"/>
      <c r="CV83" s="484"/>
      <c r="CW83" s="484"/>
      <c r="CX83" s="484"/>
      <c r="CY83" s="484"/>
      <c r="CZ83" s="484"/>
      <c r="DA83" s="484"/>
      <c r="DB83" s="484"/>
      <c r="DC83" s="484"/>
      <c r="DD83" s="486"/>
      <c r="DE83" s="486"/>
      <c r="DF83" s="486"/>
      <c r="DG83" s="486"/>
      <c r="DH83" s="484"/>
      <c r="DI83" s="484">
        <f t="shared" si="32"/>
        <v>45</v>
      </c>
      <c r="DJ83" s="484"/>
      <c r="DK83" s="484"/>
      <c r="DL83" s="484"/>
      <c r="DM83" s="484"/>
      <c r="DN83" s="484"/>
      <c r="DO83" s="484"/>
      <c r="DP83" s="484"/>
      <c r="DQ83" s="484"/>
      <c r="DR83" s="484"/>
      <c r="DS83" s="484"/>
      <c r="DT83" s="484">
        <f t="shared" si="9"/>
        <v>5</v>
      </c>
      <c r="DU83" s="484"/>
      <c r="DV83" s="484"/>
      <c r="DW83" s="484"/>
      <c r="DX83" s="484"/>
      <c r="DY83" s="484"/>
      <c r="DZ83" s="484"/>
      <c r="EA83" s="484"/>
      <c r="EB83" s="484"/>
      <c r="EC83" s="484"/>
      <c r="ED83" s="484"/>
      <c r="EE83" s="484"/>
      <c r="EF83" s="484"/>
      <c r="EG83" s="484"/>
      <c r="EH83" s="484"/>
      <c r="EI83" s="484"/>
      <c r="EJ83" s="484"/>
      <c r="EK83" s="484"/>
      <c r="EL83" s="484"/>
      <c r="EM83" s="484"/>
      <c r="EN83" s="484"/>
      <c r="EO83" s="484"/>
      <c r="EP83" s="484"/>
      <c r="EQ83" s="484"/>
      <c r="ER83" s="484"/>
      <c r="ES83" s="484"/>
      <c r="ET83" s="484"/>
      <c r="EU83" s="484"/>
      <c r="EV83" s="484"/>
      <c r="EW83" s="484">
        <f t="shared" si="29"/>
        <v>1</v>
      </c>
      <c r="EX83" s="484"/>
      <c r="EY83" s="484"/>
      <c r="EZ83" s="484">
        <v>101</v>
      </c>
      <c r="FA83" s="484"/>
      <c r="FB83" s="484"/>
      <c r="FC83" s="484"/>
      <c r="FD83" s="484"/>
      <c r="FE83" s="484">
        <v>1</v>
      </c>
      <c r="FF83" s="484"/>
      <c r="FG83" s="484" t="s">
        <v>6905</v>
      </c>
      <c r="FH83" s="484">
        <v>1</v>
      </c>
      <c r="FI83" s="484">
        <v>25</v>
      </c>
      <c r="FJ83" s="484">
        <f t="shared" si="30"/>
        <v>1</v>
      </c>
      <c r="FK83" s="484"/>
      <c r="FL83" s="484"/>
      <c r="FM83" s="484">
        <v>101</v>
      </c>
      <c r="FN83" s="484"/>
      <c r="FO83" s="484"/>
      <c r="FP83" s="484"/>
      <c r="FQ83" s="484"/>
      <c r="FR83" s="484"/>
      <c r="FS83" s="484">
        <v>1</v>
      </c>
      <c r="FT83" s="484" t="s">
        <v>13187</v>
      </c>
      <c r="FU83" s="484" t="s">
        <v>6905</v>
      </c>
      <c r="FV83" s="484">
        <v>1</v>
      </c>
      <c r="FW83" s="484">
        <v>25</v>
      </c>
      <c r="FX83" s="254">
        <v>2000</v>
      </c>
      <c r="FY83" s="254">
        <v>1</v>
      </c>
    </row>
    <row r="84" spans="1:181">
      <c r="A84" s="240">
        <v>5102</v>
      </c>
      <c r="B84" s="240" t="s">
        <v>13373</v>
      </c>
      <c r="C84" s="240">
        <v>2</v>
      </c>
      <c r="E84" s="240">
        <f t="shared" si="3"/>
        <v>0</v>
      </c>
      <c r="F84" s="240">
        <v>1</v>
      </c>
      <c r="G84" s="240">
        <v>3</v>
      </c>
      <c r="H84" s="240">
        <v>3</v>
      </c>
      <c r="L84" s="240">
        <f t="shared" si="4"/>
        <v>2.7E-2</v>
      </c>
      <c r="M84" s="240">
        <f t="shared" si="5"/>
        <v>1.7999999999999999E-2</v>
      </c>
      <c r="N84" s="295" t="str">
        <f t="shared" si="33"/>
        <v>PLAYERSKILL_510</v>
      </c>
      <c r="O84" s="295" t="str">
        <f t="shared" si="7"/>
        <v>PLAYERSKILLDES_5102</v>
      </c>
      <c r="P84" s="295" t="str">
        <f t="shared" si="17"/>
        <v>PLAYERSKILLDES2_5102</v>
      </c>
      <c r="Q84" s="295" t="str">
        <f t="shared" si="18"/>
        <v>PLAYERSKILLDES3_5102</v>
      </c>
      <c r="R84" s="295" t="str">
        <f t="shared" si="8"/>
        <v>PLAYERSKILLDES4_5102</v>
      </c>
      <c r="S84" s="295" t="s">
        <v>13369</v>
      </c>
      <c r="T84" s="484">
        <v>101</v>
      </c>
      <c r="U84" s="485"/>
      <c r="V84" s="485"/>
      <c r="W84" s="485"/>
      <c r="X84" s="485"/>
      <c r="Y84" s="485"/>
      <c r="Z84" s="484"/>
      <c r="AA84" s="484"/>
      <c r="AB84" s="484"/>
      <c r="AC84" s="484"/>
      <c r="AD84" s="486" t="s">
        <v>13370</v>
      </c>
      <c r="AF84" s="484"/>
      <c r="AG84" s="486" t="s">
        <v>13371</v>
      </c>
      <c r="AH84" s="486"/>
      <c r="AI84" s="486"/>
      <c r="AJ84" s="486"/>
      <c r="AK84" s="486"/>
      <c r="AL84" s="484"/>
      <c r="AM84" s="484">
        <v>3</v>
      </c>
      <c r="AN84" s="289" t="s">
        <v>13372</v>
      </c>
      <c r="AO84" s="484">
        <v>0</v>
      </c>
      <c r="AP84" s="484">
        <v>3</v>
      </c>
      <c r="AQ84" s="484">
        <v>5</v>
      </c>
      <c r="AR84" s="484">
        <v>0</v>
      </c>
      <c r="AS84" s="484"/>
      <c r="AT84" s="486" t="str">
        <f>"["&amp;VLOOKUP([1]playerSkillEffect!$A84,[1]法术参数设计表!$A$2:$O$168,8,FALSE)*1000&amp;",0]"</f>
        <v>[6000,0]</v>
      </c>
      <c r="AU84" s="486" t="str">
        <f>"["&amp;VLOOKUP([1]playerSkillEffect!$A84,[1]法术参数设计表!$A$2:$O$168,9,FALSE)*1000&amp;",0]"</f>
        <v>[20000,0]</v>
      </c>
      <c r="AV84" s="486" t="str">
        <f>"["&amp;VLOOKUP([1]playerSkillEffect!$A84,[1]法术参数设计表!$A$2:$O$168,10,FALSE)&amp;",0]"</f>
        <v>[34,0]</v>
      </c>
      <c r="AW84" s="484">
        <v>1</v>
      </c>
      <c r="AX84" s="484">
        <v>1</v>
      </c>
      <c r="AY84" s="484">
        <v>1</v>
      </c>
      <c r="AZ84" s="484" t="s">
        <v>6905</v>
      </c>
      <c r="BA84" s="484"/>
      <c r="BB84" s="484">
        <v>1</v>
      </c>
      <c r="BC84" s="484"/>
      <c r="BD84" s="484" t="s">
        <v>6905</v>
      </c>
      <c r="BE84" s="484" t="s">
        <v>6905</v>
      </c>
      <c r="BF84" s="484" t="s">
        <v>6905</v>
      </c>
      <c r="BG84" s="484" t="s">
        <v>6905</v>
      </c>
      <c r="BH84" s="484">
        <v>100</v>
      </c>
      <c r="BK84" s="484">
        <v>0</v>
      </c>
      <c r="BL84" s="484">
        <f>VLOOKUP(A84,[1]法术参数设计表!$A$2:$W$223,5,FALSE)</f>
        <v>45</v>
      </c>
      <c r="BN84" s="484"/>
      <c r="BO84" s="484"/>
      <c r="BQ84" s="484">
        <v>3</v>
      </c>
      <c r="BR84" s="484"/>
      <c r="BS84" s="484" t="s">
        <v>6905</v>
      </c>
      <c r="BT84" s="484"/>
      <c r="BU84" s="484" t="str">
        <f>IF(VLOOKUP(A84,[1]法术参数设计表!$A$2:$Q$168,16,FALSE)="","","["&amp;ROUND(VLOOKUP(A84,[1]法术参数设计表!$A$2:$Q$168,16,FALSE),0)&amp;","&amp;ROUND(VLOOKUP(A84,[1]法术参数设计表!$A$2:$Q$168,17,FALSE),0)&amp;"]")</f>
        <v/>
      </c>
      <c r="BV84" s="484"/>
      <c r="BW84" s="484" t="s">
        <v>6905</v>
      </c>
      <c r="BX84" s="484">
        <v>5</v>
      </c>
      <c r="BY84" s="487" t="s">
        <v>6905</v>
      </c>
      <c r="BZ84" s="487" t="s">
        <v>6905</v>
      </c>
      <c r="CE84" s="486">
        <v>8510</v>
      </c>
      <c r="CF84" s="484" t="s">
        <v>12013</v>
      </c>
      <c r="CG84" s="486" t="s">
        <v>13168</v>
      </c>
      <c r="CH84" s="484" t="s">
        <v>6905</v>
      </c>
      <c r="CI84" s="484" t="s">
        <v>6905</v>
      </c>
      <c r="CJ84" s="484"/>
      <c r="CK84" s="484"/>
      <c r="CL84" s="484"/>
      <c r="CM84" s="484"/>
      <c r="CN84" s="484"/>
      <c r="CO84" s="484"/>
      <c r="CP84" s="484"/>
      <c r="CQ84" s="484"/>
      <c r="CR84" s="484"/>
      <c r="CS84" s="484"/>
      <c r="CT84" s="484"/>
      <c r="CU84" s="484"/>
      <c r="CV84" s="484"/>
      <c r="CW84" s="484"/>
      <c r="CX84" s="484"/>
      <c r="CY84" s="484"/>
      <c r="CZ84" s="484">
        <v>100</v>
      </c>
      <c r="DA84" s="484"/>
      <c r="DD84" s="486"/>
      <c r="DE84" s="486"/>
      <c r="DF84" s="486"/>
      <c r="DG84" s="486"/>
      <c r="DH84" s="484">
        <v>1</v>
      </c>
      <c r="DI84" s="484">
        <f t="shared" si="32"/>
        <v>45</v>
      </c>
      <c r="DJ84" s="484">
        <v>9</v>
      </c>
      <c r="DK84" s="484"/>
      <c r="DL84" s="484"/>
      <c r="DM84" s="486" t="s">
        <v>13317</v>
      </c>
      <c r="DN84" s="484"/>
      <c r="DO84" s="484"/>
      <c r="DP84" s="484"/>
      <c r="DQ84" s="484"/>
      <c r="DR84" s="484"/>
      <c r="DS84" s="484"/>
      <c r="DT84" s="484">
        <f t="shared" si="9"/>
        <v>5</v>
      </c>
      <c r="DU84" s="484"/>
      <c r="DV84" s="484"/>
      <c r="DW84" s="484">
        <v>4508</v>
      </c>
      <c r="DX84" s="484" t="s">
        <v>13126</v>
      </c>
      <c r="DY84" s="484"/>
      <c r="DZ84" s="484"/>
      <c r="EA84" s="484"/>
      <c r="EB84" s="484"/>
      <c r="EC84" s="484"/>
      <c r="ED84" s="484"/>
      <c r="EE84" s="484"/>
      <c r="EF84" s="484"/>
      <c r="EG84" s="484"/>
      <c r="EH84" s="484"/>
      <c r="EI84" s="484"/>
      <c r="EJ84" s="484"/>
      <c r="EK84" s="484"/>
      <c r="EL84" s="484"/>
      <c r="EM84" s="484"/>
      <c r="EN84" s="484"/>
      <c r="EO84" s="484"/>
      <c r="EP84" s="484"/>
      <c r="EQ84" s="484"/>
      <c r="ER84" s="484"/>
      <c r="ES84" s="484"/>
      <c r="ET84" s="484"/>
      <c r="EU84" s="484"/>
      <c r="EV84" s="484"/>
      <c r="EW84" s="484">
        <f t="shared" si="29"/>
        <v>1</v>
      </c>
      <c r="EX84" s="484"/>
      <c r="EY84" s="484"/>
      <c r="EZ84" s="484">
        <v>101</v>
      </c>
      <c r="FA84" s="484"/>
      <c r="FB84" s="484"/>
      <c r="FC84" s="484"/>
      <c r="FD84" s="484"/>
      <c r="FE84" s="484">
        <v>1</v>
      </c>
      <c r="FF84" s="484"/>
      <c r="FG84" s="484" t="s">
        <v>6905</v>
      </c>
      <c r="FH84" s="484">
        <v>1</v>
      </c>
      <c r="FI84" s="484">
        <v>25</v>
      </c>
      <c r="FJ84" s="484">
        <f t="shared" si="30"/>
        <v>1</v>
      </c>
      <c r="FK84" s="484"/>
      <c r="FL84" s="484"/>
      <c r="FM84" s="484">
        <v>101</v>
      </c>
      <c r="FN84" s="484"/>
      <c r="FO84" s="484"/>
      <c r="FP84" s="484"/>
      <c r="FQ84" s="484"/>
      <c r="FR84" s="484"/>
      <c r="FS84" s="484">
        <v>1</v>
      </c>
      <c r="FT84" s="484" t="s">
        <v>13187</v>
      </c>
      <c r="FU84" s="484" t="s">
        <v>6905</v>
      </c>
      <c r="FV84" s="484">
        <v>1</v>
      </c>
      <c r="FW84" s="484">
        <v>25</v>
      </c>
      <c r="FX84" s="254">
        <v>2000</v>
      </c>
      <c r="FY84" s="254">
        <v>1</v>
      </c>
    </row>
    <row r="85" spans="1:181">
      <c r="A85" s="240">
        <v>5104</v>
      </c>
      <c r="B85" s="240" t="s">
        <v>13373</v>
      </c>
      <c r="C85" s="240">
        <v>2</v>
      </c>
      <c r="E85" s="240">
        <f t="shared" ref="E85:E99" si="34">IF(D85=1,1,0)</f>
        <v>0</v>
      </c>
      <c r="F85" s="240">
        <v>1</v>
      </c>
      <c r="G85" s="240">
        <v>3</v>
      </c>
      <c r="H85" s="240">
        <v>3</v>
      </c>
      <c r="L85" s="240">
        <f t="shared" ref="L85:L99" si="35">IF(D85=1,0.036,0.027)</f>
        <v>2.7E-2</v>
      </c>
      <c r="M85" s="240">
        <f t="shared" ref="M85:M99" si="36">IF(D85=1,0.027,0.018)</f>
        <v>1.7999999999999999E-2</v>
      </c>
      <c r="N85" s="295" t="str">
        <f t="shared" si="33"/>
        <v>PLAYERSKILL_510</v>
      </c>
      <c r="O85" s="295" t="str">
        <f t="shared" si="7"/>
        <v>PLAYERSKILLDES_5104</v>
      </c>
      <c r="P85" s="295" t="str">
        <f t="shared" si="17"/>
        <v>PLAYERSKILLDES2_5104</v>
      </c>
      <c r="Q85" s="295" t="str">
        <f t="shared" si="18"/>
        <v>PLAYERSKILLDES3_5104</v>
      </c>
      <c r="R85" s="295" t="str">
        <f t="shared" ref="R85:R99" si="37">"PLAYERSKILLDES4_"&amp;A85</f>
        <v>PLAYERSKILLDES4_5104</v>
      </c>
      <c r="S85" s="295" t="s">
        <v>13369</v>
      </c>
      <c r="T85" s="484">
        <v>101</v>
      </c>
      <c r="U85" s="485"/>
      <c r="V85" s="485"/>
      <c r="W85" s="485"/>
      <c r="X85" s="485"/>
      <c r="Y85" s="485"/>
      <c r="Z85" s="484"/>
      <c r="AA85" s="484"/>
      <c r="AB85" s="484"/>
      <c r="AC85" s="484"/>
      <c r="AD85" s="486" t="s">
        <v>13370</v>
      </c>
      <c r="AF85" s="484"/>
      <c r="AG85" s="486" t="s">
        <v>13371</v>
      </c>
      <c r="AH85" s="486"/>
      <c r="AI85" s="486"/>
      <c r="AJ85" s="486"/>
      <c r="AK85" s="486"/>
      <c r="AL85" s="484"/>
      <c r="AM85" s="484">
        <v>3</v>
      </c>
      <c r="AN85" s="289" t="s">
        <v>13372</v>
      </c>
      <c r="AO85" s="484">
        <v>0</v>
      </c>
      <c r="AP85" s="484">
        <v>3</v>
      </c>
      <c r="AQ85" s="484">
        <v>5</v>
      </c>
      <c r="AR85" s="484">
        <v>0</v>
      </c>
      <c r="AS85" s="484"/>
      <c r="AT85" s="486" t="str">
        <f>"["&amp;VLOOKUP([1]playerSkillEffect!$A85,[1]法术参数设计表!$A$2:$O$168,8,FALSE)*1000&amp;",0]"</f>
        <v>[6000,0]</v>
      </c>
      <c r="AU85" s="486" t="str">
        <f>"["&amp;VLOOKUP([1]playerSkillEffect!$A85,[1]法术参数设计表!$A$2:$O$168,9,FALSE)*1000&amp;",0]"</f>
        <v>[20000,0]</v>
      </c>
      <c r="AV85" s="486" t="str">
        <f>"["&amp;VLOOKUP([1]playerSkillEffect!$A85,[1]法术参数设计表!$A$2:$O$168,10,FALSE)&amp;",0]"</f>
        <v>[34,0]</v>
      </c>
      <c r="AW85" s="484">
        <v>1</v>
      </c>
      <c r="AX85" s="484">
        <v>1</v>
      </c>
      <c r="AY85" s="484">
        <v>1</v>
      </c>
      <c r="AZ85" s="484" t="s">
        <v>6905</v>
      </c>
      <c r="BA85" s="484"/>
      <c r="BB85" s="484">
        <v>1</v>
      </c>
      <c r="BC85" s="484"/>
      <c r="BD85" s="484" t="s">
        <v>6905</v>
      </c>
      <c r="BE85" s="484" t="s">
        <v>6905</v>
      </c>
      <c r="BF85" s="484" t="s">
        <v>6905</v>
      </c>
      <c r="BG85" s="484" t="s">
        <v>6905</v>
      </c>
      <c r="BH85" s="484">
        <v>100</v>
      </c>
      <c r="BK85" s="484">
        <v>0</v>
      </c>
      <c r="BL85" s="484">
        <f>VLOOKUP(A85,[1]法术参数设计表!$A$2:$W$223,5,FALSE)</f>
        <v>45</v>
      </c>
      <c r="BN85" s="484"/>
      <c r="BO85" s="484"/>
      <c r="BQ85" s="484">
        <v>3</v>
      </c>
      <c r="BR85" s="484"/>
      <c r="BS85" s="484" t="s">
        <v>6905</v>
      </c>
      <c r="BT85" s="484"/>
      <c r="BU85" s="484" t="str">
        <f>IF(VLOOKUP(A85,[1]法术参数设计表!$A$2:$Q$168,16,FALSE)="","","["&amp;ROUND(VLOOKUP(A85,[1]法术参数设计表!$A$2:$Q$168,16,FALSE),0)&amp;","&amp;ROUND(VLOOKUP(A85,[1]法术参数设计表!$A$2:$Q$168,17,FALSE),0)&amp;"]")</f>
        <v/>
      </c>
      <c r="BV85" s="484"/>
      <c r="BW85" s="484" t="s">
        <v>6905</v>
      </c>
      <c r="BX85" s="484">
        <v>5</v>
      </c>
      <c r="BY85" s="487" t="s">
        <v>6905</v>
      </c>
      <c r="BZ85" s="487" t="s">
        <v>6905</v>
      </c>
      <c r="CE85" s="486">
        <v>85104</v>
      </c>
      <c r="CF85" s="484" t="s">
        <v>12013</v>
      </c>
      <c r="CG85" s="486" t="s">
        <v>13168</v>
      </c>
      <c r="CH85" s="484" t="s">
        <v>6905</v>
      </c>
      <c r="CI85" s="484" t="s">
        <v>6905</v>
      </c>
      <c r="CJ85" s="484"/>
      <c r="CK85" s="484"/>
      <c r="CL85" s="484"/>
      <c r="CM85" s="484"/>
      <c r="CN85" s="484"/>
      <c r="CO85" s="484"/>
      <c r="CP85" s="484"/>
      <c r="CQ85" s="484"/>
      <c r="CR85" s="484"/>
      <c r="CS85" s="484"/>
      <c r="CT85" s="484"/>
      <c r="CU85" s="484"/>
      <c r="CV85" s="484"/>
      <c r="CW85" s="484"/>
      <c r="CX85" s="484"/>
      <c r="CY85" s="484"/>
      <c r="CZ85" s="484">
        <v>100</v>
      </c>
      <c r="DA85" s="484"/>
      <c r="DD85" s="486"/>
      <c r="DE85" s="486"/>
      <c r="DF85" s="486"/>
      <c r="DG85" s="486"/>
      <c r="DH85" s="484">
        <v>1</v>
      </c>
      <c r="DI85" s="484">
        <f t="shared" si="32"/>
        <v>45</v>
      </c>
      <c r="DJ85" s="484">
        <v>9</v>
      </c>
      <c r="DK85" s="484"/>
      <c r="DL85" s="484"/>
      <c r="DM85" s="486" t="s">
        <v>13317</v>
      </c>
      <c r="DN85" s="484"/>
      <c r="DO85" s="484"/>
      <c r="DP85" s="484"/>
      <c r="DQ85" s="484"/>
      <c r="DR85" s="484"/>
      <c r="DS85" s="484"/>
      <c r="DT85" s="484">
        <f t="shared" si="9"/>
        <v>5</v>
      </c>
      <c r="DU85" s="484"/>
      <c r="DV85" s="484"/>
      <c r="DW85" s="484">
        <v>4508</v>
      </c>
      <c r="DX85" s="484" t="s">
        <v>13126</v>
      </c>
      <c r="DY85" s="484"/>
      <c r="DZ85" s="484"/>
      <c r="EA85" s="484"/>
      <c r="EB85" s="484"/>
      <c r="EC85" s="484"/>
      <c r="ED85" s="484"/>
      <c r="EE85" s="484"/>
      <c r="EF85" s="484"/>
      <c r="EG85" s="484"/>
      <c r="EH85" s="484"/>
      <c r="EI85" s="484"/>
      <c r="EJ85" s="484"/>
      <c r="EK85" s="484"/>
      <c r="EL85" s="484"/>
      <c r="EM85" s="484"/>
      <c r="EN85" s="484"/>
      <c r="EO85" s="484"/>
      <c r="EP85" s="484"/>
      <c r="EQ85" s="484"/>
      <c r="ER85" s="484"/>
      <c r="ES85" s="484"/>
      <c r="ET85" s="484"/>
      <c r="EU85" s="484"/>
      <c r="EV85" s="484"/>
      <c r="EW85" s="484">
        <f t="shared" si="29"/>
        <v>1</v>
      </c>
      <c r="EX85" s="484"/>
      <c r="EY85" s="484"/>
      <c r="EZ85" s="484">
        <v>101</v>
      </c>
      <c r="FA85" s="484"/>
      <c r="FB85" s="484"/>
      <c r="FC85" s="484"/>
      <c r="FD85" s="484"/>
      <c r="FE85" s="484">
        <v>1</v>
      </c>
      <c r="FF85" s="484"/>
      <c r="FG85" s="484" t="s">
        <v>6905</v>
      </c>
      <c r="FH85" s="484">
        <v>1</v>
      </c>
      <c r="FI85" s="484">
        <v>25</v>
      </c>
      <c r="FJ85" s="484">
        <f t="shared" si="30"/>
        <v>1</v>
      </c>
      <c r="FK85" s="484"/>
      <c r="FL85" s="484"/>
      <c r="FM85" s="484">
        <v>101</v>
      </c>
      <c r="FN85" s="484"/>
      <c r="FO85" s="484"/>
      <c r="FP85" s="484"/>
      <c r="FQ85" s="484"/>
      <c r="FR85" s="484"/>
      <c r="FS85" s="484">
        <v>1</v>
      </c>
      <c r="FT85" s="484" t="s">
        <v>13187</v>
      </c>
      <c r="FU85" s="484" t="s">
        <v>6905</v>
      </c>
      <c r="FV85" s="484">
        <v>1</v>
      </c>
      <c r="FW85" s="484">
        <v>25</v>
      </c>
      <c r="FX85" s="254">
        <v>2000</v>
      </c>
      <c r="FY85" s="254">
        <v>1</v>
      </c>
    </row>
    <row r="86" spans="1:181" s="293" customFormat="1">
      <c r="A86" s="241">
        <v>5107</v>
      </c>
      <c r="B86" s="306" t="s">
        <v>13374</v>
      </c>
      <c r="C86" s="241">
        <v>2</v>
      </c>
      <c r="D86" s="241"/>
      <c r="E86" s="241">
        <v>0</v>
      </c>
      <c r="F86" s="241">
        <v>1</v>
      </c>
      <c r="G86" s="241">
        <v>3</v>
      </c>
      <c r="H86" s="241">
        <v>3</v>
      </c>
      <c r="I86" s="241"/>
      <c r="J86" s="241"/>
      <c r="K86" s="241"/>
      <c r="L86" s="241">
        <v>2.7E-2</v>
      </c>
      <c r="M86" s="241">
        <v>1.7999999999999999E-2</v>
      </c>
      <c r="N86" s="295" t="s">
        <v>13375</v>
      </c>
      <c r="O86" s="295" t="s">
        <v>13376</v>
      </c>
      <c r="P86" s="295" t="s">
        <v>13377</v>
      </c>
      <c r="Q86" s="295" t="s">
        <v>13378</v>
      </c>
      <c r="R86" s="295" t="s">
        <v>13379</v>
      </c>
      <c r="S86" s="295" t="s">
        <v>13369</v>
      </c>
      <c r="T86" s="484">
        <v>101</v>
      </c>
      <c r="U86" s="485"/>
      <c r="V86" s="485"/>
      <c r="W86" s="485"/>
      <c r="X86" s="485"/>
      <c r="Y86" s="485"/>
      <c r="Z86" s="484"/>
      <c r="AA86" s="484"/>
      <c r="AB86" s="484"/>
      <c r="AC86" s="484"/>
      <c r="AD86" s="486" t="s">
        <v>13380</v>
      </c>
      <c r="AE86" s="219"/>
      <c r="AF86" s="484"/>
      <c r="AG86" s="486" t="s">
        <v>13371</v>
      </c>
      <c r="AH86" s="486"/>
      <c r="AI86" s="219"/>
      <c r="AJ86" s="486"/>
      <c r="AK86" s="486"/>
      <c r="AL86" s="484"/>
      <c r="AM86" s="484">
        <v>3</v>
      </c>
      <c r="AN86" s="289" t="s">
        <v>13372</v>
      </c>
      <c r="AO86" s="484">
        <v>0</v>
      </c>
      <c r="AP86" s="484">
        <v>3</v>
      </c>
      <c r="AQ86" s="484">
        <v>5</v>
      </c>
      <c r="AR86" s="484">
        <v>0</v>
      </c>
      <c r="AS86" s="484"/>
      <c r="AT86" s="486" t="s">
        <v>13291</v>
      </c>
      <c r="AU86" s="486" t="s">
        <v>13381</v>
      </c>
      <c r="AV86" s="486" t="s">
        <v>13382</v>
      </c>
      <c r="AW86" s="484">
        <v>1</v>
      </c>
      <c r="AX86" s="484">
        <v>1</v>
      </c>
      <c r="AY86" s="484">
        <v>1</v>
      </c>
      <c r="AZ86" s="484" t="s">
        <v>6905</v>
      </c>
      <c r="BA86" s="484"/>
      <c r="BB86" s="484">
        <v>1</v>
      </c>
      <c r="BC86" s="484"/>
      <c r="BD86" s="484" t="s">
        <v>6905</v>
      </c>
      <c r="BE86" s="484" t="s">
        <v>6905</v>
      </c>
      <c r="BF86" s="484" t="s">
        <v>6905</v>
      </c>
      <c r="BG86" s="484" t="s">
        <v>6905</v>
      </c>
      <c r="BH86" s="484">
        <v>100</v>
      </c>
      <c r="BI86" s="484"/>
      <c r="BJ86" s="484"/>
      <c r="BK86" s="484">
        <v>0</v>
      </c>
      <c r="BL86" s="484">
        <v>45</v>
      </c>
      <c r="BM86" s="484"/>
      <c r="BN86" s="484"/>
      <c r="BO86" s="484"/>
      <c r="BP86" s="484"/>
      <c r="BQ86" s="484">
        <v>3</v>
      </c>
      <c r="BR86" s="484"/>
      <c r="BS86" s="484" t="s">
        <v>6905</v>
      </c>
      <c r="BT86" s="484"/>
      <c r="BU86" s="484" t="s">
        <v>6905</v>
      </c>
      <c r="BV86" s="484"/>
      <c r="BW86" s="484" t="s">
        <v>6905</v>
      </c>
      <c r="BX86" s="484">
        <v>5</v>
      </c>
      <c r="BY86" s="487" t="s">
        <v>6905</v>
      </c>
      <c r="BZ86" s="487" t="s">
        <v>6905</v>
      </c>
      <c r="CA86" s="487"/>
      <c r="CB86" s="487" t="s">
        <v>6905</v>
      </c>
      <c r="CC86" s="487"/>
      <c r="CD86" s="487"/>
      <c r="CE86" s="486">
        <v>8517</v>
      </c>
      <c r="CF86" s="484" t="s">
        <v>12013</v>
      </c>
      <c r="CG86" s="486" t="s">
        <v>13383</v>
      </c>
      <c r="CH86" s="484" t="s">
        <v>6905</v>
      </c>
      <c r="CI86" s="484" t="s">
        <v>6905</v>
      </c>
      <c r="CJ86" s="484"/>
      <c r="CK86" s="484"/>
      <c r="CL86" s="484"/>
      <c r="CM86" s="484"/>
      <c r="CN86" s="484"/>
      <c r="CO86" s="484"/>
      <c r="CP86" s="484"/>
      <c r="CQ86" s="484"/>
      <c r="CR86" s="484"/>
      <c r="CS86" s="484"/>
      <c r="CT86" s="484"/>
      <c r="CU86" s="484"/>
      <c r="CV86" s="484"/>
      <c r="CW86" s="484"/>
      <c r="CX86" s="484"/>
      <c r="CY86" s="484"/>
      <c r="CZ86" s="484"/>
      <c r="DA86" s="484"/>
      <c r="DB86" s="484"/>
      <c r="DC86" s="484"/>
      <c r="DD86" s="486"/>
      <c r="DE86" s="486"/>
      <c r="DF86" s="486"/>
      <c r="DG86" s="486"/>
      <c r="DH86" s="484"/>
      <c r="DI86" s="484">
        <v>45</v>
      </c>
      <c r="DJ86" s="484"/>
      <c r="DK86" s="484"/>
      <c r="DL86" s="484"/>
      <c r="DM86" s="484"/>
      <c r="DN86" s="484"/>
      <c r="DO86" s="484"/>
      <c r="DP86" s="484"/>
      <c r="DQ86" s="484"/>
      <c r="DR86" s="484"/>
      <c r="DS86" s="484"/>
      <c r="DT86" s="484">
        <v>5</v>
      </c>
      <c r="DU86" s="484"/>
      <c r="DV86" s="484"/>
      <c r="DW86" s="484"/>
      <c r="DX86" s="484"/>
      <c r="DY86" s="484"/>
      <c r="DZ86" s="484"/>
      <c r="EA86" s="484"/>
      <c r="EB86" s="484"/>
      <c r="EC86" s="484"/>
      <c r="ED86" s="484"/>
      <c r="EE86" s="484"/>
      <c r="EF86" s="484"/>
      <c r="EG86" s="484"/>
      <c r="EH86" s="484"/>
      <c r="EI86" s="484"/>
      <c r="EJ86" s="484"/>
      <c r="EK86" s="484"/>
      <c r="EL86" s="484"/>
      <c r="EM86" s="484"/>
      <c r="EN86" s="484"/>
      <c r="EO86" s="484"/>
      <c r="EP86" s="484"/>
      <c r="EQ86" s="484"/>
      <c r="ER86" s="484"/>
      <c r="ES86" s="484"/>
      <c r="ET86" s="484"/>
      <c r="EU86" s="484"/>
      <c r="EV86" s="484"/>
      <c r="EW86" s="484">
        <v>1</v>
      </c>
      <c r="EX86" s="484"/>
      <c r="EY86" s="484"/>
      <c r="EZ86" s="484">
        <v>101</v>
      </c>
      <c r="FA86" s="484"/>
      <c r="FB86" s="484"/>
      <c r="FC86" s="484"/>
      <c r="FD86" s="484"/>
      <c r="FE86" s="484">
        <v>1</v>
      </c>
      <c r="FF86" s="486"/>
      <c r="FG86" s="484" t="s">
        <v>6905</v>
      </c>
      <c r="FH86" s="484">
        <v>1</v>
      </c>
      <c r="FI86" s="484">
        <v>25</v>
      </c>
      <c r="FJ86" s="484">
        <v>1</v>
      </c>
      <c r="FK86" s="484"/>
      <c r="FL86" s="484"/>
      <c r="FM86" s="484">
        <v>101</v>
      </c>
      <c r="FN86" s="484"/>
      <c r="FO86" s="484"/>
      <c r="FP86" s="484"/>
      <c r="FQ86" s="484"/>
      <c r="FR86" s="484"/>
      <c r="FS86" s="484">
        <v>1</v>
      </c>
      <c r="FT86" s="486" t="s">
        <v>13187</v>
      </c>
      <c r="FU86" s="484" t="s">
        <v>6905</v>
      </c>
      <c r="FV86" s="484">
        <v>1</v>
      </c>
      <c r="FW86" s="484">
        <v>25</v>
      </c>
      <c r="FX86" s="293">
        <v>2000</v>
      </c>
      <c r="FY86" s="293">
        <v>1</v>
      </c>
    </row>
    <row r="87" spans="1:181">
      <c r="A87" s="240">
        <v>511</v>
      </c>
      <c r="B87" s="240" t="s">
        <v>13384</v>
      </c>
      <c r="C87" s="240">
        <v>2</v>
      </c>
      <c r="E87" s="240">
        <f t="shared" si="34"/>
        <v>0</v>
      </c>
      <c r="F87" s="240">
        <v>1</v>
      </c>
      <c r="G87" s="240">
        <v>3</v>
      </c>
      <c r="H87" s="240">
        <v>3</v>
      </c>
      <c r="L87" s="240">
        <f t="shared" si="35"/>
        <v>2.7E-2</v>
      </c>
      <c r="M87" s="240">
        <f t="shared" si="36"/>
        <v>1.7999999999999999E-2</v>
      </c>
      <c r="N87" s="295" t="str">
        <f t="shared" si="33"/>
        <v>PLAYERSKILL_511</v>
      </c>
      <c r="O87" s="295" t="str">
        <f t="shared" si="7"/>
        <v>PLAYERSKILLDES_511</v>
      </c>
      <c r="P87" s="295" t="str">
        <f t="shared" si="17"/>
        <v>PLAYERSKILLDES2_511</v>
      </c>
      <c r="Q87" s="295" t="str">
        <f t="shared" si="18"/>
        <v>PLAYERSKILLDES3_511</v>
      </c>
      <c r="R87" s="295" t="str">
        <f t="shared" si="37"/>
        <v>PLAYERSKILLDES4_511</v>
      </c>
      <c r="S87" s="295" t="s">
        <v>13385</v>
      </c>
      <c r="T87" s="484">
        <v>100</v>
      </c>
      <c r="U87" s="485"/>
      <c r="V87" s="485"/>
      <c r="W87" s="485"/>
      <c r="X87" s="485"/>
      <c r="Y87" s="485"/>
      <c r="Z87" s="484"/>
      <c r="AA87" s="484"/>
      <c r="AB87" s="484"/>
      <c r="AC87" s="484"/>
      <c r="AD87" s="491"/>
      <c r="AE87" s="484"/>
      <c r="AF87" s="484"/>
      <c r="AG87" s="486" t="s">
        <v>13166</v>
      </c>
      <c r="AH87" s="484">
        <v>120</v>
      </c>
      <c r="AI87" s="484"/>
      <c r="AJ87" s="484"/>
      <c r="AK87" s="484"/>
      <c r="AL87" s="484"/>
      <c r="AM87" s="484">
        <v>3</v>
      </c>
      <c r="AN87" s="289"/>
      <c r="AO87" s="484">
        <v>0</v>
      </c>
      <c r="AP87" s="484">
        <v>3</v>
      </c>
      <c r="AQ87" s="484">
        <v>5</v>
      </c>
      <c r="AR87" s="484">
        <v>0</v>
      </c>
      <c r="AS87" s="484"/>
      <c r="AT87" s="486" t="str">
        <f>"["&amp;VLOOKUP([1]playerSkillEffect!$A87,[1]法术参数设计表!$A$2:$O$168,8,FALSE)*1000&amp;",0]"</f>
        <v>[6000,0]</v>
      </c>
      <c r="AU87" s="486" t="str">
        <f>"["&amp;VLOOKUP([1]playerSkillEffect!$A87,[1]法术参数设计表!$A$2:$O$168,9,FALSE)*1000&amp;",0]"</f>
        <v>[35000,0]</v>
      </c>
      <c r="AV87" s="486" t="str">
        <f>"["&amp;VLOOKUP([1]playerSkillEffect!$A87,[1]法术参数设计表!$A$2:$O$168,10,FALSE)&amp;",0]"</f>
        <v>[40,0]</v>
      </c>
      <c r="AW87" s="484">
        <v>1</v>
      </c>
      <c r="AX87" s="484">
        <v>1</v>
      </c>
      <c r="AY87" s="484">
        <v>1</v>
      </c>
      <c r="AZ87" s="484" t="s">
        <v>6905</v>
      </c>
      <c r="BA87" s="484"/>
      <c r="BB87" s="484">
        <v>1</v>
      </c>
      <c r="BC87" s="484"/>
      <c r="BD87" s="484" t="s">
        <v>6905</v>
      </c>
      <c r="BE87" s="484" t="s">
        <v>6905</v>
      </c>
      <c r="BF87" s="484" t="s">
        <v>6905</v>
      </c>
      <c r="BG87" s="484" t="s">
        <v>6905</v>
      </c>
      <c r="BH87" s="484">
        <v>100</v>
      </c>
      <c r="BI87" s="484"/>
      <c r="BJ87" s="484"/>
      <c r="BK87" s="484">
        <v>0</v>
      </c>
      <c r="BL87" s="484">
        <f>VLOOKUP(A87,[1]法术参数设计表!$A$2:$W$223,5,FALSE)</f>
        <v>45</v>
      </c>
      <c r="BM87" s="484"/>
      <c r="BN87" s="484"/>
      <c r="BO87" s="484"/>
      <c r="BP87" s="484"/>
      <c r="BQ87" s="484">
        <v>3</v>
      </c>
      <c r="BR87" s="484"/>
      <c r="BS87" s="484" t="s">
        <v>6905</v>
      </c>
      <c r="BT87" s="484"/>
      <c r="BU87" s="484" t="str">
        <f>IF(VLOOKUP(A87,[1]法术参数设计表!$A$2:$Q$168,16,FALSE)="","","["&amp;ROUND(VLOOKUP(A87,[1]法术参数设计表!$A$2:$Q$168,16,FALSE),0)&amp;","&amp;ROUND(VLOOKUP(A87,[1]法术参数设计表!$A$2:$Q$168,17,FALSE),0)&amp;"]")</f>
        <v/>
      </c>
      <c r="BV87" s="484"/>
      <c r="BW87" s="484" t="s">
        <v>6905</v>
      </c>
      <c r="BX87" s="484">
        <v>5</v>
      </c>
      <c r="BY87" s="487" t="s">
        <v>6905</v>
      </c>
      <c r="BZ87" s="487" t="s">
        <v>6905</v>
      </c>
      <c r="CA87" s="487"/>
      <c r="CB87" s="487" t="s">
        <v>6905</v>
      </c>
      <c r="CC87" s="487"/>
      <c r="CD87" s="487"/>
      <c r="CE87" s="486">
        <v>8511</v>
      </c>
      <c r="CF87" s="484" t="s">
        <v>12013</v>
      </c>
      <c r="CG87" s="486" t="s">
        <v>13168</v>
      </c>
      <c r="CH87" s="484" t="s">
        <v>6905</v>
      </c>
      <c r="CI87" s="484" t="s">
        <v>6905</v>
      </c>
      <c r="CJ87" s="484"/>
      <c r="CK87" s="484"/>
      <c r="CL87" s="484"/>
      <c r="CM87" s="484"/>
      <c r="CN87" s="484"/>
      <c r="CO87" s="484"/>
      <c r="CP87" s="484"/>
      <c r="CQ87" s="484"/>
      <c r="CR87" s="484"/>
      <c r="CS87" s="484"/>
      <c r="CT87" s="484"/>
      <c r="CU87" s="484"/>
      <c r="CV87" s="484"/>
      <c r="CW87" s="484"/>
      <c r="CX87" s="484"/>
      <c r="CY87" s="484"/>
      <c r="CZ87" s="484"/>
      <c r="DA87" s="484"/>
      <c r="DB87" s="484"/>
      <c r="DC87" s="484"/>
      <c r="DD87" s="486"/>
      <c r="DE87" s="486"/>
      <c r="DF87" s="486"/>
      <c r="DG87" s="486"/>
      <c r="DH87" s="484"/>
      <c r="DI87" s="484">
        <f t="shared" si="32"/>
        <v>45</v>
      </c>
      <c r="DJ87" s="484"/>
      <c r="DK87" s="484"/>
      <c r="DL87" s="484"/>
      <c r="DM87" s="484"/>
      <c r="DN87" s="484"/>
      <c r="DO87" s="484"/>
      <c r="DP87" s="484"/>
      <c r="DQ87" s="484"/>
      <c r="DR87" s="484"/>
      <c r="DS87" s="484"/>
      <c r="DT87" s="484">
        <f t="shared" si="9"/>
        <v>5</v>
      </c>
      <c r="DU87" s="484"/>
      <c r="DV87" s="484"/>
      <c r="DW87" s="484"/>
      <c r="DX87" s="484"/>
      <c r="DY87" s="484"/>
      <c r="DZ87" s="484"/>
      <c r="EA87" s="484"/>
      <c r="EB87" s="484"/>
      <c r="EC87" s="484"/>
      <c r="ED87" s="484"/>
      <c r="EE87" s="484"/>
      <c r="EF87" s="484"/>
      <c r="EG87" s="484"/>
      <c r="EH87" s="484"/>
      <c r="EI87" s="484"/>
      <c r="EJ87" s="484"/>
      <c r="EK87" s="484"/>
      <c r="EL87" s="484"/>
      <c r="EM87" s="484"/>
      <c r="EN87" s="484"/>
      <c r="EO87" s="484"/>
      <c r="EP87" s="484"/>
      <c r="EQ87" s="484"/>
      <c r="ER87" s="484"/>
      <c r="ES87" s="484"/>
      <c r="ET87" s="484"/>
      <c r="EU87" s="484"/>
      <c r="EV87" s="484"/>
      <c r="EW87" s="484">
        <f t="shared" si="29"/>
        <v>1</v>
      </c>
      <c r="EX87" s="484"/>
      <c r="EY87" s="486"/>
      <c r="EZ87" s="484">
        <v>101</v>
      </c>
      <c r="FA87" s="484"/>
      <c r="FB87" s="484"/>
      <c r="FC87" s="484"/>
      <c r="FD87" s="484"/>
      <c r="FE87" s="484">
        <v>1</v>
      </c>
      <c r="FF87" s="486" t="s">
        <v>13386</v>
      </c>
      <c r="FG87" s="484" t="s">
        <v>6905</v>
      </c>
      <c r="FH87" s="484">
        <v>1</v>
      </c>
      <c r="FI87" s="484">
        <v>25</v>
      </c>
      <c r="FJ87" s="484">
        <f t="shared" si="30"/>
        <v>1</v>
      </c>
      <c r="FK87" s="484"/>
      <c r="FL87" s="486"/>
      <c r="FM87" s="484">
        <v>101</v>
      </c>
      <c r="FN87" s="484"/>
      <c r="FO87" s="484"/>
      <c r="FP87" s="484"/>
      <c r="FQ87" s="484"/>
      <c r="FR87" s="484"/>
      <c r="FS87" s="484">
        <v>1</v>
      </c>
      <c r="FT87" s="486" t="s">
        <v>13386</v>
      </c>
      <c r="FU87" s="484" t="s">
        <v>6905</v>
      </c>
      <c r="FV87" s="484">
        <v>1</v>
      </c>
      <c r="FW87" s="484">
        <v>25</v>
      </c>
      <c r="FX87" s="254">
        <v>2000</v>
      </c>
      <c r="FY87" s="254">
        <v>1</v>
      </c>
    </row>
    <row r="88" spans="1:181">
      <c r="A88" s="240">
        <v>512</v>
      </c>
      <c r="B88" s="240" t="s">
        <v>669</v>
      </c>
      <c r="C88" s="240">
        <v>2</v>
      </c>
      <c r="E88" s="240">
        <f t="shared" si="34"/>
        <v>0</v>
      </c>
      <c r="F88" s="240">
        <v>1</v>
      </c>
      <c r="G88" s="240">
        <v>3</v>
      </c>
      <c r="H88" s="240">
        <v>3</v>
      </c>
      <c r="L88" s="240">
        <f t="shared" si="35"/>
        <v>2.7E-2</v>
      </c>
      <c r="M88" s="240">
        <f t="shared" si="36"/>
        <v>1.7999999999999999E-2</v>
      </c>
      <c r="N88" s="295" t="str">
        <f t="shared" si="33"/>
        <v>PLAYERSKILL_512</v>
      </c>
      <c r="O88" s="295" t="str">
        <f t="shared" si="7"/>
        <v>PLAYERSKILLDES_512</v>
      </c>
      <c r="P88" s="295" t="str">
        <f t="shared" si="17"/>
        <v>PLAYERSKILLDES2_512</v>
      </c>
      <c r="Q88" s="295" t="str">
        <f t="shared" si="18"/>
        <v>PLAYERSKILLDES3_512</v>
      </c>
      <c r="R88" s="295" t="str">
        <f t="shared" si="37"/>
        <v>PLAYERSKILLDES4_512</v>
      </c>
      <c r="S88" s="295" t="s">
        <v>13387</v>
      </c>
      <c r="T88" s="484">
        <v>101</v>
      </c>
      <c r="U88" s="485"/>
      <c r="V88" s="485"/>
      <c r="W88" s="485"/>
      <c r="X88" s="485"/>
      <c r="Y88" s="485"/>
      <c r="Z88" s="484"/>
      <c r="AA88" s="484"/>
      <c r="AB88" s="484"/>
      <c r="AC88" s="484"/>
      <c r="AD88" s="486"/>
      <c r="AE88" s="484"/>
      <c r="AF88" s="484"/>
      <c r="AG88" s="486"/>
      <c r="AH88" s="486">
        <v>120</v>
      </c>
      <c r="AI88" s="486" t="s">
        <v>13388</v>
      </c>
      <c r="AJ88" s="486"/>
      <c r="AK88" s="486"/>
      <c r="AL88" s="484"/>
      <c r="AM88" s="484">
        <v>0</v>
      </c>
      <c r="AN88" s="289"/>
      <c r="AO88" s="484">
        <v>0</v>
      </c>
      <c r="AP88" s="484">
        <v>3</v>
      </c>
      <c r="AQ88" s="484">
        <v>5</v>
      </c>
      <c r="AR88" s="484">
        <v>0</v>
      </c>
      <c r="AS88" s="484"/>
      <c r="AT88" s="486" t="str">
        <f>"["&amp;VLOOKUP([1]playerSkillEffect!$A88,[1]法术参数设计表!$A$2:$O$168,8,FALSE)*1000&amp;",0]"</f>
        <v>[13000,0]</v>
      </c>
      <c r="AU88" s="486" t="str">
        <f>"["&amp;VLOOKUP([1]playerSkillEffect!$A88,[1]法术参数设计表!$A$2:$O$168,9,FALSE)*1000&amp;",0]"</f>
        <v>[22000,0]</v>
      </c>
      <c r="AV88" s="486" t="str">
        <f>"["&amp;VLOOKUP([1]playerSkillEffect!$A88,[1]法术参数设计表!$A$2:$O$168,10,FALSE)&amp;",0]"</f>
        <v>[37,0]</v>
      </c>
      <c r="AW88" s="484">
        <v>1</v>
      </c>
      <c r="AX88" s="484">
        <v>1</v>
      </c>
      <c r="AY88" s="484">
        <v>1</v>
      </c>
      <c r="AZ88" s="484" t="s">
        <v>6905</v>
      </c>
      <c r="BA88" s="484"/>
      <c r="BB88" s="484">
        <v>1</v>
      </c>
      <c r="BC88" s="484"/>
      <c r="BD88" s="484" t="s">
        <v>6905</v>
      </c>
      <c r="BE88" s="484" t="s">
        <v>6905</v>
      </c>
      <c r="BF88" s="484" t="s">
        <v>6905</v>
      </c>
      <c r="BG88" s="484" t="s">
        <v>6905</v>
      </c>
      <c r="BH88" s="484">
        <v>100</v>
      </c>
      <c r="BI88" s="484"/>
      <c r="BJ88" s="484"/>
      <c r="BK88" s="484">
        <v>0</v>
      </c>
      <c r="BL88" s="484">
        <f>VLOOKUP(A88,[1]法术参数设计表!$A$2:$W$223,5,FALSE)</f>
        <v>45</v>
      </c>
      <c r="BM88" s="484"/>
      <c r="BN88" s="484"/>
      <c r="BO88" s="484"/>
      <c r="BP88" s="484"/>
      <c r="BQ88" s="484">
        <v>3</v>
      </c>
      <c r="BR88" s="484"/>
      <c r="BS88" s="484" t="s">
        <v>6905</v>
      </c>
      <c r="BT88" s="484"/>
      <c r="BU88" s="484" t="str">
        <f>IF(VLOOKUP(A88,[1]法术参数设计表!$A$2:$Q$168,16,FALSE)="","","["&amp;ROUND(VLOOKUP(A88,[1]法术参数设计表!$A$2:$Q$168,16,FALSE),0)&amp;","&amp;ROUND(VLOOKUP(A88,[1]法术参数设计表!$A$2:$Q$168,17,FALSE),0)&amp;"]")</f>
        <v/>
      </c>
      <c r="BV88" s="484"/>
      <c r="BW88" s="484" t="s">
        <v>6905</v>
      </c>
      <c r="BX88" s="484">
        <v>5</v>
      </c>
      <c r="BY88" s="487" t="s">
        <v>6905</v>
      </c>
      <c r="BZ88" s="487" t="s">
        <v>6905</v>
      </c>
      <c r="CA88" s="487"/>
      <c r="CB88" s="487" t="s">
        <v>6905</v>
      </c>
      <c r="CC88" s="487"/>
      <c r="CD88" s="487"/>
      <c r="CE88" s="486">
        <v>8512</v>
      </c>
      <c r="CF88" s="484" t="s">
        <v>12013</v>
      </c>
      <c r="CG88" s="486" t="s">
        <v>13168</v>
      </c>
      <c r="CH88" s="484" t="s">
        <v>6905</v>
      </c>
      <c r="CI88" s="484" t="s">
        <v>6905</v>
      </c>
      <c r="CJ88" s="484"/>
      <c r="CK88" s="484"/>
      <c r="CL88" s="484"/>
      <c r="CM88" s="484"/>
      <c r="CN88" s="484"/>
      <c r="CO88" s="484"/>
      <c r="CP88" s="484"/>
      <c r="CQ88" s="484"/>
      <c r="CR88" s="484"/>
      <c r="CS88" s="484"/>
      <c r="CT88" s="484"/>
      <c r="CU88" s="484"/>
      <c r="CV88" s="484"/>
      <c r="CW88" s="484"/>
      <c r="CX88" s="484"/>
      <c r="CY88" s="484"/>
      <c r="CZ88" s="484"/>
      <c r="DA88" s="484"/>
      <c r="DB88" s="484"/>
      <c r="DC88" s="484"/>
      <c r="DD88" s="486"/>
      <c r="DE88" s="486"/>
      <c r="DF88" s="486"/>
      <c r="DG88" s="486"/>
      <c r="DH88" s="484"/>
      <c r="DI88" s="484">
        <f t="shared" si="32"/>
        <v>45</v>
      </c>
      <c r="DJ88" s="484"/>
      <c r="DK88" s="484"/>
      <c r="DL88" s="484"/>
      <c r="DM88" s="484"/>
      <c r="DN88" s="484"/>
      <c r="DO88" s="484"/>
      <c r="DP88" s="484"/>
      <c r="DQ88" s="484"/>
      <c r="DR88" s="484"/>
      <c r="DS88" s="484"/>
      <c r="DT88" s="484">
        <f t="shared" ref="DT88:DT96" si="38">BX88</f>
        <v>5</v>
      </c>
      <c r="DU88" s="484"/>
      <c r="DV88" s="484"/>
      <c r="DW88" s="484"/>
      <c r="DX88" s="484"/>
      <c r="DY88" s="484"/>
      <c r="DZ88" s="484"/>
      <c r="EA88" s="484"/>
      <c r="EB88" s="484"/>
      <c r="EC88" s="484"/>
      <c r="ED88" s="484"/>
      <c r="EE88" s="484"/>
      <c r="EF88" s="484"/>
      <c r="EG88" s="484"/>
      <c r="EH88" s="484"/>
      <c r="EI88" s="484"/>
      <c r="EJ88" s="484"/>
      <c r="EK88" s="484"/>
      <c r="EL88" s="484"/>
      <c r="EM88" s="484"/>
      <c r="EN88" s="484"/>
      <c r="EO88" s="484"/>
      <c r="EP88" s="484"/>
      <c r="EQ88" s="484"/>
      <c r="ER88" s="484"/>
      <c r="ES88" s="484"/>
      <c r="ET88" s="484"/>
      <c r="EU88" s="484"/>
      <c r="EV88" s="484"/>
      <c r="EW88" s="484">
        <f t="shared" si="29"/>
        <v>1</v>
      </c>
      <c r="EX88" s="484"/>
      <c r="EY88" s="484"/>
      <c r="EZ88" s="484">
        <v>101</v>
      </c>
      <c r="FA88" s="484"/>
      <c r="FB88" s="484"/>
      <c r="FC88" s="484"/>
      <c r="FD88" s="484"/>
      <c r="FE88" s="484">
        <v>1</v>
      </c>
      <c r="FF88" s="486" t="s">
        <v>13138</v>
      </c>
      <c r="FG88" s="484" t="s">
        <v>6905</v>
      </c>
      <c r="FH88" s="484">
        <v>2</v>
      </c>
      <c r="FI88" s="484">
        <v>25</v>
      </c>
      <c r="FJ88" s="484">
        <f t="shared" si="30"/>
        <v>1</v>
      </c>
      <c r="FK88" s="484"/>
      <c r="FL88" s="484"/>
      <c r="FM88" s="484">
        <v>101</v>
      </c>
      <c r="FN88" s="484"/>
      <c r="FO88" s="484"/>
      <c r="FP88" s="484"/>
      <c r="FQ88" s="484"/>
      <c r="FR88" s="484"/>
      <c r="FS88" s="484">
        <v>1</v>
      </c>
      <c r="FT88" s="486" t="s">
        <v>13138</v>
      </c>
      <c r="FU88" s="484" t="s">
        <v>6905</v>
      </c>
      <c r="FV88" s="484">
        <v>2</v>
      </c>
      <c r="FW88" s="484">
        <v>25</v>
      </c>
      <c r="FX88" s="254">
        <v>2000</v>
      </c>
      <c r="FY88" s="254">
        <v>1</v>
      </c>
    </row>
    <row r="89" spans="1:181">
      <c r="A89" s="240">
        <v>513</v>
      </c>
      <c r="B89" s="240" t="s">
        <v>13389</v>
      </c>
      <c r="C89" s="240">
        <v>2</v>
      </c>
      <c r="E89" s="240">
        <f t="shared" si="34"/>
        <v>0</v>
      </c>
      <c r="F89" s="240">
        <v>1</v>
      </c>
      <c r="G89" s="240">
        <v>2</v>
      </c>
      <c r="H89" s="240">
        <v>2</v>
      </c>
      <c r="L89" s="240">
        <f t="shared" si="35"/>
        <v>2.7E-2</v>
      </c>
      <c r="M89" s="240">
        <f t="shared" si="36"/>
        <v>1.7999999999999999E-2</v>
      </c>
      <c r="N89" s="295" t="str">
        <f t="shared" si="33"/>
        <v>PLAYERSKILL_513</v>
      </c>
      <c r="O89" s="295" t="str">
        <f t="shared" si="7"/>
        <v>PLAYERSKILLDES_513</v>
      </c>
      <c r="P89" s="295" t="str">
        <f t="shared" si="17"/>
        <v>PLAYERSKILLDES2_513</v>
      </c>
      <c r="Q89" s="295" t="str">
        <f t="shared" si="18"/>
        <v>PLAYERSKILLDES3_513</v>
      </c>
      <c r="R89" s="295" t="str">
        <f t="shared" si="37"/>
        <v>PLAYERSKILLDES4_513</v>
      </c>
      <c r="S89" s="295" t="s">
        <v>13390</v>
      </c>
      <c r="T89" s="484">
        <v>101</v>
      </c>
      <c r="U89" s="485"/>
      <c r="V89" s="485"/>
      <c r="W89" s="485"/>
      <c r="X89" s="485"/>
      <c r="Y89" s="485"/>
      <c r="Z89" s="484"/>
      <c r="AA89" s="484"/>
      <c r="AB89" s="484"/>
      <c r="AC89" s="484"/>
      <c r="AD89" s="486" t="s">
        <v>13391</v>
      </c>
      <c r="AE89" s="484"/>
      <c r="AF89" s="484"/>
      <c r="AG89" s="484"/>
      <c r="AH89" s="484">
        <v>120</v>
      </c>
      <c r="AI89" s="484"/>
      <c r="AJ89" s="484"/>
      <c r="AK89" s="484"/>
      <c r="AL89" s="484"/>
      <c r="AM89" s="484">
        <v>0</v>
      </c>
      <c r="AO89" s="484">
        <v>0</v>
      </c>
      <c r="AP89" s="484">
        <v>3</v>
      </c>
      <c r="AQ89" s="484">
        <v>5</v>
      </c>
      <c r="AR89" s="484">
        <v>0</v>
      </c>
      <c r="AS89" s="484"/>
      <c r="AT89" s="486" t="str">
        <f>"["&amp;VLOOKUP([1]playerSkillEffect!$A89,[1]法术参数设计表!$A$2:$O$168,8,FALSE)*1000&amp;",0]"</f>
        <v>[6000,0]</v>
      </c>
      <c r="AU89" s="486" t="str">
        <f>"["&amp;VLOOKUP([1]playerSkillEffect!$A89,[1]法术参数设计表!$A$2:$O$168,9,FALSE)*1000&amp;",0]"</f>
        <v>[20000,0]</v>
      </c>
      <c r="AV89" s="486" t="str">
        <f>"["&amp;VLOOKUP([1]playerSkillEffect!$A89,[1]法术参数设计表!$A$2:$O$168,10,FALSE)&amp;",0]"</f>
        <v>[31,0]</v>
      </c>
      <c r="AW89" s="484">
        <v>1</v>
      </c>
      <c r="AX89" s="484">
        <v>2</v>
      </c>
      <c r="AY89" s="484">
        <v>1</v>
      </c>
      <c r="AZ89" s="484" t="s">
        <v>13153</v>
      </c>
      <c r="BA89" s="484">
        <v>2</v>
      </c>
      <c r="BB89" s="484">
        <v>1</v>
      </c>
      <c r="BC89" s="484"/>
      <c r="BD89" s="484" t="s">
        <v>6905</v>
      </c>
      <c r="BE89" s="484"/>
      <c r="BF89" s="484" t="s">
        <v>6905</v>
      </c>
      <c r="BG89" s="484" t="s">
        <v>6905</v>
      </c>
      <c r="BH89" s="484">
        <v>100</v>
      </c>
      <c r="BI89" s="484"/>
      <c r="BJ89" s="484"/>
      <c r="BK89" s="484">
        <v>0</v>
      </c>
      <c r="BL89" s="484">
        <f>VLOOKUP(A89,[1]法术参数设计表!$A$2:$W$223,5,FALSE)</f>
        <v>0</v>
      </c>
      <c r="BM89" s="484"/>
      <c r="BN89" s="484"/>
      <c r="BO89" s="484"/>
      <c r="BP89" s="484"/>
      <c r="BQ89" s="484"/>
      <c r="BR89" s="484"/>
      <c r="BS89" s="484" t="s">
        <v>6905</v>
      </c>
      <c r="BT89" s="484"/>
      <c r="BU89" s="484" t="str">
        <f>IF(VLOOKUP(A89,[1]法术参数设计表!$A$2:$Q$168,16,FALSE)="","","["&amp;ROUND(VLOOKUP(A89,[1]法术参数设计表!$A$2:$Q$168,16,FALSE),0)&amp;","&amp;ROUND(VLOOKUP(A89,[1]法术参数设计表!$A$2:$Q$168,17,FALSE),0)&amp;"]")</f>
        <v/>
      </c>
      <c r="BV89" s="484"/>
      <c r="BW89" s="484" t="s">
        <v>6905</v>
      </c>
      <c r="BX89" s="484">
        <v>5</v>
      </c>
      <c r="BY89" s="487" t="s">
        <v>6905</v>
      </c>
      <c r="BZ89" s="487" t="s">
        <v>6905</v>
      </c>
      <c r="CA89" s="487" t="s">
        <v>6905</v>
      </c>
      <c r="CB89" s="487" t="s">
        <v>6905</v>
      </c>
      <c r="CC89" s="487"/>
      <c r="CD89" s="487"/>
      <c r="CE89" s="486">
        <v>8513</v>
      </c>
      <c r="CF89" s="484" t="s">
        <v>12013</v>
      </c>
      <c r="CG89" s="486" t="s">
        <v>13392</v>
      </c>
      <c r="CH89" s="484" t="s">
        <v>6905</v>
      </c>
      <c r="CI89" s="484" t="s">
        <v>6905</v>
      </c>
      <c r="CJ89" s="484"/>
      <c r="CK89" s="484"/>
      <c r="CL89" s="484"/>
      <c r="CM89" s="484"/>
      <c r="CN89" s="484"/>
      <c r="CO89" s="484"/>
      <c r="CP89" s="484"/>
      <c r="CQ89" s="484"/>
      <c r="CR89" s="484"/>
      <c r="CS89" s="484"/>
      <c r="CT89" s="484"/>
      <c r="CU89" s="484"/>
      <c r="CV89" s="484"/>
      <c r="CW89" s="484"/>
      <c r="CX89" s="484"/>
      <c r="CY89" s="484"/>
      <c r="CZ89" s="484"/>
      <c r="DA89" s="484"/>
      <c r="DB89" s="484"/>
      <c r="DC89" s="484"/>
      <c r="DD89" s="484"/>
      <c r="DE89" s="484"/>
      <c r="DF89" s="484"/>
      <c r="DG89" s="484"/>
      <c r="DH89" s="484"/>
      <c r="DI89" s="484"/>
      <c r="DJ89" s="484"/>
      <c r="DK89" s="484"/>
      <c r="DL89" s="484"/>
      <c r="DM89" s="484"/>
      <c r="DN89" s="484"/>
      <c r="DO89" s="484"/>
      <c r="DP89" s="484"/>
      <c r="DQ89" s="484"/>
      <c r="DR89" s="484"/>
      <c r="DS89" s="484"/>
      <c r="DT89" s="484">
        <f t="shared" si="38"/>
        <v>5</v>
      </c>
      <c r="DU89" s="484"/>
      <c r="DV89" s="484"/>
      <c r="DW89" s="484"/>
      <c r="DX89" s="484"/>
      <c r="DY89" s="484"/>
      <c r="DZ89" s="484"/>
      <c r="EA89" s="484"/>
      <c r="EB89" s="484"/>
      <c r="EC89" s="484"/>
      <c r="ED89" s="484"/>
      <c r="EE89" s="484"/>
      <c r="EF89" s="484"/>
      <c r="EG89" s="484"/>
      <c r="EH89" s="484"/>
      <c r="EI89" s="484"/>
      <c r="EJ89" s="484"/>
      <c r="EK89" s="484"/>
      <c r="EL89" s="484"/>
      <c r="EM89" s="484"/>
      <c r="EN89" s="484"/>
      <c r="EO89" s="484"/>
      <c r="EP89" s="484"/>
      <c r="EQ89" s="484"/>
      <c r="ER89" s="484"/>
      <c r="ES89" s="484"/>
      <c r="ET89" s="484"/>
      <c r="EU89" s="484"/>
      <c r="EV89" s="484"/>
      <c r="EW89" s="484">
        <f t="shared" si="29"/>
        <v>1</v>
      </c>
      <c r="EX89" s="484"/>
      <c r="EY89" s="484"/>
      <c r="EZ89" s="484">
        <v>100</v>
      </c>
      <c r="FA89" s="484"/>
      <c r="FB89" s="484"/>
      <c r="FC89" s="484"/>
      <c r="FD89" s="484"/>
      <c r="FE89" s="484">
        <v>1</v>
      </c>
      <c r="FF89" s="484"/>
      <c r="FG89" s="484" t="s">
        <v>6905</v>
      </c>
      <c r="FH89" s="484">
        <v>1</v>
      </c>
      <c r="FI89" s="484">
        <v>25</v>
      </c>
      <c r="FJ89" s="484">
        <f t="shared" si="30"/>
        <v>1</v>
      </c>
      <c r="FK89" s="484"/>
      <c r="FL89" s="484"/>
      <c r="FM89" s="484">
        <v>100</v>
      </c>
      <c r="FN89" s="484"/>
      <c r="FO89" s="484"/>
      <c r="FP89" s="484"/>
      <c r="FQ89" s="484"/>
      <c r="FR89" s="484"/>
      <c r="FS89" s="484">
        <v>1</v>
      </c>
      <c r="FT89" s="484"/>
      <c r="FU89" s="484" t="s">
        <v>6905</v>
      </c>
      <c r="FV89" s="484">
        <v>1</v>
      </c>
      <c r="FW89" s="484">
        <v>25</v>
      </c>
      <c r="FX89" s="254">
        <v>2000</v>
      </c>
      <c r="FY89" s="254">
        <v>1</v>
      </c>
    </row>
    <row r="90" spans="1:181">
      <c r="A90" s="240">
        <v>514</v>
      </c>
      <c r="B90" s="240" t="s">
        <v>671</v>
      </c>
      <c r="C90" s="240">
        <v>2</v>
      </c>
      <c r="E90" s="240">
        <f t="shared" si="34"/>
        <v>0</v>
      </c>
      <c r="F90" s="240">
        <v>1</v>
      </c>
      <c r="G90" s="240">
        <v>1</v>
      </c>
      <c r="H90" s="240">
        <v>1</v>
      </c>
      <c r="I90" s="240">
        <v>4</v>
      </c>
      <c r="L90" s="240">
        <f t="shared" si="35"/>
        <v>2.7E-2</v>
      </c>
      <c r="M90" s="240">
        <f t="shared" si="36"/>
        <v>1.7999999999999999E-2</v>
      </c>
      <c r="N90" s="295" t="str">
        <f t="shared" si="33"/>
        <v>PLAYERSKILL_514</v>
      </c>
      <c r="O90" s="295" t="str">
        <f t="shared" si="7"/>
        <v>PLAYERSKILLDES_514</v>
      </c>
      <c r="P90" s="295" t="str">
        <f t="shared" si="17"/>
        <v>PLAYERSKILLDES2_514</v>
      </c>
      <c r="Q90" s="295" t="str">
        <f t="shared" si="18"/>
        <v>PLAYERSKILLDES3_514</v>
      </c>
      <c r="R90" s="295" t="str">
        <f t="shared" si="37"/>
        <v>PLAYERSKILLDES4_514</v>
      </c>
      <c r="S90" s="295" t="s">
        <v>13393</v>
      </c>
      <c r="T90" s="484">
        <v>101</v>
      </c>
      <c r="U90" s="485"/>
      <c r="V90" s="485"/>
      <c r="W90" s="485"/>
      <c r="X90" s="485"/>
      <c r="Y90" s="485"/>
      <c r="Z90" s="484"/>
      <c r="AA90" s="484"/>
      <c r="AB90" s="484"/>
      <c r="AC90" s="484"/>
      <c r="AD90" s="486" t="s">
        <v>13394</v>
      </c>
      <c r="AE90" s="484"/>
      <c r="AF90" s="484"/>
      <c r="AG90" s="486" t="s">
        <v>13395</v>
      </c>
      <c r="AH90" s="486">
        <v>130</v>
      </c>
      <c r="AI90" s="486"/>
      <c r="AJ90" s="486"/>
      <c r="AK90" s="486"/>
      <c r="AL90" s="484"/>
      <c r="AM90" s="484">
        <v>1</v>
      </c>
      <c r="AN90" s="289" t="s">
        <v>13396</v>
      </c>
      <c r="AO90" s="484">
        <v>0</v>
      </c>
      <c r="AP90" s="484">
        <v>3</v>
      </c>
      <c r="AQ90" s="484">
        <v>5</v>
      </c>
      <c r="AR90" s="484">
        <v>0</v>
      </c>
      <c r="AS90" s="484"/>
      <c r="AT90" s="486" t="str">
        <f>"["&amp;VLOOKUP([1]playerSkillEffect!$A90,[1]法术参数设计表!$A$2:$O$168,8,FALSE)*1000&amp;",0]"</f>
        <v>[6000,0]</v>
      </c>
      <c r="AU90" s="486" t="str">
        <f>"["&amp;VLOOKUP([1]playerSkillEffect!$A90,[1]法术参数设计表!$A$2:$O$168,9,FALSE)*1000&amp;",0]"</f>
        <v>[15000,0]</v>
      </c>
      <c r="AV90" s="486" t="str">
        <f>"["&amp;VLOOKUP([1]playerSkillEffect!$A90,[1]法术参数设计表!$A$2:$O$168,10,FALSE)&amp;",0]"</f>
        <v>[20,0]</v>
      </c>
      <c r="AW90" s="484">
        <v>1</v>
      </c>
      <c r="AX90" s="484">
        <v>1</v>
      </c>
      <c r="AY90" s="484">
        <v>1</v>
      </c>
      <c r="AZ90" s="484" t="s">
        <v>6905</v>
      </c>
      <c r="BA90" s="484"/>
      <c r="BB90" s="484">
        <v>1</v>
      </c>
      <c r="BC90" s="484"/>
      <c r="BD90" s="484" t="s">
        <v>6905</v>
      </c>
      <c r="BE90" s="484" t="s">
        <v>6905</v>
      </c>
      <c r="BF90" s="484" t="s">
        <v>6905</v>
      </c>
      <c r="BG90" s="484" t="s">
        <v>6905</v>
      </c>
      <c r="BH90" s="484">
        <v>100</v>
      </c>
      <c r="BI90" s="484"/>
      <c r="BJ90" s="484"/>
      <c r="BK90" s="484">
        <v>1</v>
      </c>
      <c r="BL90" s="484">
        <f>VLOOKUP(A90,[1]法术参数设计表!$A$2:$W$223,5,FALSE)</f>
        <v>45</v>
      </c>
      <c r="BM90" s="484">
        <v>9</v>
      </c>
      <c r="BN90" s="484">
        <v>3</v>
      </c>
      <c r="BO90" s="484"/>
      <c r="BP90" s="484" t="s">
        <v>13125</v>
      </c>
      <c r="BQ90" s="484">
        <v>2</v>
      </c>
      <c r="BR90" s="484"/>
      <c r="BS90" s="484" t="s">
        <v>6905</v>
      </c>
      <c r="BT90" s="484"/>
      <c r="BU90" s="484" t="str">
        <f>IF(VLOOKUP(A90,[1]法术参数设计表!$A$2:$Q$168,16,FALSE)="","","["&amp;ROUND(VLOOKUP(A90,[1]法术参数设计表!$A$2:$Q$168,16,FALSE),0)&amp;","&amp;ROUND(VLOOKUP(A90,[1]法术参数设计表!$A$2:$Q$168,17,FALSE),0)&amp;"]")</f>
        <v>[951,516]</v>
      </c>
      <c r="BV90" s="484"/>
      <c r="BW90" s="484" t="s">
        <v>6905</v>
      </c>
      <c r="BX90" s="484">
        <v>5</v>
      </c>
      <c r="BY90" s="487" t="s">
        <v>6905</v>
      </c>
      <c r="BZ90" s="487" t="s">
        <v>6905</v>
      </c>
      <c r="CA90" s="487">
        <v>45001</v>
      </c>
      <c r="CB90" s="492" t="s">
        <v>13193</v>
      </c>
      <c r="CC90" s="492"/>
      <c r="CD90" s="492"/>
      <c r="CE90" s="486"/>
      <c r="CF90" s="484" t="s">
        <v>6905</v>
      </c>
      <c r="CG90" s="484" t="s">
        <v>6905</v>
      </c>
      <c r="CH90" s="484" t="s">
        <v>6905</v>
      </c>
      <c r="CI90" s="484" t="s">
        <v>6905</v>
      </c>
      <c r="CJ90" s="484"/>
      <c r="CK90" s="484"/>
      <c r="CL90" s="484"/>
      <c r="CM90" s="484"/>
      <c r="CN90" s="484"/>
      <c r="CO90" s="484"/>
      <c r="CP90" s="484"/>
      <c r="CQ90" s="484"/>
      <c r="CR90" s="484"/>
      <c r="CS90" s="484"/>
      <c r="CT90" s="484"/>
      <c r="CU90" s="484"/>
      <c r="CV90" s="484"/>
      <c r="CW90" s="486">
        <v>5</v>
      </c>
      <c r="CX90" s="486"/>
      <c r="CY90" s="484">
        <v>1</v>
      </c>
      <c r="CZ90" s="484"/>
      <c r="DA90" s="484"/>
      <c r="DB90" s="484"/>
      <c r="DC90" s="484"/>
      <c r="DD90" s="486"/>
      <c r="DE90" s="486"/>
      <c r="DF90" s="486"/>
      <c r="DG90" s="486"/>
      <c r="DH90" s="484"/>
      <c r="DI90" s="484">
        <f t="shared" si="32"/>
        <v>45</v>
      </c>
      <c r="DJ90" s="484"/>
      <c r="DK90" s="484"/>
      <c r="DL90" s="484"/>
      <c r="DM90" s="484"/>
      <c r="DN90" s="484"/>
      <c r="DO90" s="484"/>
      <c r="DP90" s="484"/>
      <c r="DQ90" s="484"/>
      <c r="DR90" s="484"/>
      <c r="DS90" s="484"/>
      <c r="DT90" s="484">
        <f t="shared" si="38"/>
        <v>5</v>
      </c>
      <c r="DU90" s="484"/>
      <c r="DV90" s="484"/>
      <c r="DW90" s="484"/>
      <c r="DX90" s="484"/>
      <c r="DY90" s="484"/>
      <c r="DZ90" s="484"/>
      <c r="EA90" s="484"/>
      <c r="EB90" s="484"/>
      <c r="EC90" s="484"/>
      <c r="ED90" s="484"/>
      <c r="EE90" s="484"/>
      <c r="EF90" s="484"/>
      <c r="EG90" s="484"/>
      <c r="EH90" s="484"/>
      <c r="EI90" s="484"/>
      <c r="EJ90" s="484"/>
      <c r="EK90" s="484"/>
      <c r="EL90" s="484"/>
      <c r="EM90" s="484"/>
      <c r="EN90" s="484"/>
      <c r="EO90" s="484"/>
      <c r="EP90" s="484"/>
      <c r="EQ90" s="484"/>
      <c r="ER90" s="484"/>
      <c r="ES90" s="484"/>
      <c r="ET90" s="484"/>
      <c r="EU90" s="484"/>
      <c r="EV90" s="484"/>
      <c r="EW90" s="484">
        <f t="shared" si="29"/>
        <v>1</v>
      </c>
      <c r="EX90" s="484"/>
      <c r="EY90" s="484"/>
      <c r="EZ90" s="484">
        <v>101</v>
      </c>
      <c r="FA90" s="484"/>
      <c r="FB90" s="484"/>
      <c r="FC90" s="484"/>
      <c r="FD90" s="484"/>
      <c r="FE90" s="484">
        <v>0</v>
      </c>
      <c r="FF90" s="484"/>
      <c r="FG90" s="484">
        <v>2</v>
      </c>
      <c r="FH90" s="484">
        <v>2</v>
      </c>
      <c r="FI90" s="484">
        <v>25</v>
      </c>
      <c r="FJ90" s="484">
        <f t="shared" si="30"/>
        <v>1</v>
      </c>
      <c r="FK90" s="484"/>
      <c r="FL90" s="484"/>
      <c r="FM90" s="484">
        <v>101</v>
      </c>
      <c r="FN90" s="484"/>
      <c r="FO90" s="484"/>
      <c r="FP90" s="484"/>
      <c r="FQ90" s="484"/>
      <c r="FR90" s="484"/>
      <c r="FS90" s="484">
        <v>0</v>
      </c>
      <c r="FT90" s="484"/>
      <c r="FU90" s="484">
        <v>2</v>
      </c>
      <c r="FV90" s="484">
        <v>1</v>
      </c>
      <c r="FW90" s="484">
        <v>25</v>
      </c>
      <c r="FX90" s="254">
        <v>2000</v>
      </c>
      <c r="FY90" s="254">
        <v>1</v>
      </c>
    </row>
    <row r="91" spans="1:181">
      <c r="A91" s="240">
        <v>515</v>
      </c>
      <c r="B91" s="240" t="s">
        <v>672</v>
      </c>
      <c r="C91" s="240">
        <v>2</v>
      </c>
      <c r="E91" s="240">
        <f t="shared" si="34"/>
        <v>0</v>
      </c>
      <c r="F91" s="240">
        <v>1</v>
      </c>
      <c r="G91" s="240">
        <v>3</v>
      </c>
      <c r="H91" s="240">
        <v>3</v>
      </c>
      <c r="L91" s="240">
        <f t="shared" si="35"/>
        <v>2.7E-2</v>
      </c>
      <c r="M91" s="240">
        <f t="shared" si="36"/>
        <v>1.7999999999999999E-2</v>
      </c>
      <c r="N91" s="295" t="str">
        <f t="shared" si="33"/>
        <v>PLAYERSKILL_515</v>
      </c>
      <c r="O91" s="295" t="str">
        <f t="shared" si="7"/>
        <v>PLAYERSKILLDES_515</v>
      </c>
      <c r="P91" s="295" t="str">
        <f>"PLAYERSKILLDES2_"&amp;A91</f>
        <v>PLAYERSKILLDES2_515</v>
      </c>
      <c r="Q91" s="295" t="str">
        <f>"PLAYERSKILLDES3_"&amp;A91</f>
        <v>PLAYERSKILLDES3_515</v>
      </c>
      <c r="R91" s="295" t="str">
        <f t="shared" si="37"/>
        <v>PLAYERSKILLDES4_515</v>
      </c>
      <c r="S91" s="295" t="s">
        <v>13397</v>
      </c>
      <c r="T91" s="484">
        <v>100</v>
      </c>
      <c r="U91" s="485"/>
      <c r="V91" s="485"/>
      <c r="W91" s="485"/>
      <c r="X91" s="485"/>
      <c r="Y91" s="485"/>
      <c r="Z91" s="484"/>
      <c r="AA91" s="484"/>
      <c r="AB91" s="484"/>
      <c r="AC91" s="484"/>
      <c r="AD91" s="486" t="s">
        <v>13398</v>
      </c>
      <c r="AF91" s="484"/>
      <c r="AG91" s="486" t="s">
        <v>13399</v>
      </c>
      <c r="AH91" s="486">
        <v>120</v>
      </c>
      <c r="AJ91" s="486"/>
      <c r="AK91" s="486"/>
      <c r="AL91" s="484"/>
      <c r="AM91" s="484">
        <v>0</v>
      </c>
      <c r="AN91" s="289" t="s">
        <v>13400</v>
      </c>
      <c r="AO91" s="484">
        <v>0</v>
      </c>
      <c r="AP91" s="484">
        <v>3</v>
      </c>
      <c r="AQ91" s="484">
        <v>5</v>
      </c>
      <c r="AR91" s="484">
        <v>0</v>
      </c>
      <c r="AS91" s="484"/>
      <c r="AT91" s="486" t="str">
        <f>"["&amp;VLOOKUP([1]playerSkillEffect!$A91,[1]法术参数设计表!$A$2:$O$168,8,FALSE)*1000&amp;",0]"</f>
        <v>[8000,0]</v>
      </c>
      <c r="AU91" s="486" t="str">
        <f>"["&amp;VLOOKUP([1]playerSkillEffect!$A91,[1]法术参数设计表!$A$2:$O$168,9,FALSE)*1000&amp;",0]"</f>
        <v>[20000,0]</v>
      </c>
      <c r="AV91" s="486" t="str">
        <f>"["&amp;VLOOKUP([1]playerSkillEffect!$A91,[1]法术参数设计表!$A$2:$O$168,10,FALSE)&amp;",0]"</f>
        <v>[25,0]</v>
      </c>
      <c r="AW91" s="484">
        <v>1</v>
      </c>
      <c r="AX91" s="484">
        <v>1</v>
      </c>
      <c r="AY91" s="484">
        <v>1</v>
      </c>
      <c r="AZ91" s="484" t="s">
        <v>6905</v>
      </c>
      <c r="BA91" s="484"/>
      <c r="BB91" s="484">
        <v>1</v>
      </c>
      <c r="BC91" s="484"/>
      <c r="BD91" s="484" t="s">
        <v>6905</v>
      </c>
      <c r="BE91" s="484" t="s">
        <v>6905</v>
      </c>
      <c r="BF91" s="484" t="s">
        <v>6905</v>
      </c>
      <c r="BG91" s="484" t="s">
        <v>6905</v>
      </c>
      <c r="BH91" s="484">
        <v>100</v>
      </c>
      <c r="BI91" s="484"/>
      <c r="BJ91" s="484"/>
      <c r="BK91" s="484">
        <v>0</v>
      </c>
      <c r="BL91" s="484">
        <f>VLOOKUP(A91,[1]法术参数设计表!$A$2:$W$223,5,FALSE)</f>
        <v>45</v>
      </c>
      <c r="BM91" s="484"/>
      <c r="BN91" s="484"/>
      <c r="BO91" s="484"/>
      <c r="BP91" s="484"/>
      <c r="BQ91" s="484">
        <v>3</v>
      </c>
      <c r="BR91" s="484"/>
      <c r="BS91" s="484" t="s">
        <v>6905</v>
      </c>
      <c r="BT91" s="484"/>
      <c r="BU91" s="484" t="str">
        <f>IF(VLOOKUP(A91,[1]法术参数设计表!$A$2:$Q$168,16,FALSE)="","","["&amp;ROUND(VLOOKUP(A91,[1]法术参数设计表!$A$2:$Q$168,16,FALSE),0)&amp;","&amp;ROUND(VLOOKUP(A91,[1]法术参数设计表!$A$2:$Q$168,17,FALSE),0)&amp;"]")</f>
        <v/>
      </c>
      <c r="BV91" s="484"/>
      <c r="BW91" s="484" t="s">
        <v>6905</v>
      </c>
      <c r="BX91" s="484">
        <v>5</v>
      </c>
      <c r="BY91" s="487" t="s">
        <v>6905</v>
      </c>
      <c r="BZ91" s="487" t="s">
        <v>6905</v>
      </c>
      <c r="CA91" s="487"/>
      <c r="CB91" s="487" t="s">
        <v>6905</v>
      </c>
      <c r="CC91" s="487"/>
      <c r="CD91" s="487"/>
      <c r="CE91" s="486">
        <v>8515</v>
      </c>
      <c r="CF91" s="484" t="s">
        <v>12013</v>
      </c>
      <c r="CG91" s="486" t="s">
        <v>13168</v>
      </c>
      <c r="CH91" s="484" t="s">
        <v>6905</v>
      </c>
      <c r="CI91" s="484" t="s">
        <v>6905</v>
      </c>
      <c r="CJ91" s="484"/>
      <c r="CK91" s="484"/>
      <c r="CL91" s="484"/>
      <c r="CM91" s="484"/>
      <c r="CN91" s="484"/>
      <c r="CO91" s="484"/>
      <c r="CP91" s="484"/>
      <c r="CQ91" s="484"/>
      <c r="CR91" s="484"/>
      <c r="CS91" s="484"/>
      <c r="CT91" s="484"/>
      <c r="CU91" s="484"/>
      <c r="CV91" s="484"/>
      <c r="CW91" s="484"/>
      <c r="CX91" s="484"/>
      <c r="CY91" s="484"/>
      <c r="CZ91" s="484"/>
      <c r="DA91" s="484"/>
      <c r="DB91" s="484"/>
      <c r="DC91" s="484"/>
      <c r="DD91" s="486"/>
      <c r="DE91" s="486"/>
      <c r="DF91" s="486"/>
      <c r="DG91" s="486"/>
      <c r="DH91" s="484"/>
      <c r="DI91" s="484">
        <f t="shared" si="32"/>
        <v>45</v>
      </c>
      <c r="DJ91" s="484"/>
      <c r="DK91" s="484"/>
      <c r="DL91" s="484"/>
      <c r="DM91" s="484"/>
      <c r="DN91" s="484"/>
      <c r="DO91" s="484"/>
      <c r="DP91" s="484"/>
      <c r="DQ91" s="484"/>
      <c r="DR91" s="484"/>
      <c r="DS91" s="484"/>
      <c r="DT91" s="484">
        <f t="shared" si="38"/>
        <v>5</v>
      </c>
      <c r="DU91" s="484"/>
      <c r="DV91" s="484"/>
      <c r="DW91" s="484"/>
      <c r="DX91" s="484"/>
      <c r="DY91" s="484"/>
      <c r="DZ91" s="484"/>
      <c r="EA91" s="484"/>
      <c r="EB91" s="484"/>
      <c r="EC91" s="484"/>
      <c r="ED91" s="484"/>
      <c r="EE91" s="484"/>
      <c r="EF91" s="484"/>
      <c r="EG91" s="484"/>
      <c r="EH91" s="484"/>
      <c r="EI91" s="484"/>
      <c r="EJ91" s="484"/>
      <c r="EK91" s="484"/>
      <c r="EL91" s="484"/>
      <c r="EM91" s="484"/>
      <c r="EN91" s="484"/>
      <c r="EO91" s="484"/>
      <c r="EP91" s="484"/>
      <c r="EQ91" s="484"/>
      <c r="ER91" s="484"/>
      <c r="ES91" s="484"/>
      <c r="ET91" s="484"/>
      <c r="EU91" s="484"/>
      <c r="EV91" s="484"/>
      <c r="EW91" s="484">
        <v>2</v>
      </c>
      <c r="EX91" s="484"/>
      <c r="EY91" s="484"/>
      <c r="EZ91" s="484">
        <v>101</v>
      </c>
      <c r="FA91" s="484"/>
      <c r="FB91" s="484"/>
      <c r="FC91" s="484"/>
      <c r="FD91" s="484"/>
      <c r="FE91" s="484">
        <v>1</v>
      </c>
      <c r="FF91" s="486" t="s">
        <v>13386</v>
      </c>
      <c r="FG91" s="484" t="s">
        <v>6905</v>
      </c>
      <c r="FH91" s="484">
        <v>1</v>
      </c>
      <c r="FI91" s="484">
        <v>25</v>
      </c>
      <c r="FJ91" s="484">
        <v>2</v>
      </c>
      <c r="FK91" s="484"/>
      <c r="FL91" s="484"/>
      <c r="FM91" s="484">
        <v>101</v>
      </c>
      <c r="FN91" s="484"/>
      <c r="FO91" s="484"/>
      <c r="FP91" s="484"/>
      <c r="FQ91" s="484"/>
      <c r="FR91" s="484"/>
      <c r="FS91" s="484">
        <v>1</v>
      </c>
      <c r="FT91" s="486" t="s">
        <v>13386</v>
      </c>
      <c r="FU91" s="484" t="s">
        <v>6905</v>
      </c>
      <c r="FV91" s="484">
        <v>2</v>
      </c>
      <c r="FW91" s="484">
        <v>25</v>
      </c>
      <c r="FX91" s="254">
        <v>2000</v>
      </c>
      <c r="FY91" s="254">
        <v>1</v>
      </c>
    </row>
    <row r="92" spans="1:181">
      <c r="A92" s="240">
        <v>516</v>
      </c>
      <c r="B92" s="240" t="s">
        <v>673</v>
      </c>
      <c r="C92" s="240">
        <v>2</v>
      </c>
      <c r="E92" s="240">
        <f t="shared" si="34"/>
        <v>0</v>
      </c>
      <c r="F92" s="240">
        <v>1</v>
      </c>
      <c r="G92" s="240">
        <v>4</v>
      </c>
      <c r="H92" s="240">
        <v>1</v>
      </c>
      <c r="L92" s="240">
        <f t="shared" si="35"/>
        <v>2.7E-2</v>
      </c>
      <c r="M92" s="240">
        <f t="shared" si="36"/>
        <v>1.7999999999999999E-2</v>
      </c>
      <c r="N92" s="295" t="str">
        <f t="shared" si="33"/>
        <v>PLAYERSKILL_516</v>
      </c>
      <c r="O92" s="295" t="str">
        <f t="shared" si="7"/>
        <v>PLAYERSKILLDES_516</v>
      </c>
      <c r="P92" s="295" t="str">
        <f>"PLAYERSKILLDES2_"&amp;A92</f>
        <v>PLAYERSKILLDES2_516</v>
      </c>
      <c r="Q92" s="295" t="str">
        <f>"PLAYERSKILLDES3_"&amp;A92</f>
        <v>PLAYERSKILLDES3_516</v>
      </c>
      <c r="R92" s="295" t="str">
        <f t="shared" si="37"/>
        <v>PLAYERSKILLDES4_516</v>
      </c>
      <c r="S92" s="295" t="s">
        <v>13401</v>
      </c>
      <c r="T92" s="484">
        <v>101</v>
      </c>
      <c r="U92" s="485"/>
      <c r="V92" s="485"/>
      <c r="W92" s="485"/>
      <c r="X92" s="485"/>
      <c r="Y92" s="485"/>
      <c r="Z92" s="484"/>
      <c r="AA92" s="484"/>
      <c r="AB92" s="484"/>
      <c r="AC92" s="484"/>
      <c r="AD92" s="486"/>
      <c r="AF92" s="484"/>
      <c r="AG92" s="486"/>
      <c r="AH92" s="486">
        <v>120</v>
      </c>
      <c r="AJ92" s="486"/>
      <c r="AK92" s="486"/>
      <c r="AL92" s="484"/>
      <c r="AM92" s="484">
        <v>3</v>
      </c>
      <c r="AN92" s="289" t="s">
        <v>13402</v>
      </c>
      <c r="AO92" s="484">
        <v>0</v>
      </c>
      <c r="AP92" s="484">
        <v>3</v>
      </c>
      <c r="AQ92" s="484">
        <v>5</v>
      </c>
      <c r="AR92" s="484">
        <v>0</v>
      </c>
      <c r="AS92" s="484"/>
      <c r="AT92" s="486" t="str">
        <f>"["&amp;VLOOKUP([1]playerSkillEffect!$A92,[1]法术参数设计表!$A$2:$O$212,8,FALSE)*1000&amp;",0]"</f>
        <v>[12000,0]</v>
      </c>
      <c r="AU92" s="486" t="str">
        <f>"["&amp;VLOOKUP([1]playerSkillEffect!$A92,[1]法术参数设计表!$A$2:$O$212,9,FALSE)*1000&amp;",0]"</f>
        <v>[20000,0]</v>
      </c>
      <c r="AV92" s="486" t="str">
        <f>"["&amp;VLOOKUP([1]playerSkillEffect!$A92,[1]法术参数设计表!$A$2:$O$168,10,FALSE)&amp;",0]"</f>
        <v>[46,0]</v>
      </c>
      <c r="AW92" s="484">
        <v>1</v>
      </c>
      <c r="AX92" s="484">
        <v>1</v>
      </c>
      <c r="AY92" s="484">
        <v>1</v>
      </c>
      <c r="AZ92" s="484" t="s">
        <v>6905</v>
      </c>
      <c r="BA92" s="484"/>
      <c r="BB92" s="484">
        <v>1</v>
      </c>
      <c r="BC92" s="484"/>
      <c r="BD92" s="484" t="s">
        <v>6905</v>
      </c>
      <c r="BE92" s="484">
        <v>10516</v>
      </c>
      <c r="BF92" s="484" t="s">
        <v>6905</v>
      </c>
      <c r="BG92" s="484" t="s">
        <v>6905</v>
      </c>
      <c r="BH92" s="484">
        <v>100</v>
      </c>
      <c r="BI92" s="484" t="s">
        <v>13230</v>
      </c>
      <c r="BJ92" s="484">
        <v>0</v>
      </c>
      <c r="BK92" s="484">
        <v>1</v>
      </c>
      <c r="BL92" s="484">
        <f>VLOOKUP(A92,[1]法术参数设计表!$A$2:$W$223,5,FALSE)</f>
        <v>60</v>
      </c>
      <c r="BM92" s="484">
        <v>9</v>
      </c>
      <c r="BN92" s="484"/>
      <c r="BO92" s="484"/>
      <c r="BP92" s="484" t="s">
        <v>13192</v>
      </c>
      <c r="BQ92" s="484"/>
      <c r="BR92" s="484"/>
      <c r="BS92" s="484" t="s">
        <v>6905</v>
      </c>
      <c r="BT92" s="484"/>
      <c r="BU92" s="484" t="str">
        <f>IF(VLOOKUP(A92,[1]法术参数设计表!$A$2:$Q$168,16,FALSE)="","","["&amp;ROUND(VLOOKUP(A92,[1]法术参数设计表!$A$2:$Q$168,16,FALSE),0)&amp;","&amp;ROUND(VLOOKUP(A92,[1]法术参数设计表!$A$2:$Q$168,17,FALSE),0)&amp;"]")</f>
        <v>[1226,665]</v>
      </c>
      <c r="BV92" s="484"/>
      <c r="BW92" s="484" t="s">
        <v>6905</v>
      </c>
      <c r="BX92" s="484">
        <v>5</v>
      </c>
      <c r="BY92" s="487" t="s">
        <v>6905</v>
      </c>
      <c r="BZ92" s="487" t="s">
        <v>6905</v>
      </c>
      <c r="CA92" s="487"/>
      <c r="CB92" s="487" t="s">
        <v>6905</v>
      </c>
      <c r="CC92" s="487"/>
      <c r="CD92" s="487"/>
      <c r="CE92" s="486" t="s">
        <v>6905</v>
      </c>
      <c r="CF92" s="484" t="s">
        <v>6905</v>
      </c>
      <c r="CG92" s="486" t="s">
        <v>6905</v>
      </c>
      <c r="CH92" s="484" t="s">
        <v>6905</v>
      </c>
      <c r="CI92" s="484" t="s">
        <v>6905</v>
      </c>
      <c r="CJ92" s="484"/>
      <c r="CK92" s="484"/>
      <c r="CL92" s="484"/>
      <c r="CM92" s="484"/>
      <c r="CN92" s="484"/>
      <c r="CO92" s="484"/>
      <c r="CP92" s="484"/>
      <c r="CQ92" s="484"/>
      <c r="CR92" s="484"/>
      <c r="CS92" s="484"/>
      <c r="CT92" s="484"/>
      <c r="CU92" s="484"/>
      <c r="CV92" s="484"/>
      <c r="CW92" s="484">
        <v>5</v>
      </c>
      <c r="CX92" s="484"/>
      <c r="CY92" s="484"/>
      <c r="CZ92" s="484">
        <v>100</v>
      </c>
      <c r="DA92" s="484" t="s">
        <v>13403</v>
      </c>
      <c r="DB92" s="484">
        <v>1</v>
      </c>
      <c r="DC92" s="484"/>
      <c r="DD92" s="486"/>
      <c r="DE92" s="486"/>
      <c r="DF92" s="486"/>
      <c r="DG92" s="486"/>
      <c r="DH92" s="484">
        <v>1</v>
      </c>
      <c r="DI92" s="484">
        <f t="shared" si="32"/>
        <v>60</v>
      </c>
      <c r="DJ92" s="484">
        <v>8</v>
      </c>
      <c r="DK92" s="484"/>
      <c r="DL92" s="484"/>
      <c r="DM92" s="484" t="s">
        <v>13317</v>
      </c>
      <c r="DN92" s="484"/>
      <c r="DO92" s="484"/>
      <c r="DP92" s="484"/>
      <c r="DQ92" s="484"/>
      <c r="DR92" s="484" t="str">
        <f>BU92</f>
        <v>[1226,665]</v>
      </c>
      <c r="DS92" s="484"/>
      <c r="DT92" s="484">
        <f t="shared" si="38"/>
        <v>5</v>
      </c>
      <c r="DU92" s="484"/>
      <c r="DV92" s="484"/>
      <c r="DW92" s="484"/>
      <c r="DX92" s="484"/>
      <c r="DY92" s="484"/>
      <c r="DZ92" s="484"/>
      <c r="EA92" s="484"/>
      <c r="EB92" s="484"/>
      <c r="EC92" s="484"/>
      <c r="ED92" s="484"/>
      <c r="EE92" s="484"/>
      <c r="EF92" s="484"/>
      <c r="EG92" s="484"/>
      <c r="EH92" s="484"/>
      <c r="EI92" s="484"/>
      <c r="EJ92" s="484"/>
      <c r="EK92" s="484"/>
      <c r="EL92" s="484"/>
      <c r="EM92" s="484"/>
      <c r="EN92" s="484"/>
      <c r="EO92" s="484"/>
      <c r="EP92" s="484"/>
      <c r="EQ92" s="484"/>
      <c r="ER92" s="484"/>
      <c r="ES92" s="484"/>
      <c r="ET92" s="484"/>
      <c r="EU92" s="484"/>
      <c r="EV92" s="484"/>
      <c r="EW92" s="484">
        <v>2</v>
      </c>
      <c r="EX92" s="484"/>
      <c r="EY92" s="484"/>
      <c r="EZ92" s="484">
        <v>101</v>
      </c>
      <c r="FA92" s="484"/>
      <c r="FB92" s="484"/>
      <c r="FC92" s="484" t="s">
        <v>13403</v>
      </c>
      <c r="FD92" s="484">
        <v>0</v>
      </c>
      <c r="FE92" s="484">
        <v>0</v>
      </c>
      <c r="FF92" s="486"/>
      <c r="FG92" s="484">
        <v>2</v>
      </c>
      <c r="FH92" s="484">
        <v>1</v>
      </c>
      <c r="FI92" s="484">
        <v>25</v>
      </c>
      <c r="FJ92" s="484">
        <v>2</v>
      </c>
      <c r="FK92" s="484"/>
      <c r="FL92" s="484"/>
      <c r="FM92" s="484">
        <v>101</v>
      </c>
      <c r="FN92" s="484"/>
      <c r="FO92" s="484"/>
      <c r="FP92" s="484"/>
      <c r="FQ92" s="484" t="s">
        <v>13230</v>
      </c>
      <c r="FR92" s="484">
        <v>0</v>
      </c>
      <c r="FS92" s="484">
        <v>0</v>
      </c>
      <c r="FT92" s="486"/>
      <c r="FU92" s="484">
        <v>2</v>
      </c>
      <c r="FV92" s="484">
        <v>2</v>
      </c>
      <c r="FW92" s="484">
        <v>25</v>
      </c>
      <c r="FX92" s="254">
        <v>2000</v>
      </c>
      <c r="FY92" s="254">
        <v>1</v>
      </c>
    </row>
    <row r="93" spans="1:181">
      <c r="A93" s="240">
        <v>517</v>
      </c>
      <c r="B93" s="240" t="s">
        <v>13404</v>
      </c>
      <c r="C93" s="240">
        <v>2</v>
      </c>
      <c r="D93" s="240">
        <v>1</v>
      </c>
      <c r="E93" s="240">
        <f t="shared" si="34"/>
        <v>1</v>
      </c>
      <c r="F93" s="240">
        <v>1</v>
      </c>
      <c r="G93" s="240">
        <v>2</v>
      </c>
      <c r="H93" s="240">
        <v>2</v>
      </c>
      <c r="L93" s="240">
        <f t="shared" si="35"/>
        <v>3.5999999999999997E-2</v>
      </c>
      <c r="M93" s="240">
        <f t="shared" si="36"/>
        <v>2.7E-2</v>
      </c>
      <c r="N93" s="295" t="str">
        <f t="shared" si="33"/>
        <v>PLAYERSKILL_517</v>
      </c>
      <c r="O93" s="295" t="str">
        <f t="shared" si="7"/>
        <v>PLAYERSKILLDES_517</v>
      </c>
      <c r="P93" s="295" t="str">
        <f>"PLAYERSKILLDES2_"&amp;A93</f>
        <v>PLAYERSKILLDES2_517</v>
      </c>
      <c r="Q93" s="295" t="str">
        <f>"PLAYERSKILLDES3_"&amp;A93</f>
        <v>PLAYERSKILLDES3_517</v>
      </c>
      <c r="R93" s="295" t="str">
        <f t="shared" si="37"/>
        <v>PLAYERSKILLDES4_517</v>
      </c>
      <c r="S93" s="295" t="s">
        <v>13405</v>
      </c>
      <c r="T93" s="484">
        <v>100</v>
      </c>
      <c r="U93" s="485"/>
      <c r="V93" s="485"/>
      <c r="W93" s="485"/>
      <c r="X93" s="485"/>
      <c r="Y93" s="485"/>
      <c r="Z93" s="484"/>
      <c r="AA93" s="484"/>
      <c r="AB93" s="484"/>
      <c r="AC93" s="484"/>
      <c r="AD93" s="484"/>
      <c r="AE93" s="484"/>
      <c r="AF93" s="484"/>
      <c r="AG93" s="305"/>
      <c r="AH93" s="484">
        <v>120</v>
      </c>
      <c r="AI93" s="486"/>
      <c r="AJ93" s="484"/>
      <c r="AK93" s="484"/>
      <c r="AL93" s="484"/>
      <c r="AM93" s="484">
        <v>2</v>
      </c>
      <c r="AN93" s="289" t="s">
        <v>13330</v>
      </c>
      <c r="AO93" s="484">
        <v>0</v>
      </c>
      <c r="AP93" s="484">
        <v>3</v>
      </c>
      <c r="AQ93" s="484">
        <v>5</v>
      </c>
      <c r="AR93" s="484">
        <v>0</v>
      </c>
      <c r="AS93" s="484"/>
      <c r="AT93" s="486" t="str">
        <f>"["&amp;VLOOKUP([1]playerSkillEffect!$A93,[1]法术参数设计表!$A$2:$O$168,8,FALSE)*1000&amp;",0]"</f>
        <v>[6000,0]</v>
      </c>
      <c r="AU93" s="486" t="str">
        <f>"["&amp;VLOOKUP([1]playerSkillEffect!$A93,[1]法术参数设计表!$A$2:$O$168,9,FALSE)*1000&amp;",0]"</f>
        <v>[20000,0]</v>
      </c>
      <c r="AV93" s="486" t="str">
        <f>"["&amp;VLOOKUP([1]playerSkillEffect!$A93,[1]法术参数设计表!$A$2:$O$168,10,FALSE)&amp;",0]"</f>
        <v>[51,0]</v>
      </c>
      <c r="AW93" s="484">
        <v>1</v>
      </c>
      <c r="AX93" s="484">
        <v>1</v>
      </c>
      <c r="AY93" s="484">
        <v>1</v>
      </c>
      <c r="AZ93" s="484" t="s">
        <v>6905</v>
      </c>
      <c r="BA93" s="484"/>
      <c r="BB93" s="484">
        <v>1</v>
      </c>
      <c r="BC93" s="484"/>
      <c r="BD93" s="484" t="s">
        <v>6905</v>
      </c>
      <c r="BE93" s="484">
        <v>10517</v>
      </c>
      <c r="BF93" s="484" t="s">
        <v>6905</v>
      </c>
      <c r="BG93" s="484" t="s">
        <v>6905</v>
      </c>
      <c r="BH93" s="484">
        <v>100</v>
      </c>
      <c r="BI93" s="484"/>
      <c r="BJ93" s="484"/>
      <c r="BK93" s="484">
        <v>1</v>
      </c>
      <c r="BL93" s="484">
        <f>VLOOKUP(A93,[1]法术参数设计表!$A$2:$W$223,5,FALSE)</f>
        <v>80</v>
      </c>
      <c r="BM93" s="484">
        <v>8</v>
      </c>
      <c r="BN93" s="484"/>
      <c r="BO93" s="484"/>
      <c r="BP93" s="484" t="s">
        <v>13125</v>
      </c>
      <c r="BQ93" s="484"/>
      <c r="BR93" s="484"/>
      <c r="BS93" s="484" t="s">
        <v>6905</v>
      </c>
      <c r="BT93" s="484"/>
      <c r="BU93" s="484" t="str">
        <f>IF(VLOOKUP(A93,[1]法术参数设计表!$A$2:$Q$168,16,FALSE)="","","["&amp;ROUND(VLOOKUP(A93,[1]法术参数设计表!$A$2:$Q$168,16,FALSE),0)&amp;","&amp;ROUND(VLOOKUP(A93,[1]法术参数设计表!$A$2:$Q$168,17,FALSE),0)&amp;"]")</f>
        <v/>
      </c>
      <c r="BV93" s="484"/>
      <c r="BW93" s="484" t="s">
        <v>6905</v>
      </c>
      <c r="BX93" s="484">
        <v>5</v>
      </c>
      <c r="BY93" s="487" t="s">
        <v>6905</v>
      </c>
      <c r="BZ93" s="487" t="s">
        <v>6905</v>
      </c>
      <c r="CA93" s="487">
        <v>4517</v>
      </c>
      <c r="CB93" s="487" t="s">
        <v>13126</v>
      </c>
      <c r="CC93" s="487"/>
      <c r="CD93" s="487"/>
      <c r="CE93" s="484" t="s">
        <v>6905</v>
      </c>
      <c r="CF93" s="484" t="s">
        <v>6905</v>
      </c>
      <c r="CG93" s="484" t="s">
        <v>6905</v>
      </c>
      <c r="CH93" s="484" t="s">
        <v>6905</v>
      </c>
      <c r="CI93" s="484" t="s">
        <v>6905</v>
      </c>
      <c r="CJ93" s="484"/>
      <c r="CK93" s="484"/>
      <c r="CL93" s="484"/>
      <c r="CM93" s="484"/>
      <c r="CN93" s="484"/>
      <c r="CO93" s="484"/>
      <c r="CP93" s="484"/>
      <c r="CQ93" s="484"/>
      <c r="CR93" s="484"/>
      <c r="CS93" s="484"/>
      <c r="CT93" s="484"/>
      <c r="CU93" s="484"/>
      <c r="CV93" s="484"/>
      <c r="CW93" s="484"/>
      <c r="CX93" s="484"/>
      <c r="CY93" s="484"/>
      <c r="CZ93" s="484"/>
      <c r="DA93" s="484"/>
      <c r="DB93" s="484"/>
      <c r="DC93" s="484"/>
      <c r="DD93" s="305"/>
      <c r="DE93" s="305"/>
      <c r="DF93" s="305"/>
      <c r="DG93" s="305"/>
      <c r="DH93" s="484"/>
      <c r="DI93" s="484">
        <f t="shared" si="32"/>
        <v>80</v>
      </c>
      <c r="DJ93" s="484"/>
      <c r="DK93" s="484"/>
      <c r="DL93" s="484"/>
      <c r="DM93" s="484"/>
      <c r="DN93" s="484"/>
      <c r="DO93" s="484"/>
      <c r="DP93" s="484"/>
      <c r="DQ93" s="484"/>
      <c r="DR93" s="484"/>
      <c r="DS93" s="484"/>
      <c r="DT93" s="484">
        <f t="shared" si="38"/>
        <v>5</v>
      </c>
      <c r="DU93" s="484"/>
      <c r="DV93" s="484"/>
      <c r="DW93" s="484"/>
      <c r="DX93" s="484"/>
      <c r="DY93" s="484"/>
      <c r="DZ93" s="484"/>
      <c r="EA93" s="484"/>
      <c r="EB93" s="484"/>
      <c r="EC93" s="484"/>
      <c r="ED93" s="484"/>
      <c r="EE93" s="484"/>
      <c r="EF93" s="484"/>
      <c r="EG93" s="484"/>
      <c r="EH93" s="484"/>
      <c r="EI93" s="484"/>
      <c r="EJ93" s="484"/>
      <c r="EK93" s="484"/>
      <c r="EL93" s="484"/>
      <c r="EM93" s="484"/>
      <c r="EN93" s="484"/>
      <c r="EO93" s="484"/>
      <c r="EP93" s="484"/>
      <c r="EQ93" s="484"/>
      <c r="ER93" s="484"/>
      <c r="ES93" s="484"/>
      <c r="ET93" s="484"/>
      <c r="EU93" s="484"/>
      <c r="EV93" s="484"/>
      <c r="EW93" s="484">
        <f t="shared" si="29"/>
        <v>10</v>
      </c>
      <c r="EX93" s="484"/>
      <c r="EY93" s="484"/>
      <c r="EZ93" s="484">
        <v>100</v>
      </c>
      <c r="FA93" s="484"/>
      <c r="FB93" s="484"/>
      <c r="FC93" s="484"/>
      <c r="FD93" s="484"/>
      <c r="FE93" s="484">
        <v>1</v>
      </c>
      <c r="FF93" s="486" t="s">
        <v>13336</v>
      </c>
      <c r="FG93" s="484" t="s">
        <v>6905</v>
      </c>
      <c r="FH93" s="484">
        <v>1</v>
      </c>
      <c r="FI93" s="484">
        <v>25</v>
      </c>
      <c r="FJ93" s="484">
        <f t="shared" si="30"/>
        <v>10</v>
      </c>
      <c r="FK93" s="484"/>
      <c r="FL93" s="484"/>
      <c r="FM93" s="484">
        <v>100</v>
      </c>
      <c r="FN93" s="484"/>
      <c r="FO93" s="484"/>
      <c r="FP93" s="484"/>
      <c r="FQ93" s="484"/>
      <c r="FR93" s="484"/>
      <c r="FS93" s="484">
        <v>1</v>
      </c>
      <c r="FT93" s="486" t="s">
        <v>13336</v>
      </c>
      <c r="FU93" s="484" t="s">
        <v>6905</v>
      </c>
      <c r="FV93" s="484">
        <v>1</v>
      </c>
      <c r="FW93" s="484">
        <v>25</v>
      </c>
      <c r="FX93" s="254">
        <v>2000</v>
      </c>
      <c r="FY93" s="254">
        <v>1</v>
      </c>
    </row>
    <row r="94" spans="1:181">
      <c r="A94" s="240">
        <v>518</v>
      </c>
      <c r="B94" s="240" t="s">
        <v>675</v>
      </c>
      <c r="C94" s="240">
        <v>2</v>
      </c>
      <c r="D94" s="240">
        <v>1</v>
      </c>
      <c r="E94" s="240">
        <f t="shared" si="34"/>
        <v>1</v>
      </c>
      <c r="F94" s="240">
        <v>1</v>
      </c>
      <c r="G94" s="240">
        <v>3</v>
      </c>
      <c r="H94" s="240">
        <v>3</v>
      </c>
      <c r="L94" s="240">
        <f t="shared" si="35"/>
        <v>3.5999999999999997E-2</v>
      </c>
      <c r="M94" s="240">
        <f t="shared" si="36"/>
        <v>2.7E-2</v>
      </c>
      <c r="N94" s="295" t="str">
        <f t="shared" si="33"/>
        <v>PLAYERSKILL_518</v>
      </c>
      <c r="O94" s="295" t="str">
        <f t="shared" si="7"/>
        <v>PLAYERSKILLDES_518</v>
      </c>
      <c r="P94" s="295" t="str">
        <f t="shared" ref="P94:P97" si="39">"PLAYERSKILLDES2_"&amp;A94</f>
        <v>PLAYERSKILLDES2_518</v>
      </c>
      <c r="Q94" s="295" t="str">
        <f t="shared" ref="Q94:Q106" si="40">"PLAYERSKILLDES3_"&amp;A94</f>
        <v>PLAYERSKILLDES3_518</v>
      </c>
      <c r="R94" s="295" t="str">
        <f t="shared" si="37"/>
        <v>PLAYERSKILLDES4_518</v>
      </c>
      <c r="S94" s="295" t="s">
        <v>13406</v>
      </c>
      <c r="T94" s="484">
        <v>101</v>
      </c>
      <c r="U94" s="485"/>
      <c r="V94" s="485"/>
      <c r="W94" s="485"/>
      <c r="X94" s="485"/>
      <c r="Y94" s="485"/>
      <c r="Z94" s="484"/>
      <c r="AA94" s="484"/>
      <c r="AB94" s="484"/>
      <c r="AC94" s="484"/>
      <c r="AD94" s="486" t="s">
        <v>13407</v>
      </c>
      <c r="AE94" s="484"/>
      <c r="AF94" s="484"/>
      <c r="AG94" s="486" t="s">
        <v>13408</v>
      </c>
      <c r="AH94" s="486">
        <v>120</v>
      </c>
      <c r="AI94" s="486"/>
      <c r="AJ94" s="486"/>
      <c r="AK94" s="486"/>
      <c r="AL94" s="484"/>
      <c r="AM94" s="484">
        <v>1</v>
      </c>
      <c r="AN94" s="289" t="s">
        <v>13372</v>
      </c>
      <c r="AO94" s="484">
        <v>0</v>
      </c>
      <c r="AP94" s="484">
        <v>3</v>
      </c>
      <c r="AQ94" s="484">
        <v>5</v>
      </c>
      <c r="AR94" s="484">
        <v>0</v>
      </c>
      <c r="AS94" s="484"/>
      <c r="AT94" s="486" t="str">
        <f>"["&amp;VLOOKUP([1]playerSkillEffect!$A94,[1]法术参数设计表!$A$2:$O$168,8,FALSE)*1000&amp;",0]"</f>
        <v>[18000,0]</v>
      </c>
      <c r="AU94" s="486" t="str">
        <f>"["&amp;VLOOKUP([1]playerSkillEffect!$A94,[1]法术参数设计表!$A$2:$O$168,9,FALSE)*1000&amp;",0]"</f>
        <v>[34000,0]</v>
      </c>
      <c r="AV94" s="486" t="s">
        <v>13409</v>
      </c>
      <c r="AW94" s="484">
        <v>1</v>
      </c>
      <c r="AX94" s="484">
        <v>1</v>
      </c>
      <c r="AY94" s="484">
        <v>1</v>
      </c>
      <c r="AZ94" s="484" t="s">
        <v>6905</v>
      </c>
      <c r="BA94" s="484"/>
      <c r="BB94" s="484">
        <v>1</v>
      </c>
      <c r="BC94" s="484"/>
      <c r="BD94" s="484" t="s">
        <v>6905</v>
      </c>
      <c r="BE94" s="484" t="s">
        <v>6905</v>
      </c>
      <c r="BF94" s="484" t="s">
        <v>6905</v>
      </c>
      <c r="BG94" s="484" t="s">
        <v>6905</v>
      </c>
      <c r="BH94" s="484">
        <v>100</v>
      </c>
      <c r="BI94" s="484"/>
      <c r="BJ94" s="484"/>
      <c r="BK94" s="484">
        <v>1</v>
      </c>
      <c r="BL94" s="484">
        <f>VLOOKUP(A94,[1]法术参数设计表!$A$2:$W$223,5,FALSE)</f>
        <v>60</v>
      </c>
      <c r="BM94" s="484">
        <v>2</v>
      </c>
      <c r="BN94" s="484"/>
      <c r="BO94" s="484"/>
      <c r="BP94" s="486" t="s">
        <v>13410</v>
      </c>
      <c r="BQ94" s="484">
        <v>3</v>
      </c>
      <c r="BR94" s="484"/>
      <c r="BS94" s="484" t="s">
        <v>6905</v>
      </c>
      <c r="BT94" s="484"/>
      <c r="BU94" s="484" t="s">
        <v>6905</v>
      </c>
      <c r="BV94" s="484"/>
      <c r="BW94" s="484" t="s">
        <v>6905</v>
      </c>
      <c r="BX94" s="484">
        <v>5</v>
      </c>
      <c r="BY94" s="487" t="s">
        <v>6905</v>
      </c>
      <c r="BZ94" s="487" t="s">
        <v>6905</v>
      </c>
      <c r="CA94" s="487"/>
      <c r="CB94" s="487" t="s">
        <v>6905</v>
      </c>
      <c r="CC94" s="487"/>
      <c r="CD94" s="487"/>
      <c r="CE94" s="486">
        <v>8510</v>
      </c>
      <c r="CF94" s="484" t="s">
        <v>12013</v>
      </c>
      <c r="CG94" s="486" t="s">
        <v>13168</v>
      </c>
      <c r="CH94" s="484" t="s">
        <v>6905</v>
      </c>
      <c r="CI94" s="484" t="s">
        <v>6905</v>
      </c>
      <c r="CJ94" s="484"/>
      <c r="CK94" s="484"/>
      <c r="CL94" s="484"/>
      <c r="CM94" s="484"/>
      <c r="CN94" s="484"/>
      <c r="CO94" s="484"/>
      <c r="CP94" s="484"/>
      <c r="CQ94" s="484"/>
      <c r="CR94" s="484"/>
      <c r="CS94" s="484"/>
      <c r="CT94" s="484"/>
      <c r="CU94" s="484"/>
      <c r="CV94" s="484"/>
      <c r="CW94" s="484"/>
      <c r="CX94" s="484"/>
      <c r="CY94" s="484"/>
      <c r="CZ94" s="484"/>
      <c r="DA94" s="484"/>
      <c r="DB94" s="484"/>
      <c r="DC94" s="484"/>
      <c r="DD94" s="486"/>
      <c r="DE94" s="486"/>
      <c r="DF94" s="486"/>
      <c r="DG94" s="486"/>
      <c r="DH94" s="484"/>
      <c r="DI94" s="484">
        <v>45</v>
      </c>
      <c r="DJ94" s="484"/>
      <c r="DK94" s="484"/>
      <c r="DL94" s="484"/>
      <c r="DM94" s="484"/>
      <c r="DN94" s="484"/>
      <c r="DO94" s="484"/>
      <c r="DP94" s="484"/>
      <c r="DQ94" s="484"/>
      <c r="DR94" s="484"/>
      <c r="DS94" s="484"/>
      <c r="DT94" s="484">
        <f t="shared" si="38"/>
        <v>5</v>
      </c>
      <c r="DU94" s="484"/>
      <c r="DV94" s="484"/>
      <c r="DW94" s="484"/>
      <c r="DX94" s="484"/>
      <c r="DY94" s="484"/>
      <c r="DZ94" s="484"/>
      <c r="EA94" s="484"/>
      <c r="EB94" s="484"/>
      <c r="EC94" s="484"/>
      <c r="ED94" s="484"/>
      <c r="EE94" s="484"/>
      <c r="EF94" s="484"/>
      <c r="EG94" s="484"/>
      <c r="EH94" s="484"/>
      <c r="EI94" s="484"/>
      <c r="EJ94" s="484"/>
      <c r="EK94" s="484"/>
      <c r="EL94" s="484"/>
      <c r="EM94" s="484"/>
      <c r="EN94" s="484"/>
      <c r="EO94" s="484"/>
      <c r="EP94" s="484"/>
      <c r="EQ94" s="484"/>
      <c r="ER94" s="484"/>
      <c r="ES94" s="484"/>
      <c r="ET94" s="484"/>
      <c r="EU94" s="484"/>
      <c r="EV94" s="484"/>
      <c r="EW94" s="484">
        <f t="shared" si="29"/>
        <v>10</v>
      </c>
      <c r="EX94" s="484"/>
      <c r="EY94" s="484"/>
      <c r="EZ94" s="484">
        <v>101</v>
      </c>
      <c r="FA94" s="484"/>
      <c r="FB94" s="484"/>
      <c r="FC94" s="484"/>
      <c r="FD94" s="484"/>
      <c r="FE94" s="484">
        <v>1</v>
      </c>
      <c r="FF94" s="484"/>
      <c r="FG94" s="484" t="s">
        <v>6905</v>
      </c>
      <c r="FH94" s="484">
        <v>1</v>
      </c>
      <c r="FI94" s="484">
        <v>25</v>
      </c>
      <c r="FJ94" s="484">
        <f t="shared" si="30"/>
        <v>10</v>
      </c>
      <c r="FK94" s="484"/>
      <c r="FL94" s="484"/>
      <c r="FM94" s="484">
        <v>101</v>
      </c>
      <c r="FN94" s="484"/>
      <c r="FO94" s="484"/>
      <c r="FP94" s="484"/>
      <c r="FQ94" s="484"/>
      <c r="FR94" s="484"/>
      <c r="FS94" s="484">
        <v>1</v>
      </c>
      <c r="FT94" s="486" t="s">
        <v>13336</v>
      </c>
      <c r="FU94" s="484" t="s">
        <v>6905</v>
      </c>
      <c r="FV94" s="484">
        <v>1</v>
      </c>
      <c r="FW94" s="484">
        <v>25</v>
      </c>
      <c r="FX94" s="254">
        <v>2000</v>
      </c>
      <c r="FY94" s="254">
        <v>1</v>
      </c>
    </row>
    <row r="95" spans="1:181">
      <c r="A95" s="240">
        <v>5184</v>
      </c>
      <c r="B95" s="240" t="s">
        <v>675</v>
      </c>
      <c r="C95" s="240">
        <v>2</v>
      </c>
      <c r="D95" s="240">
        <v>1</v>
      </c>
      <c r="E95" s="240">
        <f t="shared" si="34"/>
        <v>1</v>
      </c>
      <c r="F95" s="240">
        <v>1</v>
      </c>
      <c r="G95" s="240">
        <v>3</v>
      </c>
      <c r="H95" s="240">
        <v>3</v>
      </c>
      <c r="L95" s="240">
        <f t="shared" si="35"/>
        <v>3.5999999999999997E-2</v>
      </c>
      <c r="M95" s="240">
        <f t="shared" si="36"/>
        <v>2.7E-2</v>
      </c>
      <c r="N95" s="295" t="str">
        <f t="shared" si="33"/>
        <v>PLAYERSKILL_518</v>
      </c>
      <c r="O95" s="295" t="str">
        <f t="shared" si="7"/>
        <v>PLAYERSKILLDES_5184</v>
      </c>
      <c r="P95" s="295" t="str">
        <f t="shared" si="39"/>
        <v>PLAYERSKILLDES2_5184</v>
      </c>
      <c r="Q95" s="295" t="str">
        <f t="shared" si="40"/>
        <v>PLAYERSKILLDES3_5184</v>
      </c>
      <c r="R95" s="295" t="str">
        <f t="shared" si="37"/>
        <v>PLAYERSKILLDES4_5184</v>
      </c>
      <c r="S95" s="295" t="s">
        <v>13406</v>
      </c>
      <c r="T95" s="484">
        <v>101</v>
      </c>
      <c r="U95" s="485"/>
      <c r="V95" s="485"/>
      <c r="W95" s="485"/>
      <c r="X95" s="485"/>
      <c r="Y95" s="485"/>
      <c r="Z95" s="484"/>
      <c r="AA95" s="484"/>
      <c r="AB95" s="484"/>
      <c r="AC95" s="484"/>
      <c r="AD95" s="486" t="s">
        <v>13407</v>
      </c>
      <c r="AE95" s="484"/>
      <c r="AF95" s="484"/>
      <c r="AG95" s="486" t="s">
        <v>13408</v>
      </c>
      <c r="AH95" s="486">
        <v>120</v>
      </c>
      <c r="AI95" s="486"/>
      <c r="AJ95" s="486"/>
      <c r="AK95" s="486"/>
      <c r="AL95" s="484"/>
      <c r="AM95" s="484">
        <v>1</v>
      </c>
      <c r="AN95" s="289" t="s">
        <v>13372</v>
      </c>
      <c r="AO95" s="484">
        <v>0</v>
      </c>
      <c r="AP95" s="484">
        <v>3</v>
      </c>
      <c r="AQ95" s="484">
        <v>5</v>
      </c>
      <c r="AR95" s="484">
        <v>0</v>
      </c>
      <c r="AS95" s="484"/>
      <c r="AT95" s="486" t="str">
        <f>"["&amp;VLOOKUP([1]playerSkillEffect!$A95,[1]法术参数设计表!$A$2:$O$168,8,FALSE)*1000&amp;",0]"</f>
        <v>[18000,0]</v>
      </c>
      <c r="AU95" s="486" t="str">
        <f>"["&amp;VLOOKUP([1]playerSkillEffect!$A95,[1]法术参数设计表!$A$2:$O$168,9,FALSE)*1000&amp;",0]"</f>
        <v>[34000,0]</v>
      </c>
      <c r="AV95" s="486" t="s">
        <v>13409</v>
      </c>
      <c r="AW95" s="484">
        <v>1</v>
      </c>
      <c r="AX95" s="484">
        <v>1</v>
      </c>
      <c r="AY95" s="484">
        <v>1</v>
      </c>
      <c r="AZ95" s="484" t="s">
        <v>6905</v>
      </c>
      <c r="BA95" s="484"/>
      <c r="BB95" s="484">
        <v>1</v>
      </c>
      <c r="BC95" s="484"/>
      <c r="BD95" s="484" t="s">
        <v>6905</v>
      </c>
      <c r="BE95" s="484" t="s">
        <v>6905</v>
      </c>
      <c r="BF95" s="484" t="s">
        <v>6905</v>
      </c>
      <c r="BG95" s="484" t="s">
        <v>6905</v>
      </c>
      <c r="BH95" s="484">
        <v>100</v>
      </c>
      <c r="BK95" s="484">
        <v>1</v>
      </c>
      <c r="BL95" s="484">
        <f>VLOOKUP(A95,[1]法术参数设计表!$A$2:$W$223,5,FALSE)</f>
        <v>60</v>
      </c>
      <c r="BM95" s="484">
        <v>2</v>
      </c>
      <c r="BN95" s="484"/>
      <c r="BO95" s="484"/>
      <c r="BP95" s="486" t="s">
        <v>13410</v>
      </c>
      <c r="BQ95" s="484">
        <v>3</v>
      </c>
      <c r="BR95" s="484"/>
      <c r="BS95" s="484" t="s">
        <v>6905</v>
      </c>
      <c r="BT95" s="484"/>
      <c r="BU95" s="484" t="s">
        <v>6905</v>
      </c>
      <c r="BV95" s="484"/>
      <c r="BW95" s="484" t="s">
        <v>6905</v>
      </c>
      <c r="BX95" s="484">
        <v>5</v>
      </c>
      <c r="BY95" s="487" t="s">
        <v>6905</v>
      </c>
      <c r="BZ95" s="487" t="s">
        <v>6905</v>
      </c>
      <c r="CE95" s="486">
        <v>85104</v>
      </c>
      <c r="CF95" s="484" t="s">
        <v>12013</v>
      </c>
      <c r="CG95" s="486" t="s">
        <v>13168</v>
      </c>
      <c r="CH95" s="484" t="s">
        <v>6905</v>
      </c>
      <c r="CI95" s="484" t="s">
        <v>6905</v>
      </c>
      <c r="CJ95" s="484"/>
      <c r="CK95" s="484"/>
      <c r="CL95" s="484"/>
      <c r="CM95" s="484"/>
      <c r="CN95" s="484"/>
      <c r="CO95" s="484"/>
      <c r="CP95" s="484"/>
      <c r="CQ95" s="484"/>
      <c r="CR95" s="484"/>
      <c r="CS95" s="484"/>
      <c r="CT95" s="484"/>
      <c r="CU95" s="484"/>
      <c r="CV95" s="484"/>
      <c r="CW95" s="484"/>
      <c r="CX95" s="484"/>
      <c r="CY95" s="484"/>
      <c r="CZ95" s="484"/>
      <c r="DA95" s="484"/>
      <c r="DD95" s="486"/>
      <c r="DE95" s="486"/>
      <c r="DF95" s="486"/>
      <c r="DG95" s="486"/>
      <c r="DH95" s="484"/>
      <c r="DI95" s="484">
        <v>45</v>
      </c>
      <c r="DJ95" s="484"/>
      <c r="DK95" s="484"/>
      <c r="DL95" s="484"/>
      <c r="DM95" s="486"/>
      <c r="DN95" s="484"/>
      <c r="DO95" s="484"/>
      <c r="DP95" s="484"/>
      <c r="DQ95" s="484"/>
      <c r="DR95" s="484"/>
      <c r="DS95" s="484"/>
      <c r="DT95" s="484">
        <f t="shared" si="38"/>
        <v>5</v>
      </c>
      <c r="DU95" s="484"/>
      <c r="DV95" s="484"/>
      <c r="DW95" s="484"/>
      <c r="DX95" s="484"/>
      <c r="DY95" s="484"/>
      <c r="DZ95" s="484"/>
      <c r="EA95" s="484"/>
      <c r="EB95" s="484"/>
      <c r="EC95" s="484"/>
      <c r="ED95" s="484"/>
      <c r="EE95" s="484"/>
      <c r="EF95" s="484"/>
      <c r="EG95" s="484"/>
      <c r="EH95" s="484"/>
      <c r="EI95" s="484"/>
      <c r="EJ95" s="484"/>
      <c r="EK95" s="484"/>
      <c r="EL95" s="484"/>
      <c r="EM95" s="484"/>
      <c r="EN95" s="484"/>
      <c r="EO95" s="484"/>
      <c r="EP95" s="484"/>
      <c r="EQ95" s="484"/>
      <c r="ER95" s="484"/>
      <c r="ES95" s="484"/>
      <c r="ET95" s="484"/>
      <c r="EU95" s="484"/>
      <c r="EV95" s="484"/>
      <c r="EW95" s="484">
        <f t="shared" si="29"/>
        <v>10</v>
      </c>
      <c r="EX95" s="484"/>
      <c r="EY95" s="484"/>
      <c r="EZ95" s="484">
        <v>101</v>
      </c>
      <c r="FA95" s="484"/>
      <c r="FB95" s="484"/>
      <c r="FC95" s="484"/>
      <c r="FD95" s="484"/>
      <c r="FE95" s="484">
        <v>1</v>
      </c>
      <c r="FF95" s="484"/>
      <c r="FG95" s="484" t="s">
        <v>6905</v>
      </c>
      <c r="FH95" s="484">
        <v>1</v>
      </c>
      <c r="FI95" s="484">
        <v>25</v>
      </c>
      <c r="FJ95" s="484">
        <f t="shared" si="30"/>
        <v>10</v>
      </c>
      <c r="FK95" s="484"/>
      <c r="FL95" s="484"/>
      <c r="FM95" s="484">
        <v>101</v>
      </c>
      <c r="FN95" s="484"/>
      <c r="FO95" s="484"/>
      <c r="FP95" s="484"/>
      <c r="FQ95" s="484"/>
      <c r="FR95" s="484"/>
      <c r="FS95" s="484">
        <v>1</v>
      </c>
      <c r="FT95" s="486" t="s">
        <v>13336</v>
      </c>
      <c r="FU95" s="484" t="s">
        <v>6905</v>
      </c>
      <c r="FV95" s="484">
        <v>1</v>
      </c>
      <c r="FW95" s="484">
        <v>25</v>
      </c>
      <c r="FX95" s="254">
        <v>2000</v>
      </c>
      <c r="FY95" s="254">
        <v>1</v>
      </c>
    </row>
    <row r="96" spans="1:181">
      <c r="A96" s="240">
        <v>519</v>
      </c>
      <c r="B96" s="240" t="s">
        <v>676</v>
      </c>
      <c r="C96" s="240">
        <v>2</v>
      </c>
      <c r="D96" s="240">
        <v>1</v>
      </c>
      <c r="E96" s="240">
        <f t="shared" si="34"/>
        <v>1</v>
      </c>
      <c r="F96" s="240">
        <v>1</v>
      </c>
      <c r="G96" s="240">
        <v>2</v>
      </c>
      <c r="H96" s="240">
        <v>2</v>
      </c>
      <c r="L96" s="240">
        <f t="shared" si="35"/>
        <v>3.5999999999999997E-2</v>
      </c>
      <c r="M96" s="240">
        <f t="shared" si="36"/>
        <v>2.7E-2</v>
      </c>
      <c r="N96" s="295" t="str">
        <f t="shared" si="33"/>
        <v>PLAYERSKILL_519</v>
      </c>
      <c r="O96" s="295" t="str">
        <f t="shared" si="7"/>
        <v>PLAYERSKILLDES_519</v>
      </c>
      <c r="P96" s="295" t="str">
        <f t="shared" si="39"/>
        <v>PLAYERSKILLDES2_519</v>
      </c>
      <c r="Q96" s="295" t="str">
        <f t="shared" si="40"/>
        <v>PLAYERSKILLDES3_519</v>
      </c>
      <c r="R96" s="295" t="str">
        <f t="shared" si="37"/>
        <v>PLAYERSKILLDES4_519</v>
      </c>
      <c r="S96" s="295" t="s">
        <v>13411</v>
      </c>
      <c r="T96" s="484">
        <v>101</v>
      </c>
      <c r="U96" s="485"/>
      <c r="V96" s="485"/>
      <c r="W96" s="485"/>
      <c r="X96" s="485"/>
      <c r="Y96" s="485"/>
      <c r="Z96" s="484"/>
      <c r="AA96" s="486"/>
      <c r="AB96" s="486"/>
      <c r="AC96" s="486"/>
      <c r="AD96" s="484"/>
      <c r="AE96" s="484"/>
      <c r="AF96" s="484"/>
      <c r="AG96" s="484"/>
      <c r="AH96" s="484">
        <v>120</v>
      </c>
      <c r="AI96" s="484"/>
      <c r="AJ96" s="484"/>
      <c r="AK96" s="484"/>
      <c r="AL96" s="484"/>
      <c r="AM96" s="484">
        <v>1</v>
      </c>
      <c r="AN96" s="289" t="s">
        <v>13412</v>
      </c>
      <c r="AO96" s="484">
        <v>0</v>
      </c>
      <c r="AP96" s="484">
        <v>3</v>
      </c>
      <c r="AQ96" s="484">
        <v>5</v>
      </c>
      <c r="AR96" s="484">
        <v>0</v>
      </c>
      <c r="AS96" s="484"/>
      <c r="AT96" s="486" t="str">
        <f>"["&amp;VLOOKUP([1]playerSkillEffect!$A96,[1]法术参数设计表!$A$2:$O$168,8,FALSE)*1000&amp;",0]"</f>
        <v>[8000,0]</v>
      </c>
      <c r="AU96" s="486" t="str">
        <f>"["&amp;VLOOKUP([1]playerSkillEffect!$A96,[1]法术参数设计表!$A$2:$O$168,9,FALSE)*1000&amp;",0]"</f>
        <v>[8000,0]</v>
      </c>
      <c r="AV96" s="486" t="s">
        <v>13413</v>
      </c>
      <c r="AW96" s="484">
        <v>1</v>
      </c>
      <c r="AX96" s="484">
        <v>1</v>
      </c>
      <c r="AY96" s="484">
        <v>1</v>
      </c>
      <c r="AZ96" s="484" t="s">
        <v>6905</v>
      </c>
      <c r="BA96" s="484"/>
      <c r="BB96" s="484">
        <v>1</v>
      </c>
      <c r="BC96" s="484"/>
      <c r="BD96" s="484" t="s">
        <v>6905</v>
      </c>
      <c r="BE96" s="484">
        <v>10519</v>
      </c>
      <c r="BF96" s="484" t="s">
        <v>6905</v>
      </c>
      <c r="BG96" s="484" t="s">
        <v>6905</v>
      </c>
      <c r="BH96" s="484">
        <v>100</v>
      </c>
      <c r="BI96" s="484"/>
      <c r="BJ96" s="484"/>
      <c r="BK96" s="484">
        <v>1</v>
      </c>
      <c r="BL96" s="484">
        <f>VLOOKUP(A96,[1]法术参数设计表!$A$2:$W$223,5,FALSE)</f>
        <v>2000</v>
      </c>
      <c r="BM96" s="484">
        <v>9</v>
      </c>
      <c r="BN96" s="484"/>
      <c r="BO96" s="484"/>
      <c r="BP96" s="486" t="s">
        <v>13192</v>
      </c>
      <c r="BQ96" s="484"/>
      <c r="BR96" s="484"/>
      <c r="BS96" s="484" t="s">
        <v>6905</v>
      </c>
      <c r="BT96" s="484"/>
      <c r="BU96" s="484" t="str">
        <f>IF(VLOOKUP(A96,[1]法术参数设计表!$A$2:$Q$168,16,FALSE)="","","["&amp;ROUND(VLOOKUP(A96,[1]法术参数设计表!$A$2:$Q$168,16,FALSE),0)&amp;","&amp;ROUND(VLOOKUP(A96,[1]法术参数设计表!$A$2:$Q$168,17,FALSE),0)&amp;"]")</f>
        <v/>
      </c>
      <c r="BV96" s="484"/>
      <c r="BW96" s="484" t="s">
        <v>6905</v>
      </c>
      <c r="BX96" s="484">
        <v>5</v>
      </c>
      <c r="BY96" s="487" t="s">
        <v>6905</v>
      </c>
      <c r="BZ96" s="487" t="s">
        <v>6905</v>
      </c>
      <c r="CA96" s="487">
        <v>4519</v>
      </c>
      <c r="CB96" s="487" t="s">
        <v>13126</v>
      </c>
      <c r="CC96" s="487"/>
      <c r="CD96" s="487"/>
      <c r="CE96" s="484" t="s">
        <v>6905</v>
      </c>
      <c r="CF96" s="484" t="s">
        <v>6905</v>
      </c>
      <c r="CG96" s="484" t="s">
        <v>6905</v>
      </c>
      <c r="CH96" s="484" t="s">
        <v>6905</v>
      </c>
      <c r="CI96" s="484" t="s">
        <v>6905</v>
      </c>
      <c r="CJ96" s="484"/>
      <c r="CK96" s="484"/>
      <c r="CL96" s="484"/>
      <c r="CM96" s="484"/>
      <c r="CN96" s="484"/>
      <c r="CO96" s="484"/>
      <c r="CP96" s="484"/>
      <c r="CQ96" s="484"/>
      <c r="CR96" s="484"/>
      <c r="CS96" s="484"/>
      <c r="CT96" s="484"/>
      <c r="CU96" s="484"/>
      <c r="CV96" s="484"/>
      <c r="CW96" s="484"/>
      <c r="CX96" s="484"/>
      <c r="CY96" s="484"/>
      <c r="CZ96" s="484"/>
      <c r="DA96" s="484"/>
      <c r="DB96" s="484"/>
      <c r="DC96" s="484"/>
      <c r="DD96" s="484"/>
      <c r="DE96" s="484"/>
      <c r="DF96" s="484"/>
      <c r="DG96" s="484"/>
      <c r="DH96" s="484"/>
      <c r="DI96" s="484">
        <f t="shared" ref="DI96:DI102" si="41">BL96</f>
        <v>2000</v>
      </c>
      <c r="DJ96" s="484"/>
      <c r="DK96" s="484"/>
      <c r="DL96" s="484"/>
      <c r="DM96" s="484"/>
      <c r="DN96" s="484"/>
      <c r="DO96" s="484"/>
      <c r="DP96" s="484"/>
      <c r="DQ96" s="484"/>
      <c r="DR96" s="484"/>
      <c r="DS96" s="484"/>
      <c r="DT96" s="484">
        <f t="shared" si="38"/>
        <v>5</v>
      </c>
      <c r="DU96" s="484"/>
      <c r="DV96" s="484"/>
      <c r="DW96" s="484"/>
      <c r="DX96" s="484"/>
      <c r="DY96" s="484"/>
      <c r="DZ96" s="484"/>
      <c r="EA96" s="484"/>
      <c r="EB96" s="484"/>
      <c r="EC96" s="484"/>
      <c r="ED96" s="484"/>
      <c r="EE96" s="484"/>
      <c r="EF96" s="484"/>
      <c r="EG96" s="484"/>
      <c r="EH96" s="484"/>
      <c r="EI96" s="484"/>
      <c r="EJ96" s="484"/>
      <c r="EK96" s="484"/>
      <c r="EL96" s="484"/>
      <c r="EM96" s="484"/>
      <c r="EN96" s="484"/>
      <c r="EO96" s="484"/>
      <c r="EP96" s="484"/>
      <c r="EQ96" s="484"/>
      <c r="ER96" s="484"/>
      <c r="ES96" s="484"/>
      <c r="ET96" s="484"/>
      <c r="EU96" s="484"/>
      <c r="EV96" s="484"/>
      <c r="EW96" s="484">
        <v>8</v>
      </c>
      <c r="EX96" s="484"/>
      <c r="EY96" s="484"/>
      <c r="EZ96" s="484">
        <v>101</v>
      </c>
      <c r="FA96" s="484"/>
      <c r="FB96" s="486" t="s">
        <v>13414</v>
      </c>
      <c r="FC96" s="484"/>
      <c r="FD96" s="484"/>
      <c r="FE96" s="484">
        <v>1</v>
      </c>
      <c r="FF96" s="484"/>
      <c r="FG96" s="484" t="s">
        <v>6905</v>
      </c>
      <c r="FH96" s="484">
        <v>1</v>
      </c>
      <c r="FI96" s="484">
        <v>25</v>
      </c>
      <c r="FJ96" s="484">
        <v>8</v>
      </c>
      <c r="FK96" s="484"/>
      <c r="FL96" s="484"/>
      <c r="FM96" s="484">
        <v>101</v>
      </c>
      <c r="FN96" s="484"/>
      <c r="FO96" s="484"/>
      <c r="FP96" s="486" t="s">
        <v>13414</v>
      </c>
      <c r="FQ96" s="484"/>
      <c r="FR96" s="484"/>
      <c r="FS96" s="484">
        <v>1</v>
      </c>
      <c r="FT96" s="484"/>
      <c r="FU96" s="484" t="s">
        <v>6905</v>
      </c>
      <c r="FV96" s="484">
        <v>1</v>
      </c>
      <c r="FW96" s="484">
        <v>25</v>
      </c>
      <c r="FX96" s="254">
        <v>2000</v>
      </c>
      <c r="FY96" s="254">
        <v>1</v>
      </c>
    </row>
    <row r="97" spans="1:181">
      <c r="A97" s="240">
        <v>5191</v>
      </c>
      <c r="B97" s="240" t="s">
        <v>676</v>
      </c>
      <c r="C97" s="240">
        <v>2</v>
      </c>
      <c r="D97" s="240">
        <v>1</v>
      </c>
      <c r="E97" s="240">
        <f t="shared" si="34"/>
        <v>1</v>
      </c>
      <c r="F97" s="240">
        <v>1</v>
      </c>
      <c r="G97" s="240">
        <v>2</v>
      </c>
      <c r="H97" s="240">
        <v>2</v>
      </c>
      <c r="L97" s="240">
        <f t="shared" si="35"/>
        <v>3.5999999999999997E-2</v>
      </c>
      <c r="M97" s="240">
        <f t="shared" si="36"/>
        <v>2.7E-2</v>
      </c>
      <c r="N97" s="295" t="str">
        <f t="shared" si="33"/>
        <v>PLAYERSKILL_519</v>
      </c>
      <c r="O97" s="295" t="str">
        <f t="shared" si="7"/>
        <v>PLAYERSKILLDES_5191</v>
      </c>
      <c r="P97" s="295" t="str">
        <f t="shared" si="39"/>
        <v>PLAYERSKILLDES2_5191</v>
      </c>
      <c r="Q97" s="295" t="str">
        <f t="shared" si="40"/>
        <v>PLAYERSKILLDES3_5191</v>
      </c>
      <c r="R97" s="295" t="str">
        <f t="shared" si="37"/>
        <v>PLAYERSKILLDES4_5191</v>
      </c>
      <c r="S97" s="295" t="s">
        <v>13411</v>
      </c>
      <c r="T97" s="484">
        <v>101</v>
      </c>
      <c r="U97" s="485"/>
      <c r="V97" s="485"/>
      <c r="W97" s="485"/>
      <c r="X97" s="485"/>
      <c r="Y97" s="485"/>
      <c r="Z97" s="484"/>
      <c r="AA97" s="486"/>
      <c r="AB97" s="486"/>
      <c r="AC97" s="486"/>
      <c r="AD97" s="484"/>
      <c r="AE97" s="484"/>
      <c r="AF97" s="484"/>
      <c r="AG97" s="484"/>
      <c r="AH97" s="484">
        <v>120</v>
      </c>
      <c r="AI97" s="484"/>
      <c r="AJ97" s="484"/>
      <c r="AK97" s="484"/>
      <c r="AL97" s="484"/>
      <c r="AM97" s="484">
        <v>1</v>
      </c>
      <c r="AN97" s="289" t="s">
        <v>13412</v>
      </c>
      <c r="AO97" s="484">
        <v>0</v>
      </c>
      <c r="AP97" s="484">
        <v>3</v>
      </c>
      <c r="AQ97" s="484">
        <v>5</v>
      </c>
      <c r="AR97" s="484">
        <v>0</v>
      </c>
      <c r="AS97" s="484"/>
      <c r="AT97" s="486" t="str">
        <f>"["&amp;VLOOKUP([1]playerSkillEffect!$A97,[1]法术参数设计表!$A$2:$O$168,8,FALSE)*1000&amp;",0]"</f>
        <v>[4000,0]</v>
      </c>
      <c r="AU97" s="486" t="str">
        <f>"["&amp;VLOOKUP([1]playerSkillEffect!$A97,[1]法术参数设计表!$A$2:$O$168,9,FALSE)*1000&amp;",0]"</f>
        <v>[4000,0]</v>
      </c>
      <c r="AV97" s="486" t="s">
        <v>13413</v>
      </c>
      <c r="AW97" s="484">
        <v>1</v>
      </c>
      <c r="AX97" s="484">
        <v>1</v>
      </c>
      <c r="AY97" s="484">
        <v>1</v>
      </c>
      <c r="AZ97" s="484" t="s">
        <v>6905</v>
      </c>
      <c r="BA97" s="484"/>
      <c r="BB97" s="484">
        <v>1</v>
      </c>
      <c r="BC97" s="484"/>
      <c r="BD97" s="484" t="s">
        <v>6905</v>
      </c>
      <c r="BE97" s="484">
        <v>10519</v>
      </c>
      <c r="BF97" s="484" t="s">
        <v>6905</v>
      </c>
      <c r="BG97" s="484" t="s">
        <v>6905</v>
      </c>
      <c r="BH97" s="484">
        <v>100</v>
      </c>
      <c r="BI97" s="484"/>
      <c r="BJ97" s="484"/>
      <c r="BK97" s="484">
        <v>1</v>
      </c>
      <c r="BL97" s="484">
        <f>VLOOKUP(A97,[1]法术参数设计表!$A$2:$W$223,5,FALSE)</f>
        <v>2000</v>
      </c>
      <c r="BM97" s="484">
        <v>9</v>
      </c>
      <c r="BN97" s="484"/>
      <c r="BO97" s="484"/>
      <c r="BP97" s="486" t="s">
        <v>13192</v>
      </c>
      <c r="BQ97" s="484"/>
      <c r="BR97" s="484"/>
      <c r="BS97" s="484" t="s">
        <v>6905</v>
      </c>
      <c r="BT97" s="484"/>
      <c r="BU97" s="484" t="str">
        <f>IF(VLOOKUP(A97,[1]法术参数设计表!$A$2:$Q$168,16,FALSE)="","","["&amp;ROUND(VLOOKUP(A97,[1]法术参数设计表!$A$2:$Q$168,16,FALSE),0)&amp;","&amp;ROUND(VLOOKUP(A97,[1]法术参数设计表!$A$2:$Q$168,17,FALSE),0)&amp;"]")</f>
        <v/>
      </c>
      <c r="BV97" s="484"/>
      <c r="BW97" s="484" t="s">
        <v>6905</v>
      </c>
      <c r="BX97" s="484">
        <v>5</v>
      </c>
      <c r="BY97" s="487" t="s">
        <v>6905</v>
      </c>
      <c r="BZ97" s="487" t="s">
        <v>6905</v>
      </c>
      <c r="CA97" s="487">
        <v>4519</v>
      </c>
      <c r="CB97" s="487" t="s">
        <v>13126</v>
      </c>
      <c r="CC97" s="487"/>
      <c r="CD97" s="487"/>
      <c r="CE97" s="484" t="s">
        <v>6905</v>
      </c>
      <c r="CF97" s="484" t="s">
        <v>6905</v>
      </c>
      <c r="CG97" s="484" t="s">
        <v>6905</v>
      </c>
      <c r="CH97" s="484" t="s">
        <v>6905</v>
      </c>
      <c r="CI97" s="484" t="s">
        <v>6905</v>
      </c>
      <c r="CJ97" s="484"/>
      <c r="CK97" s="484"/>
      <c r="CL97" s="484"/>
      <c r="CM97" s="484"/>
      <c r="CN97" s="484"/>
      <c r="CO97" s="484"/>
      <c r="CP97" s="484"/>
      <c r="CQ97" s="484"/>
      <c r="CR97" s="484"/>
      <c r="CS97" s="484"/>
      <c r="CT97" s="484"/>
      <c r="CU97" s="484"/>
      <c r="CV97" s="484"/>
      <c r="CW97" s="484"/>
      <c r="CX97" s="484"/>
      <c r="CY97" s="484"/>
      <c r="CZ97" s="484"/>
      <c r="DA97" s="484"/>
      <c r="DB97" s="484"/>
      <c r="DC97" s="484"/>
      <c r="DD97" s="484"/>
      <c r="DE97" s="484"/>
      <c r="DF97" s="484"/>
      <c r="DG97" s="484"/>
      <c r="DH97" s="484"/>
      <c r="DI97" s="484">
        <f t="shared" si="41"/>
        <v>2000</v>
      </c>
      <c r="DJ97" s="484"/>
      <c r="DK97" s="484"/>
      <c r="DL97" s="484"/>
      <c r="DM97" s="484"/>
      <c r="DN97" s="484"/>
      <c r="DO97" s="484"/>
      <c r="DP97" s="484"/>
      <c r="DQ97" s="484"/>
      <c r="DR97" s="484"/>
      <c r="DS97" s="484"/>
      <c r="DT97" s="484"/>
      <c r="DU97" s="484"/>
      <c r="DV97" s="484"/>
      <c r="DW97" s="484"/>
      <c r="DX97" s="484"/>
      <c r="DY97" s="484"/>
      <c r="DZ97" s="484"/>
      <c r="EA97" s="484"/>
      <c r="EB97" s="484"/>
      <c r="EC97" s="484"/>
      <c r="ED97" s="484"/>
      <c r="EE97" s="484"/>
      <c r="EF97" s="484"/>
      <c r="EG97" s="484"/>
      <c r="EH97" s="484"/>
      <c r="EI97" s="484"/>
      <c r="EJ97" s="484"/>
      <c r="EK97" s="484"/>
      <c r="EL97" s="484"/>
      <c r="EM97" s="484"/>
      <c r="EN97" s="484"/>
      <c r="EO97" s="484"/>
      <c r="EP97" s="484"/>
      <c r="EQ97" s="484"/>
      <c r="ER97" s="484"/>
      <c r="ES97" s="484"/>
      <c r="ET97" s="484"/>
      <c r="EU97" s="484"/>
      <c r="EV97" s="484"/>
      <c r="EW97" s="484">
        <v>8</v>
      </c>
      <c r="EX97" s="484"/>
      <c r="EY97" s="484"/>
      <c r="EZ97" s="484">
        <v>101</v>
      </c>
      <c r="FA97" s="484"/>
      <c r="FB97" s="486" t="s">
        <v>13414</v>
      </c>
      <c r="FC97" s="484"/>
      <c r="FD97" s="484"/>
      <c r="FE97" s="484">
        <v>1</v>
      </c>
      <c r="FF97" s="484"/>
      <c r="FG97" s="484" t="s">
        <v>6905</v>
      </c>
      <c r="FH97" s="484">
        <v>1</v>
      </c>
      <c r="FI97" s="484">
        <v>25</v>
      </c>
      <c r="FJ97" s="484">
        <v>8</v>
      </c>
      <c r="FK97" s="484"/>
      <c r="FL97" s="484"/>
      <c r="FM97" s="484">
        <v>101</v>
      </c>
      <c r="FN97" s="484"/>
      <c r="FO97" s="484"/>
      <c r="FP97" s="486" t="s">
        <v>13414</v>
      </c>
      <c r="FQ97" s="484"/>
      <c r="FR97" s="484"/>
      <c r="FS97" s="484">
        <v>1</v>
      </c>
      <c r="FT97" s="484"/>
      <c r="FU97" s="484" t="s">
        <v>6905</v>
      </c>
      <c r="FV97" s="484">
        <v>1</v>
      </c>
      <c r="FW97" s="484">
        <v>25</v>
      </c>
      <c r="FX97" s="254">
        <v>2000</v>
      </c>
      <c r="FY97" s="254">
        <v>1</v>
      </c>
    </row>
    <row r="98" spans="1:181">
      <c r="A98" s="240">
        <v>520</v>
      </c>
      <c r="B98" s="240" t="s">
        <v>13415</v>
      </c>
      <c r="C98" s="240">
        <v>2</v>
      </c>
      <c r="D98" s="240">
        <v>1</v>
      </c>
      <c r="E98" s="240">
        <f t="shared" si="34"/>
        <v>1</v>
      </c>
      <c r="F98" s="240">
        <v>1</v>
      </c>
      <c r="G98" s="240">
        <v>1</v>
      </c>
      <c r="H98" s="240">
        <v>1</v>
      </c>
      <c r="L98" s="240">
        <f t="shared" si="35"/>
        <v>3.5999999999999997E-2</v>
      </c>
      <c r="M98" s="240">
        <f t="shared" si="36"/>
        <v>2.7E-2</v>
      </c>
      <c r="N98" s="295" t="str">
        <f t="shared" si="33"/>
        <v>PLAYERSKILL_520</v>
      </c>
      <c r="O98" s="295" t="str">
        <f>"PLAYERSKILLDES_"&amp;$A98</f>
        <v>PLAYERSKILLDES_520</v>
      </c>
      <c r="P98" s="295" t="str">
        <f>"PLAYERSKILLDES2_"&amp;A98</f>
        <v>PLAYERSKILLDES2_520</v>
      </c>
      <c r="Q98" s="295" t="str">
        <f t="shared" si="40"/>
        <v>PLAYERSKILLDES3_520</v>
      </c>
      <c r="R98" s="295" t="str">
        <f t="shared" si="37"/>
        <v>PLAYERSKILLDES4_520</v>
      </c>
      <c r="S98" s="295" t="s">
        <v>13416</v>
      </c>
      <c r="T98" s="484">
        <v>101</v>
      </c>
      <c r="U98" s="485"/>
      <c r="V98" s="485"/>
      <c r="W98" s="485"/>
      <c r="X98" s="485"/>
      <c r="Y98" s="485"/>
      <c r="Z98" s="484"/>
      <c r="AA98" s="484"/>
      <c r="AB98" s="484"/>
      <c r="AC98" s="484"/>
      <c r="AD98" s="490"/>
      <c r="AE98" s="484"/>
      <c r="AF98" s="484"/>
      <c r="AG98" s="484"/>
      <c r="AH98" s="484">
        <v>120</v>
      </c>
      <c r="AI98" s="484"/>
      <c r="AJ98" s="484"/>
      <c r="AK98" s="484"/>
      <c r="AL98" s="484"/>
      <c r="AM98" s="484">
        <v>1</v>
      </c>
      <c r="AN98" s="289"/>
      <c r="AO98" s="484">
        <v>0</v>
      </c>
      <c r="AP98" s="484">
        <v>3</v>
      </c>
      <c r="AQ98" s="484">
        <v>5</v>
      </c>
      <c r="AR98" s="484">
        <v>0</v>
      </c>
      <c r="AS98" s="484"/>
      <c r="AT98" s="486" t="s">
        <v>13417</v>
      </c>
      <c r="AU98" s="486" t="str">
        <f>"["&amp;VLOOKUP([1]playerSkillEffect!$A98,[1]法术参数设计表!$A$2:$O$168,9,FALSE)*1000&amp;",0]"</f>
        <v>[30000,0]</v>
      </c>
      <c r="AV98" s="486" t="str">
        <f>"["&amp;VLOOKUP([1]playerSkillEffect!$A98,[1]法术参数设计表!$A$2:$O$168,10,FALSE)&amp;",0]"</f>
        <v>[34,0]</v>
      </c>
      <c r="AW98" s="484">
        <v>1</v>
      </c>
      <c r="AX98" s="484">
        <v>1</v>
      </c>
      <c r="AY98" s="484">
        <v>1</v>
      </c>
      <c r="AZ98" s="484" t="s">
        <v>6905</v>
      </c>
      <c r="BA98" s="484"/>
      <c r="BB98" s="484">
        <v>1</v>
      </c>
      <c r="BC98" s="484"/>
      <c r="BD98" s="484"/>
      <c r="BE98" s="484">
        <v>10520</v>
      </c>
      <c r="BF98" s="484" t="s">
        <v>6905</v>
      </c>
      <c r="BG98" s="484" t="s">
        <v>6905</v>
      </c>
      <c r="BH98" s="484">
        <v>100</v>
      </c>
      <c r="BI98" s="484"/>
      <c r="BJ98" s="484"/>
      <c r="BK98" s="484">
        <v>1</v>
      </c>
      <c r="BL98" s="484">
        <f>VLOOKUP(A98,[1]法术参数设计表!$A$2:$W$223,5,FALSE)</f>
        <v>80</v>
      </c>
      <c r="BM98" s="484">
        <v>9</v>
      </c>
      <c r="BO98" s="484">
        <v>17</v>
      </c>
      <c r="BP98" s="486" t="s">
        <v>13317</v>
      </c>
      <c r="BQ98" s="484">
        <v>2</v>
      </c>
      <c r="BR98" s="484"/>
      <c r="BS98" s="484" t="s">
        <v>6905</v>
      </c>
      <c r="BT98" s="484"/>
      <c r="BU98" s="484" t="str">
        <f>IF(VLOOKUP(A98,[1]法术参数设计表!$A$2:$Q$168,16,FALSE)="","","["&amp;ROUND(VLOOKUP(A98,[1]法术参数设计表!$A$2:$Q$168,16,FALSE),0)&amp;","&amp;ROUND(VLOOKUP(A98,[1]法术参数设计表!$A$2:$Q$168,17,FALSE),0)&amp;"]")</f>
        <v>[1035,561]</v>
      </c>
      <c r="BV98" s="484"/>
      <c r="BW98" s="484" t="s">
        <v>6905</v>
      </c>
      <c r="BX98" s="484">
        <v>5</v>
      </c>
      <c r="BY98" s="487" t="s">
        <v>6905</v>
      </c>
      <c r="BZ98" s="487" t="s">
        <v>6905</v>
      </c>
      <c r="CA98" s="487" t="s">
        <v>6905</v>
      </c>
      <c r="CB98" s="487" t="s">
        <v>6905</v>
      </c>
      <c r="CC98" s="487"/>
      <c r="CD98" s="487"/>
      <c r="CE98" s="484" t="s">
        <v>6905</v>
      </c>
      <c r="CF98" s="484" t="s">
        <v>6905</v>
      </c>
      <c r="CG98" s="484" t="s">
        <v>6905</v>
      </c>
      <c r="CH98" s="484" t="s">
        <v>6905</v>
      </c>
      <c r="CI98" s="484" t="s">
        <v>6905</v>
      </c>
      <c r="CJ98" s="484"/>
      <c r="CK98" s="484"/>
      <c r="CL98" s="484"/>
      <c r="CM98" s="484"/>
      <c r="CN98" s="484"/>
      <c r="CO98" s="484"/>
      <c r="CP98" s="484"/>
      <c r="CQ98" s="484"/>
      <c r="CR98" s="484"/>
      <c r="CS98" s="484"/>
      <c r="CT98" s="484"/>
      <c r="CU98" s="484"/>
      <c r="CV98" s="484"/>
      <c r="CW98" s="484">
        <v>5</v>
      </c>
      <c r="CX98" s="484"/>
      <c r="CY98" s="484">
        <v>5</v>
      </c>
      <c r="CZ98" s="484"/>
      <c r="DA98" s="484"/>
      <c r="DB98" s="484"/>
      <c r="DC98" s="484"/>
      <c r="DD98" s="484"/>
      <c r="DE98" s="484"/>
      <c r="DF98" s="484"/>
      <c r="DG98" s="484"/>
      <c r="DH98" s="484"/>
      <c r="DI98" s="484">
        <f t="shared" si="41"/>
        <v>80</v>
      </c>
      <c r="DJ98" s="484"/>
      <c r="DK98" s="484"/>
      <c r="DL98" s="484"/>
      <c r="DM98" s="484"/>
      <c r="DN98" s="484"/>
      <c r="DO98" s="484"/>
      <c r="DP98" s="484"/>
      <c r="DQ98" s="484"/>
      <c r="DR98" s="484"/>
      <c r="DS98" s="484"/>
      <c r="DT98" s="484">
        <f t="shared" ref="DT98:DT103" si="42">BX98</f>
        <v>5</v>
      </c>
      <c r="DU98" s="484"/>
      <c r="DV98" s="484"/>
      <c r="DW98" s="484"/>
      <c r="DX98" s="484"/>
      <c r="DY98" s="484"/>
      <c r="DZ98" s="484"/>
      <c r="EA98" s="484"/>
      <c r="EB98" s="484"/>
      <c r="EC98" s="484"/>
      <c r="ED98" s="484"/>
      <c r="EE98" s="484"/>
      <c r="EF98" s="484"/>
      <c r="EG98" s="484"/>
      <c r="EH98" s="484"/>
      <c r="EI98" s="484"/>
      <c r="EJ98" s="484"/>
      <c r="EK98" s="484"/>
      <c r="EL98" s="484"/>
      <c r="EM98" s="484"/>
      <c r="EN98" s="484"/>
      <c r="EO98" s="484"/>
      <c r="EP98" s="484"/>
      <c r="EQ98" s="484"/>
      <c r="ER98" s="484"/>
      <c r="ES98" s="484"/>
      <c r="ET98" s="484"/>
      <c r="EU98" s="484"/>
      <c r="EV98" s="484"/>
      <c r="EW98" s="484">
        <f t="shared" ref="EW98:EW99" si="43">IF($D98=1,10,1)</f>
        <v>10</v>
      </c>
      <c r="EX98" s="484"/>
      <c r="EY98" s="484"/>
      <c r="EZ98" s="484">
        <v>101</v>
      </c>
      <c r="FA98" s="484"/>
      <c r="FB98" s="484"/>
      <c r="FC98" s="486"/>
      <c r="FD98" s="484"/>
      <c r="FE98" s="484">
        <v>0</v>
      </c>
      <c r="FF98" s="486" t="s">
        <v>13336</v>
      </c>
      <c r="FG98" s="484">
        <v>2</v>
      </c>
      <c r="FH98" s="484">
        <v>1</v>
      </c>
      <c r="FI98" s="484">
        <v>25</v>
      </c>
      <c r="FJ98" s="484">
        <f t="shared" ref="FJ98:FJ99" si="44">IF($D98=1,10,1)</f>
        <v>10</v>
      </c>
      <c r="FK98" s="484"/>
      <c r="FL98" s="484"/>
      <c r="FM98" s="484">
        <v>101</v>
      </c>
      <c r="FN98" s="484"/>
      <c r="FO98" s="484"/>
      <c r="FP98" s="484"/>
      <c r="FQ98" s="486"/>
      <c r="FR98" s="484"/>
      <c r="FS98" s="484">
        <v>0</v>
      </c>
      <c r="FT98" s="486" t="s">
        <v>13336</v>
      </c>
      <c r="FU98" s="484">
        <v>2</v>
      </c>
      <c r="FV98" s="484">
        <v>1</v>
      </c>
      <c r="FW98" s="484">
        <v>25</v>
      </c>
      <c r="FX98" s="254">
        <v>2000</v>
      </c>
      <c r="FY98" s="254">
        <v>1</v>
      </c>
    </row>
    <row r="99" spans="1:181" ht="18.600000000000001" customHeight="1">
      <c r="A99" s="240">
        <v>521</v>
      </c>
      <c r="B99" s="307" t="s">
        <v>13418</v>
      </c>
      <c r="C99" s="240">
        <v>2</v>
      </c>
      <c r="E99" s="240">
        <f t="shared" si="34"/>
        <v>0</v>
      </c>
      <c r="F99" s="240">
        <v>1</v>
      </c>
      <c r="G99" s="240">
        <v>2</v>
      </c>
      <c r="H99" s="240">
        <v>2</v>
      </c>
      <c r="L99" s="240">
        <f t="shared" si="35"/>
        <v>2.7E-2</v>
      </c>
      <c r="M99" s="240">
        <f t="shared" si="36"/>
        <v>1.7999999999999999E-2</v>
      </c>
      <c r="N99" s="295" t="str">
        <f t="shared" si="33"/>
        <v>PLAYERSKILL_521</v>
      </c>
      <c r="O99" s="295" t="str">
        <f t="shared" si="7"/>
        <v>PLAYERSKILLDES_521</v>
      </c>
      <c r="P99" s="295" t="str">
        <f t="shared" ref="P99:P106" si="45">"PLAYERSKILLDES2_"&amp;A99</f>
        <v>PLAYERSKILLDES2_521</v>
      </c>
      <c r="Q99" s="295" t="str">
        <f t="shared" si="40"/>
        <v>PLAYERSKILLDES3_521</v>
      </c>
      <c r="R99" s="295" t="str">
        <f t="shared" si="37"/>
        <v>PLAYERSKILLDES4_521</v>
      </c>
      <c r="S99" s="295" t="s">
        <v>13419</v>
      </c>
      <c r="T99" s="484">
        <v>101</v>
      </c>
      <c r="U99" s="485"/>
      <c r="V99" s="485"/>
      <c r="W99" s="485"/>
      <c r="X99" s="485"/>
      <c r="Y99" s="485"/>
      <c r="Z99" s="484"/>
      <c r="AA99" s="484"/>
      <c r="AB99" s="484"/>
      <c r="AC99" s="484"/>
      <c r="AD99" s="486" t="s">
        <v>13420</v>
      </c>
      <c r="AE99" s="484"/>
      <c r="AF99" s="484"/>
      <c r="AG99" s="484"/>
      <c r="AH99" s="484">
        <v>150</v>
      </c>
      <c r="AI99" s="486"/>
      <c r="AJ99" s="484"/>
      <c r="AK99" s="486"/>
      <c r="AL99" s="484"/>
      <c r="AM99" s="484">
        <v>1</v>
      </c>
      <c r="AN99" s="289"/>
      <c r="AO99" s="484">
        <v>0</v>
      </c>
      <c r="AP99" s="484">
        <v>3</v>
      </c>
      <c r="AQ99" s="484">
        <v>5</v>
      </c>
      <c r="AR99" s="484">
        <v>0</v>
      </c>
      <c r="AS99" s="484"/>
      <c r="AT99" s="486" t="str">
        <f>"["&amp;VLOOKUP([1]playerSkillEffect!$A99,[1]法术参数设计表!$A$2:$O$168,8,FALSE)*1000&amp;",0]"</f>
        <v>[11000,0]</v>
      </c>
      <c r="AU99" s="486" t="str">
        <f>"["&amp;VLOOKUP([1]playerSkillEffect!$A99,[1]法术参数设计表!$A$2:$O$168,9,FALSE)*1000&amp;",0]"</f>
        <v>[28000,0]</v>
      </c>
      <c r="AV99" s="486" t="str">
        <f>"["&amp;VLOOKUP([1]playerSkillEffect!$A99,[1]法术参数设计表!$A$2:$O$168,10,FALSE)&amp;",0]"</f>
        <v>[40,0]</v>
      </c>
      <c r="AW99" s="484">
        <v>1</v>
      </c>
      <c r="AX99" s="484">
        <v>1</v>
      </c>
      <c r="AY99" s="484">
        <v>1</v>
      </c>
      <c r="AZ99" s="484" t="s">
        <v>6905</v>
      </c>
      <c r="BA99" s="484"/>
      <c r="BB99" s="484">
        <v>1</v>
      </c>
      <c r="BC99" s="484"/>
      <c r="BD99" s="484" t="s">
        <v>6905</v>
      </c>
      <c r="BE99" s="484" t="s">
        <v>6905</v>
      </c>
      <c r="BF99" s="484" t="s">
        <v>6905</v>
      </c>
      <c r="BG99" s="484" t="s">
        <v>6905</v>
      </c>
      <c r="BH99" s="484">
        <v>100</v>
      </c>
      <c r="BI99" s="484"/>
      <c r="BJ99" s="484"/>
      <c r="BK99" s="484">
        <v>1</v>
      </c>
      <c r="BL99" s="484">
        <f>VLOOKUP(A99,[1]法术参数设计表!$A$2:$W$223,5,FALSE)</f>
        <v>60</v>
      </c>
      <c r="BM99" s="484">
        <v>9</v>
      </c>
      <c r="BN99" s="484">
        <v>18</v>
      </c>
      <c r="BO99" s="484"/>
      <c r="BP99" s="486" t="s">
        <v>13317</v>
      </c>
      <c r="BQ99" s="484">
        <v>2</v>
      </c>
      <c r="BR99" s="484"/>
      <c r="BS99" s="484" t="s">
        <v>6905</v>
      </c>
      <c r="BT99" s="484"/>
      <c r="BU99" s="484" t="str">
        <f>IF(VLOOKUP(A99,[1]法术参数设计表!$A$2:$Q$168,16,FALSE)="","","["&amp;ROUND(VLOOKUP(A99,[1]法术参数设计表!$A$2:$Q$168,16,FALSE),0)&amp;","&amp;ROUND(VLOOKUP(A99,[1]法术参数设计表!$A$2:$Q$168,17,FALSE),0)&amp;"]")</f>
        <v>[1097,595]</v>
      </c>
      <c r="BV99" s="484"/>
      <c r="BW99" s="484" t="s">
        <v>6905</v>
      </c>
      <c r="BX99" s="484">
        <v>5</v>
      </c>
      <c r="BY99" s="487" t="s">
        <v>6905</v>
      </c>
      <c r="BZ99" s="487" t="s">
        <v>6905</v>
      </c>
      <c r="CA99" s="487">
        <v>4521</v>
      </c>
      <c r="CB99" s="487" t="s">
        <v>13126</v>
      </c>
      <c r="CC99" s="492"/>
      <c r="CD99" s="492"/>
      <c r="CE99" s="484" t="s">
        <v>6905</v>
      </c>
      <c r="CF99" s="484" t="s">
        <v>6905</v>
      </c>
      <c r="CG99" s="484" t="s">
        <v>6905</v>
      </c>
      <c r="CH99" s="484" t="s">
        <v>6905</v>
      </c>
      <c r="CI99" s="484" t="s">
        <v>6905</v>
      </c>
      <c r="CJ99" s="484"/>
      <c r="CK99" s="484"/>
      <c r="CL99" s="484"/>
      <c r="CM99" s="484"/>
      <c r="CN99" s="484"/>
      <c r="CO99" s="484"/>
      <c r="CP99" s="484"/>
      <c r="CQ99" s="484"/>
      <c r="CR99" s="484"/>
      <c r="CS99" s="484"/>
      <c r="CT99" s="484"/>
      <c r="CU99" s="484"/>
      <c r="CV99" s="484"/>
      <c r="CW99" s="484">
        <v>5</v>
      </c>
      <c r="CX99" s="484"/>
      <c r="CY99" s="484"/>
      <c r="CZ99" s="484"/>
      <c r="DA99" s="484"/>
      <c r="DB99" s="484"/>
      <c r="DC99" s="484"/>
      <c r="DD99" s="484"/>
      <c r="DE99" s="484"/>
      <c r="DF99" s="484"/>
      <c r="DG99" s="484"/>
      <c r="DH99" s="484"/>
      <c r="DI99" s="484">
        <f t="shared" si="41"/>
        <v>60</v>
      </c>
      <c r="DJ99" s="484"/>
      <c r="DK99" s="484"/>
      <c r="DL99" s="484"/>
      <c r="DM99" s="484"/>
      <c r="DN99" s="484"/>
      <c r="DO99" s="484"/>
      <c r="DP99" s="484"/>
      <c r="DQ99" s="484"/>
      <c r="DR99" s="484"/>
      <c r="DS99" s="484"/>
      <c r="DT99" s="484">
        <f t="shared" si="42"/>
        <v>5</v>
      </c>
      <c r="DU99" s="484"/>
      <c r="DV99" s="484"/>
      <c r="DW99" s="484"/>
      <c r="DX99" s="484"/>
      <c r="DY99" s="484"/>
      <c r="DZ99" s="484"/>
      <c r="EA99" s="484"/>
      <c r="EB99" s="484"/>
      <c r="EC99" s="484"/>
      <c r="ED99" s="484"/>
      <c r="EE99" s="484"/>
      <c r="EF99" s="484"/>
      <c r="EG99" s="484"/>
      <c r="EH99" s="484"/>
      <c r="EI99" s="484"/>
      <c r="EJ99" s="484"/>
      <c r="EK99" s="484"/>
      <c r="EL99" s="484"/>
      <c r="EM99" s="484"/>
      <c r="EN99" s="484"/>
      <c r="EO99" s="484"/>
      <c r="EP99" s="484"/>
      <c r="EQ99" s="484"/>
      <c r="ER99" s="484"/>
      <c r="ES99" s="484"/>
      <c r="ET99" s="484"/>
      <c r="EU99" s="484"/>
      <c r="EV99" s="484"/>
      <c r="EW99" s="484">
        <f t="shared" si="43"/>
        <v>1</v>
      </c>
      <c r="EX99" s="484"/>
      <c r="EY99" s="484"/>
      <c r="EZ99" s="484">
        <v>101</v>
      </c>
      <c r="FA99" s="484"/>
      <c r="FB99" s="484"/>
      <c r="FC99" s="484"/>
      <c r="FD99" s="484"/>
      <c r="FE99" s="484">
        <v>0</v>
      </c>
      <c r="FF99" s="484"/>
      <c r="FG99" s="484">
        <v>2</v>
      </c>
      <c r="FH99" s="484">
        <v>1</v>
      </c>
      <c r="FI99" s="484">
        <v>25</v>
      </c>
      <c r="FJ99" s="484">
        <f t="shared" si="44"/>
        <v>1</v>
      </c>
      <c r="FK99" s="484"/>
      <c r="FL99" s="484"/>
      <c r="FM99" s="484">
        <v>101</v>
      </c>
      <c r="FN99" s="484"/>
      <c r="FO99" s="484"/>
      <c r="FP99" s="484"/>
      <c r="FQ99" s="486" t="s">
        <v>13344</v>
      </c>
      <c r="FR99" s="484">
        <v>0</v>
      </c>
      <c r="FS99" s="484">
        <v>0</v>
      </c>
      <c r="FT99" s="484"/>
      <c r="FU99" s="484">
        <v>2</v>
      </c>
      <c r="FV99" s="484">
        <v>1</v>
      </c>
      <c r="FW99" s="484">
        <v>25</v>
      </c>
      <c r="FX99" s="254">
        <v>2000</v>
      </c>
      <c r="FY99" s="254">
        <v>1</v>
      </c>
    </row>
    <row r="100" spans="1:181">
      <c r="A100" s="240">
        <v>522</v>
      </c>
      <c r="B100" s="308" t="s">
        <v>13421</v>
      </c>
      <c r="C100" s="240">
        <v>2</v>
      </c>
      <c r="D100" s="240">
        <v>1</v>
      </c>
      <c r="E100" s="240">
        <f>IF(D100=1,1,0)</f>
        <v>1</v>
      </c>
      <c r="F100" s="240">
        <v>1</v>
      </c>
      <c r="G100" s="240">
        <v>2</v>
      </c>
      <c r="H100" s="240">
        <v>2</v>
      </c>
      <c r="L100" s="240">
        <f>IF(D100=1,0.036,0.027)</f>
        <v>3.5999999999999997E-2</v>
      </c>
      <c r="M100" s="240">
        <f>IF(D100=1,0.027,0.018)</f>
        <v>2.7E-2</v>
      </c>
      <c r="N100" s="295" t="str">
        <f>"PLAYERSKILL_"&amp;LEFT($A100,3)</f>
        <v>PLAYERSKILL_522</v>
      </c>
      <c r="O100" s="295" t="str">
        <f>"PLAYERSKILLDES_"&amp;$A100</f>
        <v>PLAYERSKILLDES_522</v>
      </c>
      <c r="P100" s="295" t="str">
        <f t="shared" si="45"/>
        <v>PLAYERSKILLDES2_522</v>
      </c>
      <c r="Q100" s="295" t="str">
        <f t="shared" si="40"/>
        <v>PLAYERSKILLDES3_522</v>
      </c>
      <c r="R100" s="295" t="str">
        <f>"PLAYERSKILLDES4_"&amp;A100</f>
        <v>PLAYERSKILLDES4_522</v>
      </c>
      <c r="S100" s="295" t="s">
        <v>13422</v>
      </c>
      <c r="T100" s="484">
        <v>101</v>
      </c>
      <c r="U100" s="485"/>
      <c r="V100" s="485"/>
      <c r="W100" s="485"/>
      <c r="X100" s="485"/>
      <c r="Y100" s="485"/>
      <c r="Z100" s="484"/>
      <c r="AA100" s="484"/>
      <c r="AB100" s="484"/>
      <c r="AC100" s="484"/>
      <c r="AD100" s="484"/>
      <c r="AE100" s="484"/>
      <c r="AF100" s="484"/>
      <c r="AG100" s="305"/>
      <c r="AH100" s="484">
        <v>120</v>
      </c>
      <c r="AI100" s="486"/>
      <c r="AJ100" s="484"/>
      <c r="AK100" s="484"/>
      <c r="AL100" s="484"/>
      <c r="AM100" s="484">
        <v>2</v>
      </c>
      <c r="AN100" s="289" t="s">
        <v>13330</v>
      </c>
      <c r="AO100" s="484">
        <v>0</v>
      </c>
      <c r="AP100" s="484">
        <v>3</v>
      </c>
      <c r="AQ100" s="484">
        <v>5</v>
      </c>
      <c r="AR100" s="484">
        <v>0</v>
      </c>
      <c r="AS100" s="484"/>
      <c r="AT100" s="486" t="str">
        <f>"["&amp;VLOOKUP([1]playerSkillEffect!$A100,[1]法术参数设计表!$A$2:$O$168,8,FALSE)*1000&amp;",0]"</f>
        <v>[6000,0]</v>
      </c>
      <c r="AU100" s="486" t="str">
        <f>"["&amp;VLOOKUP([1]playerSkillEffect!$A100,[1]法术参数设计表!$A$2:$O$168,9,FALSE)*1000&amp;",0]"</f>
        <v>[27000,0]</v>
      </c>
      <c r="AV100" s="486" t="str">
        <f>"["&amp;VLOOKUP([1]playerSkillEffect!$A100,[1]法术参数设计表!$A$2:$O$168,10,FALSE)&amp;",0]"</f>
        <v>[61,0]</v>
      </c>
      <c r="AW100" s="484">
        <v>1</v>
      </c>
      <c r="AX100" s="484">
        <v>1</v>
      </c>
      <c r="AY100" s="484">
        <v>1</v>
      </c>
      <c r="AZ100" s="484" t="s">
        <v>6905</v>
      </c>
      <c r="BA100" s="484"/>
      <c r="BB100" s="484">
        <v>1</v>
      </c>
      <c r="BC100" s="484"/>
      <c r="BD100" s="484" t="s">
        <v>6905</v>
      </c>
      <c r="BE100" s="484">
        <v>10522</v>
      </c>
      <c r="BF100" s="484" t="s">
        <v>6905</v>
      </c>
      <c r="BG100" s="484" t="s">
        <v>6905</v>
      </c>
      <c r="BH100" s="484">
        <v>100</v>
      </c>
      <c r="BI100" s="484"/>
      <c r="BJ100" s="484"/>
      <c r="BK100" s="484">
        <v>1</v>
      </c>
      <c r="BL100" s="484">
        <f>VLOOKUP(A100,[1]法术参数设计表!$A$2:$W$223,5,FALSE)</f>
        <v>80</v>
      </c>
      <c r="BM100" s="484">
        <v>9</v>
      </c>
      <c r="BN100" s="484"/>
      <c r="BO100" s="484"/>
      <c r="BP100" s="484" t="s">
        <v>13125</v>
      </c>
      <c r="BQ100" s="484"/>
      <c r="BR100" s="484"/>
      <c r="BS100" s="484" t="s">
        <v>6905</v>
      </c>
      <c r="BT100" s="484"/>
      <c r="BU100" s="484" t="str">
        <f>IF(VLOOKUP(A100,[1]法术参数设计表!$A$2:$Q$168,16,FALSE)="","","["&amp;ROUND(VLOOKUP(A100,[1]法术参数设计表!$A$2:$Q$168,16,FALSE),0)&amp;","&amp;ROUND(VLOOKUP(A100,[1]法术参数设计表!$A$2:$Q$168,17,FALSE),0)&amp;"]")</f>
        <v>[342,185]</v>
      </c>
      <c r="BV100" s="484"/>
      <c r="BW100" s="484" t="s">
        <v>6905</v>
      </c>
      <c r="BX100" s="484">
        <v>5</v>
      </c>
      <c r="BY100" s="487" t="s">
        <v>6905</v>
      </c>
      <c r="BZ100" s="487" t="s">
        <v>6905</v>
      </c>
      <c r="CA100" s="487">
        <v>4522</v>
      </c>
      <c r="CB100" s="492" t="s">
        <v>13192</v>
      </c>
      <c r="CC100" s="487"/>
      <c r="CD100" s="487"/>
      <c r="CE100" s="484" t="s">
        <v>6905</v>
      </c>
      <c r="CF100" s="484" t="s">
        <v>6905</v>
      </c>
      <c r="CG100" s="484" t="s">
        <v>6905</v>
      </c>
      <c r="CH100" s="484" t="s">
        <v>6905</v>
      </c>
      <c r="CI100" s="484" t="s">
        <v>6905</v>
      </c>
      <c r="CJ100" s="484"/>
      <c r="CK100" s="484"/>
      <c r="CL100" s="484"/>
      <c r="CM100" s="484"/>
      <c r="CN100" s="484"/>
      <c r="CO100" s="484"/>
      <c r="CP100" s="484"/>
      <c r="CQ100" s="484"/>
      <c r="CR100" s="484"/>
      <c r="CS100" s="484"/>
      <c r="CT100" s="484"/>
      <c r="CU100" s="484"/>
      <c r="CV100" s="484"/>
      <c r="CW100" s="484"/>
      <c r="CX100" s="484"/>
      <c r="CY100" s="484"/>
      <c r="CZ100" s="484"/>
      <c r="DA100" s="484"/>
      <c r="DB100" s="484"/>
      <c r="DC100" s="484"/>
      <c r="DD100" s="305"/>
      <c r="DE100" s="305"/>
      <c r="DF100" s="305"/>
      <c r="DG100" s="305"/>
      <c r="DH100" s="484"/>
      <c r="DI100" s="484">
        <f>BL100</f>
        <v>80</v>
      </c>
      <c r="DJ100" s="484"/>
      <c r="DK100" s="484"/>
      <c r="DL100" s="484"/>
      <c r="DM100" s="484"/>
      <c r="DN100" s="484"/>
      <c r="DO100" s="484"/>
      <c r="DP100" s="484"/>
      <c r="DQ100" s="484"/>
      <c r="DR100" s="484"/>
      <c r="DS100" s="484"/>
      <c r="DT100" s="484">
        <f>BX100</f>
        <v>5</v>
      </c>
      <c r="DU100" s="484"/>
      <c r="DV100" s="484"/>
      <c r="DW100" s="484"/>
      <c r="DX100" s="484"/>
      <c r="DY100" s="484"/>
      <c r="DZ100" s="484"/>
      <c r="EA100" s="484"/>
      <c r="EB100" s="484"/>
      <c r="EC100" s="484"/>
      <c r="ED100" s="484"/>
      <c r="EE100" s="484"/>
      <c r="EF100" s="484"/>
      <c r="EG100" s="484"/>
      <c r="EH100" s="484"/>
      <c r="EI100" s="484"/>
      <c r="EJ100" s="484"/>
      <c r="EK100" s="484"/>
      <c r="EL100" s="484"/>
      <c r="EM100" s="484"/>
      <c r="EN100" s="484"/>
      <c r="EO100" s="484"/>
      <c r="EP100" s="484"/>
      <c r="EQ100" s="484"/>
      <c r="ER100" s="484"/>
      <c r="ES100" s="484"/>
      <c r="ET100" s="484"/>
      <c r="EU100" s="484"/>
      <c r="EV100" s="484"/>
      <c r="EW100" s="484">
        <f>IF($D100=1,10,1)</f>
        <v>10</v>
      </c>
      <c r="EX100" s="484"/>
      <c r="EY100" s="484"/>
      <c r="EZ100" s="484">
        <v>101</v>
      </c>
      <c r="FA100" s="484"/>
      <c r="FB100" s="484"/>
      <c r="FC100" s="484"/>
      <c r="FD100" s="484"/>
      <c r="FE100" s="484">
        <v>0</v>
      </c>
      <c r="FF100" s="486" t="s">
        <v>13336</v>
      </c>
      <c r="FG100" s="484">
        <v>2</v>
      </c>
      <c r="FH100" s="484">
        <v>1</v>
      </c>
      <c r="FI100" s="484">
        <v>25</v>
      </c>
      <c r="FJ100" s="484">
        <f>IF($D100=1,10,1)</f>
        <v>10</v>
      </c>
      <c r="FK100" s="484"/>
      <c r="FL100" s="484"/>
      <c r="FM100" s="484">
        <v>100</v>
      </c>
      <c r="FN100" s="484"/>
      <c r="FO100" s="484"/>
      <c r="FP100" s="484"/>
      <c r="FQ100" s="484"/>
      <c r="FR100" s="484"/>
      <c r="FS100" s="484">
        <v>0</v>
      </c>
      <c r="FT100" s="486" t="s">
        <v>13336</v>
      </c>
      <c r="FU100" s="484">
        <v>2</v>
      </c>
      <c r="FV100" s="484">
        <v>1</v>
      </c>
      <c r="FW100" s="484">
        <v>25</v>
      </c>
      <c r="FX100" s="254">
        <v>2000</v>
      </c>
      <c r="FY100" s="254">
        <v>1</v>
      </c>
    </row>
    <row r="101" spans="1:181">
      <c r="A101" s="240">
        <v>523</v>
      </c>
      <c r="B101" s="307" t="s">
        <v>13423</v>
      </c>
      <c r="C101" s="240">
        <v>2</v>
      </c>
      <c r="D101" s="240">
        <v>1</v>
      </c>
      <c r="E101" s="240">
        <f t="shared" ref="E101:E106" si="46">IF(D101=1,1,0)</f>
        <v>1</v>
      </c>
      <c r="F101" s="240">
        <v>1</v>
      </c>
      <c r="G101" s="240">
        <v>4</v>
      </c>
      <c r="H101" s="240">
        <v>1</v>
      </c>
      <c r="L101" s="240">
        <f t="shared" ref="L101:L106" si="47">IF(D101=1,0.036,0.027)</f>
        <v>3.5999999999999997E-2</v>
      </c>
      <c r="M101" s="240">
        <f t="shared" ref="M101:M106" si="48">IF(D101=1,0.027,0.018)</f>
        <v>2.7E-2</v>
      </c>
      <c r="N101" s="295" t="str">
        <f t="shared" si="33"/>
        <v>PLAYERSKILL_523</v>
      </c>
      <c r="O101" s="295" t="str">
        <f t="shared" si="7"/>
        <v>PLAYERSKILLDES_523</v>
      </c>
      <c r="P101" s="295" t="str">
        <f t="shared" si="45"/>
        <v>PLAYERSKILLDES2_523</v>
      </c>
      <c r="Q101" s="295" t="str">
        <f t="shared" si="40"/>
        <v>PLAYERSKILLDES3_523</v>
      </c>
      <c r="R101" s="295" t="str">
        <f t="shared" ref="R101:R106" si="49">"PLAYERSKILLDES4_"&amp;A101</f>
        <v>PLAYERSKILLDES4_523</v>
      </c>
      <c r="S101" s="295" t="s">
        <v>13424</v>
      </c>
      <c r="T101" s="484">
        <v>101</v>
      </c>
      <c r="U101" s="485"/>
      <c r="V101" s="485"/>
      <c r="W101" s="485"/>
      <c r="X101" s="485"/>
      <c r="Y101" s="485"/>
      <c r="Z101" s="484"/>
      <c r="AA101" s="484"/>
      <c r="AB101" s="484"/>
      <c r="AC101" s="484"/>
      <c r="AD101" s="486"/>
      <c r="AF101" s="484"/>
      <c r="AG101" s="486"/>
      <c r="AH101" s="486">
        <v>120</v>
      </c>
      <c r="AJ101" s="486"/>
      <c r="AK101" s="486"/>
      <c r="AL101" s="484"/>
      <c r="AM101" s="484">
        <v>3</v>
      </c>
      <c r="AN101" s="289" t="s">
        <v>13402</v>
      </c>
      <c r="AO101" s="484">
        <v>0</v>
      </c>
      <c r="AP101" s="484">
        <v>3</v>
      </c>
      <c r="AQ101" s="484">
        <v>5</v>
      </c>
      <c r="AR101" s="484">
        <v>0</v>
      </c>
      <c r="AS101" s="484"/>
      <c r="AT101" s="486" t="str">
        <f>"["&amp;VLOOKUP([1]playerSkillEffect!$A101,[1]法术参数设计表!$A$2:$O$212,8,FALSE)*1000&amp;",0]"</f>
        <v>[12000,0]</v>
      </c>
      <c r="AU101" s="486" t="str">
        <f>"["&amp;VLOOKUP([1]playerSkillEffect!$A101,[1]法术参数设计表!$A$2:$O$212,9,FALSE)*1000&amp;",0]"</f>
        <v>[20000,0]</v>
      </c>
      <c r="AV101" s="486" t="str">
        <f>"["&amp;VLOOKUP([1]playerSkillEffect!$A101,[1]法术参数设计表!$A$2:$O$168,10,FALSE)&amp;",0]"</f>
        <v>[53,0]</v>
      </c>
      <c r="AW101" s="484">
        <v>1</v>
      </c>
      <c r="AX101" s="484">
        <v>1</v>
      </c>
      <c r="AY101" s="484">
        <v>1</v>
      </c>
      <c r="AZ101" s="484" t="s">
        <v>6905</v>
      </c>
      <c r="BA101" s="484"/>
      <c r="BB101" s="484">
        <v>1</v>
      </c>
      <c r="BC101" s="484"/>
      <c r="BD101" s="484" t="s">
        <v>6905</v>
      </c>
      <c r="BE101" s="484">
        <v>10523</v>
      </c>
      <c r="BF101" s="484" t="s">
        <v>6905</v>
      </c>
      <c r="BG101" s="484" t="s">
        <v>6905</v>
      </c>
      <c r="BH101" s="484">
        <v>100</v>
      </c>
      <c r="BI101" s="484"/>
      <c r="BJ101" s="484"/>
      <c r="BK101" s="484">
        <v>1</v>
      </c>
      <c r="BL101" s="484">
        <f>VLOOKUP(A101,[1]法术参数设计表!$A$2:$W$223,5,FALSE)</f>
        <v>60</v>
      </c>
      <c r="BM101" s="484">
        <v>8</v>
      </c>
      <c r="BN101" s="484"/>
      <c r="BO101" s="484"/>
      <c r="BP101" s="484" t="s">
        <v>13192</v>
      </c>
      <c r="BQ101" s="484"/>
      <c r="BR101" s="484"/>
      <c r="BS101" s="484"/>
      <c r="BT101" s="484"/>
      <c r="BU101" s="484" t="str">
        <f>IF(VLOOKUP(A101,[1]法术参数设计表!$A$2:$Q$168,16,FALSE)="","","["&amp;ROUND(VLOOKUP(A101,[1]法术参数设计表!$A$2:$Q$168,16,FALSE),0)&amp;","&amp;ROUND(VLOOKUP(A101,[1]法术参数设计表!$A$2:$Q$168,17,FALSE),0)&amp;"]")</f>
        <v>[200,108]</v>
      </c>
      <c r="BV101" s="484"/>
      <c r="BW101" s="484" t="s">
        <v>6905</v>
      </c>
      <c r="BX101" s="484">
        <v>5</v>
      </c>
      <c r="BY101" s="487" t="s">
        <v>6905</v>
      </c>
      <c r="BZ101" s="487" t="s">
        <v>6905</v>
      </c>
      <c r="CA101" s="487"/>
      <c r="CB101" s="487" t="s">
        <v>6905</v>
      </c>
      <c r="CC101" s="487"/>
      <c r="CD101" s="487"/>
      <c r="CE101" s="486" t="s">
        <v>6905</v>
      </c>
      <c r="CF101" s="484" t="s">
        <v>6905</v>
      </c>
      <c r="CG101" s="486" t="s">
        <v>6905</v>
      </c>
      <c r="CH101" s="484" t="s">
        <v>6905</v>
      </c>
      <c r="CI101" s="484" t="s">
        <v>6905</v>
      </c>
      <c r="CJ101" s="484"/>
      <c r="CK101" s="484"/>
      <c r="CL101" s="484"/>
      <c r="CM101" s="484"/>
      <c r="CN101" s="484"/>
      <c r="CO101" s="484"/>
      <c r="CP101" s="484"/>
      <c r="CQ101" s="484"/>
      <c r="CR101" s="484"/>
      <c r="CS101" s="484"/>
      <c r="CT101" s="484"/>
      <c r="CU101" s="484"/>
      <c r="CV101" s="484"/>
      <c r="CW101" s="484">
        <v>5</v>
      </c>
      <c r="CX101" s="484"/>
      <c r="CY101" s="484"/>
      <c r="CZ101" s="484"/>
      <c r="DA101" s="484"/>
      <c r="DB101" s="484"/>
      <c r="DC101" s="484"/>
      <c r="DD101" s="486"/>
      <c r="DE101" s="486"/>
      <c r="DF101" s="486"/>
      <c r="DG101" s="486"/>
      <c r="DH101" s="484">
        <v>1</v>
      </c>
      <c r="DI101" s="484">
        <f t="shared" si="41"/>
        <v>60</v>
      </c>
      <c r="DJ101" s="484">
        <v>9</v>
      </c>
      <c r="DK101" s="484"/>
      <c r="DL101" s="484"/>
      <c r="DM101" s="484" t="s">
        <v>13317</v>
      </c>
      <c r="DN101" s="484"/>
      <c r="DO101" s="484"/>
      <c r="DP101" s="484"/>
      <c r="DQ101" s="484"/>
      <c r="DR101" s="484" t="str">
        <f t="shared" ref="DR101:DR106" si="50">BU101</f>
        <v>[200,108]</v>
      </c>
      <c r="DS101" s="484"/>
      <c r="DT101" s="484">
        <f t="shared" si="42"/>
        <v>5</v>
      </c>
      <c r="DU101" s="484"/>
      <c r="DV101" s="484"/>
      <c r="DW101" s="484"/>
      <c r="DX101" s="484"/>
      <c r="DY101" s="484"/>
      <c r="DZ101" s="484"/>
      <c r="EA101" s="484"/>
      <c r="EB101" s="484"/>
      <c r="EC101" s="484"/>
      <c r="ED101" s="484"/>
      <c r="EE101" s="484"/>
      <c r="EF101" s="484"/>
      <c r="EG101" s="484"/>
      <c r="EH101" s="484"/>
      <c r="EI101" s="484"/>
      <c r="EJ101" s="484"/>
      <c r="EK101" s="484"/>
      <c r="EL101" s="484"/>
      <c r="EM101" s="484"/>
      <c r="EN101" s="484"/>
      <c r="EO101" s="484"/>
      <c r="EP101" s="484"/>
      <c r="EQ101" s="484"/>
      <c r="ER101" s="484"/>
      <c r="ES101" s="484"/>
      <c r="ET101" s="484"/>
      <c r="EU101" s="484"/>
      <c r="EV101" s="484"/>
      <c r="EW101" s="484">
        <v>2</v>
      </c>
      <c r="EX101" s="484"/>
      <c r="EY101" s="484"/>
      <c r="EZ101" s="484">
        <v>101</v>
      </c>
      <c r="FA101" s="484"/>
      <c r="FB101" s="484"/>
      <c r="FC101" s="484"/>
      <c r="FD101" s="484"/>
      <c r="FE101" s="484">
        <v>0</v>
      </c>
      <c r="FF101" s="486"/>
      <c r="FG101" s="484">
        <v>2</v>
      </c>
      <c r="FH101" s="484">
        <v>1</v>
      </c>
      <c r="FI101" s="484">
        <v>25</v>
      </c>
      <c r="FJ101" s="484">
        <v>2</v>
      </c>
      <c r="FK101" s="484"/>
      <c r="FL101" s="484"/>
      <c r="FM101" s="484">
        <v>101</v>
      </c>
      <c r="FN101" s="484"/>
      <c r="FO101" s="484"/>
      <c r="FP101" s="484"/>
      <c r="FQ101" s="484" t="s">
        <v>13230</v>
      </c>
      <c r="FR101" s="484">
        <v>0</v>
      </c>
      <c r="FS101" s="484">
        <v>0</v>
      </c>
      <c r="FT101" s="486"/>
      <c r="FU101" s="484">
        <v>2</v>
      </c>
      <c r="FV101" s="484">
        <v>2</v>
      </c>
      <c r="FW101" s="484">
        <v>25</v>
      </c>
      <c r="FX101" s="254">
        <v>2000</v>
      </c>
      <c r="FY101" s="254">
        <v>1</v>
      </c>
    </row>
    <row r="102" spans="1:181">
      <c r="A102" s="240">
        <v>5231</v>
      </c>
      <c r="B102" s="307" t="s">
        <v>13423</v>
      </c>
      <c r="C102" s="240">
        <v>2</v>
      </c>
      <c r="D102" s="240">
        <v>1</v>
      </c>
      <c r="E102" s="240">
        <f t="shared" si="46"/>
        <v>1</v>
      </c>
      <c r="F102" s="240">
        <v>1</v>
      </c>
      <c r="G102" s="240">
        <v>4</v>
      </c>
      <c r="H102" s="240">
        <v>1</v>
      </c>
      <c r="L102" s="240">
        <f t="shared" si="47"/>
        <v>3.5999999999999997E-2</v>
      </c>
      <c r="M102" s="240">
        <f t="shared" si="48"/>
        <v>2.7E-2</v>
      </c>
      <c r="N102" s="295" t="str">
        <f t="shared" si="33"/>
        <v>PLAYERSKILL_523</v>
      </c>
      <c r="O102" s="295" t="str">
        <f t="shared" si="7"/>
        <v>PLAYERSKILLDES_5231</v>
      </c>
      <c r="P102" s="295" t="str">
        <f t="shared" si="45"/>
        <v>PLAYERSKILLDES2_5231</v>
      </c>
      <c r="Q102" s="295" t="str">
        <f t="shared" si="40"/>
        <v>PLAYERSKILLDES3_5231</v>
      </c>
      <c r="R102" s="295" t="str">
        <f t="shared" si="49"/>
        <v>PLAYERSKILLDES4_5231</v>
      </c>
      <c r="S102" s="295" t="s">
        <v>13424</v>
      </c>
      <c r="T102" s="484">
        <v>101</v>
      </c>
      <c r="U102" s="485"/>
      <c r="V102" s="485"/>
      <c r="W102" s="485"/>
      <c r="X102" s="485"/>
      <c r="Y102" s="485"/>
      <c r="Z102" s="484"/>
      <c r="AA102" s="484"/>
      <c r="AB102" s="484"/>
      <c r="AC102" s="484"/>
      <c r="AD102" s="486"/>
      <c r="AF102" s="484"/>
      <c r="AG102" s="486"/>
      <c r="AH102" s="486">
        <v>120</v>
      </c>
      <c r="AJ102" s="486"/>
      <c r="AK102" s="486"/>
      <c r="AL102" s="484"/>
      <c r="AM102" s="484">
        <v>3</v>
      </c>
      <c r="AN102" s="289" t="s">
        <v>13402</v>
      </c>
      <c r="AO102" s="484">
        <v>0</v>
      </c>
      <c r="AP102" s="484">
        <v>3</v>
      </c>
      <c r="AQ102" s="484">
        <v>5</v>
      </c>
      <c r="AR102" s="484">
        <v>0</v>
      </c>
      <c r="AS102" s="484"/>
      <c r="AT102" s="486" t="str">
        <f>"["&amp;VLOOKUP([1]playerSkillEffect!$A102,[1]法术参数设计表!$A$2:$O$212,8,FALSE)*1000&amp;",0]"</f>
        <v>[12000,0]</v>
      </c>
      <c r="AU102" s="486" t="str">
        <f>"["&amp;VLOOKUP([1]playerSkillEffect!$A102,[1]法术参数设计表!$A$2:$O$212,9,FALSE)*1000&amp;",0]"</f>
        <v>[20000,0]</v>
      </c>
      <c r="AV102" s="486" t="str">
        <f>"["&amp;VLOOKUP([1]playerSkillEffect!$A102,[1]法术参数设计表!$A$2:$O$168,10,FALSE)&amp;",0]"</f>
        <v>[53,0]</v>
      </c>
      <c r="AW102" s="484">
        <v>1</v>
      </c>
      <c r="AX102" s="484">
        <v>1</v>
      </c>
      <c r="AY102" s="484">
        <v>1</v>
      </c>
      <c r="AZ102" s="484" t="s">
        <v>6905</v>
      </c>
      <c r="BA102" s="484"/>
      <c r="BB102" s="484">
        <v>1</v>
      </c>
      <c r="BC102" s="484"/>
      <c r="BD102" s="484" t="s">
        <v>6905</v>
      </c>
      <c r="BE102" s="484">
        <v>105231</v>
      </c>
      <c r="BF102" s="484" t="s">
        <v>6905</v>
      </c>
      <c r="BG102" s="484" t="s">
        <v>6905</v>
      </c>
      <c r="BH102" s="484">
        <v>100</v>
      </c>
      <c r="BI102" s="484"/>
      <c r="BJ102" s="484"/>
      <c r="BK102" s="484">
        <v>1</v>
      </c>
      <c r="BL102" s="484">
        <f>VLOOKUP(A102,[1]法术参数设计表!$A$2:$W$223,5,FALSE)</f>
        <v>60</v>
      </c>
      <c r="BM102" s="484">
        <v>8</v>
      </c>
      <c r="BN102" s="484"/>
      <c r="BO102" s="484"/>
      <c r="BP102" s="484" t="s">
        <v>13192</v>
      </c>
      <c r="BQ102" s="484"/>
      <c r="BR102" s="484"/>
      <c r="BS102" s="484" t="s">
        <v>6905</v>
      </c>
      <c r="BT102" s="484"/>
      <c r="BU102" s="484" t="str">
        <f>IF(VLOOKUP(A102,[1]法术参数设计表!$A$2:$Q$168,16,FALSE)="","","["&amp;ROUND(VLOOKUP(A102,[1]法术参数设计表!$A$2:$Q$168,16,FALSE),0)&amp;","&amp;ROUND(VLOOKUP(A102,[1]法术参数设计表!$A$2:$Q$168,17,FALSE),0)&amp;"]")</f>
        <v>[200,108]</v>
      </c>
      <c r="BV102" s="484"/>
      <c r="BW102" s="484" t="s">
        <v>6905</v>
      </c>
      <c r="BX102" s="484">
        <v>5</v>
      </c>
      <c r="BY102" s="487" t="s">
        <v>6905</v>
      </c>
      <c r="BZ102" s="487" t="s">
        <v>6905</v>
      </c>
      <c r="CA102" s="487"/>
      <c r="CB102" s="487" t="s">
        <v>6905</v>
      </c>
      <c r="CC102" s="487"/>
      <c r="CD102" s="487"/>
      <c r="CE102" s="486" t="s">
        <v>6905</v>
      </c>
      <c r="CF102" s="484" t="s">
        <v>6905</v>
      </c>
      <c r="CG102" s="486" t="s">
        <v>6905</v>
      </c>
      <c r="CH102" s="484" t="s">
        <v>6905</v>
      </c>
      <c r="CI102" s="484" t="s">
        <v>6905</v>
      </c>
      <c r="CJ102" s="484"/>
      <c r="CK102" s="484"/>
      <c r="CL102" s="484"/>
      <c r="CM102" s="484"/>
      <c r="CN102" s="484"/>
      <c r="CO102" s="484"/>
      <c r="CP102" s="484"/>
      <c r="CQ102" s="484"/>
      <c r="CR102" s="484"/>
      <c r="CS102" s="484"/>
      <c r="CT102" s="484"/>
      <c r="CU102" s="484"/>
      <c r="CV102" s="484"/>
      <c r="CW102" s="484">
        <v>5</v>
      </c>
      <c r="CX102" s="484"/>
      <c r="CY102" s="484"/>
      <c r="CZ102" s="484"/>
      <c r="DA102" s="484"/>
      <c r="DB102" s="484"/>
      <c r="DC102" s="484"/>
      <c r="DD102" s="486"/>
      <c r="DE102" s="486"/>
      <c r="DF102" s="486"/>
      <c r="DG102" s="486"/>
      <c r="DH102" s="484">
        <v>1</v>
      </c>
      <c r="DI102" s="484">
        <f t="shared" si="41"/>
        <v>60</v>
      </c>
      <c r="DJ102" s="484">
        <v>9</v>
      </c>
      <c r="DK102" s="484"/>
      <c r="DL102" s="484"/>
      <c r="DM102" s="484" t="s">
        <v>13317</v>
      </c>
      <c r="DN102" s="484"/>
      <c r="DO102" s="484"/>
      <c r="DP102" s="484"/>
      <c r="DQ102" s="484"/>
      <c r="DR102" s="484" t="str">
        <f t="shared" si="50"/>
        <v>[200,108]</v>
      </c>
      <c r="DS102" s="484"/>
      <c r="DT102" s="484">
        <f t="shared" si="42"/>
        <v>5</v>
      </c>
      <c r="DU102" s="484"/>
      <c r="DV102" s="484"/>
      <c r="DW102" s="484"/>
      <c r="DX102" s="484"/>
      <c r="DY102" s="484"/>
      <c r="DZ102" s="484"/>
      <c r="EA102" s="484"/>
      <c r="EB102" s="484"/>
      <c r="EC102" s="484"/>
      <c r="ED102" s="484"/>
      <c r="EE102" s="484"/>
      <c r="EF102" s="484"/>
      <c r="EG102" s="484"/>
      <c r="EH102" s="484"/>
      <c r="EI102" s="484"/>
      <c r="EJ102" s="484"/>
      <c r="EK102" s="484"/>
      <c r="EL102" s="484"/>
      <c r="EM102" s="484"/>
      <c r="EN102" s="484"/>
      <c r="EO102" s="484"/>
      <c r="EP102" s="484"/>
      <c r="EQ102" s="484"/>
      <c r="ER102" s="484"/>
      <c r="ES102" s="484"/>
      <c r="ET102" s="484"/>
      <c r="EU102" s="484"/>
      <c r="EV102" s="484"/>
      <c r="EW102" s="484">
        <v>2</v>
      </c>
      <c r="EX102" s="484"/>
      <c r="EY102" s="484"/>
      <c r="EZ102" s="484">
        <v>101</v>
      </c>
      <c r="FA102" s="484"/>
      <c r="FB102" s="484"/>
      <c r="FC102" s="484"/>
      <c r="FD102" s="484"/>
      <c r="FE102" s="484">
        <v>0</v>
      </c>
      <c r="FF102" s="486"/>
      <c r="FG102" s="484">
        <v>2</v>
      </c>
      <c r="FH102" s="484">
        <v>1</v>
      </c>
      <c r="FI102" s="484">
        <v>25</v>
      </c>
      <c r="FJ102" s="484">
        <v>2</v>
      </c>
      <c r="FK102" s="484"/>
      <c r="FL102" s="484"/>
      <c r="FM102" s="484">
        <v>101</v>
      </c>
      <c r="FN102" s="484"/>
      <c r="FO102" s="484"/>
      <c r="FP102" s="484"/>
      <c r="FQ102" s="484" t="s">
        <v>13230</v>
      </c>
      <c r="FR102" s="484">
        <v>0</v>
      </c>
      <c r="FS102" s="484">
        <v>0</v>
      </c>
      <c r="FT102" s="486"/>
      <c r="FU102" s="484">
        <v>2</v>
      </c>
      <c r="FV102" s="484">
        <v>2</v>
      </c>
      <c r="FW102" s="484">
        <v>25</v>
      </c>
      <c r="FX102" s="254">
        <v>2000</v>
      </c>
      <c r="FY102" s="254">
        <v>1</v>
      </c>
    </row>
    <row r="103" spans="1:181">
      <c r="A103" s="240">
        <v>5232</v>
      </c>
      <c r="B103" s="307" t="s">
        <v>13423</v>
      </c>
      <c r="C103" s="240">
        <v>2</v>
      </c>
      <c r="D103" s="240">
        <v>1</v>
      </c>
      <c r="E103" s="240">
        <f t="shared" si="46"/>
        <v>1</v>
      </c>
      <c r="F103" s="240">
        <v>1</v>
      </c>
      <c r="G103" s="240">
        <v>4</v>
      </c>
      <c r="H103" s="240">
        <v>1</v>
      </c>
      <c r="L103" s="240">
        <f t="shared" si="47"/>
        <v>3.5999999999999997E-2</v>
      </c>
      <c r="M103" s="240">
        <f t="shared" si="48"/>
        <v>2.7E-2</v>
      </c>
      <c r="N103" s="295" t="str">
        <f t="shared" si="33"/>
        <v>PLAYERSKILL_523</v>
      </c>
      <c r="O103" s="295" t="str">
        <f t="shared" si="7"/>
        <v>PLAYERSKILLDES_5232</v>
      </c>
      <c r="P103" s="295" t="str">
        <f t="shared" si="45"/>
        <v>PLAYERSKILLDES2_5232</v>
      </c>
      <c r="Q103" s="295" t="str">
        <f t="shared" si="40"/>
        <v>PLAYERSKILLDES3_5232</v>
      </c>
      <c r="R103" s="295" t="str">
        <f t="shared" si="49"/>
        <v>PLAYERSKILLDES4_5232</v>
      </c>
      <c r="S103" s="295" t="s">
        <v>13424</v>
      </c>
      <c r="T103" s="484">
        <v>101</v>
      </c>
      <c r="U103" s="485"/>
      <c r="V103" s="485"/>
      <c r="W103" s="485"/>
      <c r="X103" s="485"/>
      <c r="Y103" s="485"/>
      <c r="Z103" s="484"/>
      <c r="AA103" s="484"/>
      <c r="AB103" s="484"/>
      <c r="AC103" s="484"/>
      <c r="AD103" s="486"/>
      <c r="AF103" s="484"/>
      <c r="AG103" s="486"/>
      <c r="AH103" s="486">
        <v>120</v>
      </c>
      <c r="AJ103" s="486"/>
      <c r="AK103" s="486"/>
      <c r="AL103" s="484"/>
      <c r="AM103" s="484">
        <v>3</v>
      </c>
      <c r="AN103" s="289" t="s">
        <v>13402</v>
      </c>
      <c r="AO103" s="484">
        <v>0</v>
      </c>
      <c r="AP103" s="484">
        <v>3</v>
      </c>
      <c r="AQ103" s="484">
        <v>5</v>
      </c>
      <c r="AR103" s="484">
        <v>0</v>
      </c>
      <c r="AS103" s="484"/>
      <c r="AT103" s="486" t="str">
        <f>"["&amp;VLOOKUP([1]playerSkillEffect!$A103,[1]法术参数设计表!$A$2:$O$212,8,FALSE)*1000&amp;",0]"</f>
        <v>[12000,0]</v>
      </c>
      <c r="AU103" s="486" t="str">
        <f>"["&amp;VLOOKUP([1]playerSkillEffect!$A103,[1]法术参数设计表!$A$2:$O$212,9,FALSE)*1000&amp;",0]"</f>
        <v>[20000,0]</v>
      </c>
      <c r="AV103" s="486" t="str">
        <f>"["&amp;VLOOKUP([1]playerSkillEffect!$A103,[1]法术参数设计表!$A$2:$O$168,10,FALSE)&amp;",0]"</f>
        <v>[53,0]</v>
      </c>
      <c r="AW103" s="484">
        <v>1</v>
      </c>
      <c r="AX103" s="484">
        <v>1</v>
      </c>
      <c r="AY103" s="484">
        <v>1</v>
      </c>
      <c r="AZ103" s="484" t="s">
        <v>6905</v>
      </c>
      <c r="BA103" s="484"/>
      <c r="BB103" s="484">
        <v>1</v>
      </c>
      <c r="BC103" s="484"/>
      <c r="BD103" s="484" t="s">
        <v>6905</v>
      </c>
      <c r="BE103" s="484">
        <v>105232</v>
      </c>
      <c r="BF103" s="484" t="s">
        <v>6905</v>
      </c>
      <c r="BG103" s="484" t="s">
        <v>6905</v>
      </c>
      <c r="BH103" s="484">
        <v>100</v>
      </c>
      <c r="BI103" s="484"/>
      <c r="BJ103" s="484"/>
      <c r="BK103" s="484">
        <v>1</v>
      </c>
      <c r="BL103" s="484">
        <f>VLOOKUP(A103,[1]法术参数设计表!$A$2:$W$223,5,FALSE)</f>
        <v>60</v>
      </c>
      <c r="BM103" s="484">
        <v>8</v>
      </c>
      <c r="BN103" s="484"/>
      <c r="BO103" s="484"/>
      <c r="BP103" s="484" t="s">
        <v>13192</v>
      </c>
      <c r="BQ103" s="484"/>
      <c r="BR103" s="484"/>
      <c r="BS103" s="484" t="s">
        <v>6905</v>
      </c>
      <c r="BT103" s="484"/>
      <c r="BU103" s="484" t="str">
        <f>IF(VLOOKUP(A103,[1]法术参数设计表!$A$2:$Q$168,16,FALSE)="","","["&amp;ROUND(VLOOKUP(A103,[1]法术参数设计表!$A$2:$Q$168,16,FALSE),0)&amp;","&amp;ROUND(VLOOKUP(A103,[1]法术参数设计表!$A$2:$Q$168,17,FALSE),0)&amp;"]")</f>
        <v>[200,108]</v>
      </c>
      <c r="BV103" s="484"/>
      <c r="BW103" s="484" t="s">
        <v>6905</v>
      </c>
      <c r="BX103" s="484">
        <v>5</v>
      </c>
      <c r="BY103" s="487" t="s">
        <v>6905</v>
      </c>
      <c r="BZ103" s="487" t="s">
        <v>6905</v>
      </c>
      <c r="CA103" s="487"/>
      <c r="CB103" s="487" t="s">
        <v>6905</v>
      </c>
      <c r="CC103" s="487"/>
      <c r="CD103" s="487"/>
      <c r="CE103" s="486" t="s">
        <v>6905</v>
      </c>
      <c r="CF103" s="484" t="s">
        <v>6905</v>
      </c>
      <c r="CG103" s="486" t="s">
        <v>6905</v>
      </c>
      <c r="CH103" s="484" t="s">
        <v>6905</v>
      </c>
      <c r="CI103" s="484" t="s">
        <v>6905</v>
      </c>
      <c r="CJ103" s="484"/>
      <c r="CK103" s="484"/>
      <c r="CL103" s="484"/>
      <c r="CM103" s="484"/>
      <c r="CN103" s="484"/>
      <c r="CO103" s="484"/>
      <c r="CP103" s="484"/>
      <c r="CQ103" s="484"/>
      <c r="CR103" s="484"/>
      <c r="CS103" s="484"/>
      <c r="CT103" s="484"/>
      <c r="CU103" s="484"/>
      <c r="CV103" s="484"/>
      <c r="CW103" s="484">
        <v>5</v>
      </c>
      <c r="CX103" s="484"/>
      <c r="CY103" s="484"/>
      <c r="CZ103" s="484">
        <v>100</v>
      </c>
      <c r="DA103" s="484"/>
      <c r="DB103" s="484"/>
      <c r="DC103" s="484"/>
      <c r="DD103" s="486"/>
      <c r="DE103" s="486"/>
      <c r="DF103" s="486"/>
      <c r="DG103" s="486"/>
      <c r="DH103" s="484">
        <v>1</v>
      </c>
      <c r="DI103" s="484">
        <v>2000</v>
      </c>
      <c r="DJ103" s="484">
        <v>9</v>
      </c>
      <c r="DK103" s="484"/>
      <c r="DL103" s="484"/>
      <c r="DM103" s="484" t="s">
        <v>13317</v>
      </c>
      <c r="DN103" s="484"/>
      <c r="DO103" s="484"/>
      <c r="DP103" s="484"/>
      <c r="DQ103" s="484"/>
      <c r="DR103" s="484" t="str">
        <f t="shared" si="50"/>
        <v>[200,108]</v>
      </c>
      <c r="DS103" s="484"/>
      <c r="DT103" s="484">
        <f t="shared" si="42"/>
        <v>5</v>
      </c>
      <c r="DU103" s="484"/>
      <c r="DV103" s="484"/>
      <c r="DW103" s="484">
        <v>45232</v>
      </c>
      <c r="DX103" s="484" t="s">
        <v>13126</v>
      </c>
      <c r="DY103" s="484"/>
      <c r="DZ103" s="484"/>
      <c r="EA103" s="484"/>
      <c r="EB103" s="484"/>
      <c r="EC103" s="484"/>
      <c r="ED103" s="484"/>
      <c r="EE103" s="484"/>
      <c r="EF103" s="484"/>
      <c r="EG103" s="484"/>
      <c r="EH103" s="484"/>
      <c r="EI103" s="484"/>
      <c r="EJ103" s="484"/>
      <c r="EK103" s="484"/>
      <c r="EL103" s="484"/>
      <c r="EM103" s="484"/>
      <c r="EN103" s="484"/>
      <c r="EO103" s="484"/>
      <c r="EP103" s="484"/>
      <c r="EQ103" s="484"/>
      <c r="ER103" s="484"/>
      <c r="ES103" s="484"/>
      <c r="ET103" s="484"/>
      <c r="EU103" s="484"/>
      <c r="EV103" s="484"/>
      <c r="EW103" s="484">
        <v>2</v>
      </c>
      <c r="EX103" s="484"/>
      <c r="EY103" s="484"/>
      <c r="EZ103" s="484">
        <v>101</v>
      </c>
      <c r="FA103" s="484"/>
      <c r="FB103" s="484"/>
      <c r="FC103" s="484"/>
      <c r="FD103" s="484"/>
      <c r="FE103" s="484">
        <v>0</v>
      </c>
      <c r="FF103" s="486"/>
      <c r="FG103" s="484">
        <v>2</v>
      </c>
      <c r="FH103" s="484">
        <v>1</v>
      </c>
      <c r="FI103" s="484">
        <v>25</v>
      </c>
      <c r="FJ103" s="484">
        <v>2</v>
      </c>
      <c r="FK103" s="484"/>
      <c r="FL103" s="484"/>
      <c r="FM103" s="484">
        <v>101</v>
      </c>
      <c r="FN103" s="484"/>
      <c r="FO103" s="484"/>
      <c r="FP103" s="484"/>
      <c r="FQ103" s="484" t="s">
        <v>13230</v>
      </c>
      <c r="FR103" s="484">
        <v>0</v>
      </c>
      <c r="FS103" s="484">
        <v>0</v>
      </c>
      <c r="FT103" s="486"/>
      <c r="FU103" s="484">
        <v>2</v>
      </c>
      <c r="FV103" s="484">
        <v>2</v>
      </c>
      <c r="FW103" s="484">
        <v>25</v>
      </c>
      <c r="FX103" s="254">
        <v>2000</v>
      </c>
      <c r="FY103" s="254">
        <v>1</v>
      </c>
    </row>
    <row r="104" spans="1:181">
      <c r="A104" s="240">
        <v>524</v>
      </c>
      <c r="B104" s="307" t="s">
        <v>13425</v>
      </c>
      <c r="C104" s="240">
        <v>2</v>
      </c>
      <c r="D104" s="240">
        <v>1</v>
      </c>
      <c r="E104" s="240">
        <f t="shared" si="46"/>
        <v>1</v>
      </c>
      <c r="F104" s="240">
        <v>1</v>
      </c>
      <c r="G104" s="240">
        <v>1</v>
      </c>
      <c r="H104" s="240">
        <v>1</v>
      </c>
      <c r="L104" s="240">
        <f t="shared" si="47"/>
        <v>3.5999999999999997E-2</v>
      </c>
      <c r="M104" s="240">
        <f t="shared" si="48"/>
        <v>2.7E-2</v>
      </c>
      <c r="N104" s="295" t="str">
        <f t="shared" si="33"/>
        <v>PLAYERSKILL_524</v>
      </c>
      <c r="O104" s="295" t="str">
        <f t="shared" si="7"/>
        <v>PLAYERSKILLDES_524</v>
      </c>
      <c r="P104" s="295" t="str">
        <f>"PLAYERSKILLDES2_"&amp;A104</f>
        <v>PLAYERSKILLDES2_524</v>
      </c>
      <c r="Q104" s="295" t="str">
        <f t="shared" si="40"/>
        <v>PLAYERSKILLDES3_524</v>
      </c>
      <c r="R104" s="295" t="str">
        <f t="shared" si="49"/>
        <v>PLAYERSKILLDES4_524</v>
      </c>
      <c r="S104" s="295" t="s">
        <v>13426</v>
      </c>
      <c r="T104" s="484">
        <v>101</v>
      </c>
      <c r="U104" s="485"/>
      <c r="V104" s="485"/>
      <c r="W104" s="485"/>
      <c r="X104" s="485"/>
      <c r="Y104" s="485"/>
      <c r="Z104" s="484"/>
      <c r="AA104" s="484"/>
      <c r="AB104" s="484"/>
      <c r="AC104" s="484"/>
      <c r="AD104" s="486"/>
      <c r="AE104" s="219" t="s">
        <v>13427</v>
      </c>
      <c r="AF104" s="484"/>
      <c r="AG104" s="219" t="s">
        <v>13428</v>
      </c>
      <c r="AH104" s="486">
        <v>140</v>
      </c>
      <c r="AJ104" s="486"/>
      <c r="AK104" s="486"/>
      <c r="AL104" s="484"/>
      <c r="AM104" s="484">
        <v>3</v>
      </c>
      <c r="AN104" s="289" t="s">
        <v>13402</v>
      </c>
      <c r="AO104" s="484">
        <v>0</v>
      </c>
      <c r="AP104" s="484">
        <v>3</v>
      </c>
      <c r="AQ104" s="484">
        <v>5</v>
      </c>
      <c r="AR104" s="484">
        <v>0</v>
      </c>
      <c r="AS104" s="484"/>
      <c r="AT104" s="486" t="str">
        <f>"["&amp;VLOOKUP([1]playerSkillEffect!$A104,[1]法术参数设计表!$A$2:$O$212,8,FALSE)*1000&amp;",0]"</f>
        <v>[12000,0]</v>
      </c>
      <c r="AU104" s="486" t="str">
        <f>"["&amp;VLOOKUP([1]playerSkillEffect!$A104,[1]法术参数设计表!$A$2:$O$212,9,FALSE)*1000&amp;",0]"</f>
        <v>[26000,0]</v>
      </c>
      <c r="AV104" s="486" t="str">
        <f>"["&amp;VLOOKUP([1]playerSkillEffect!$A104,[1]法术参数设计表!$A$2:$O$168,10,FALSE)&amp;",0]"</f>
        <v>[54,0]</v>
      </c>
      <c r="AW104" s="484">
        <v>1</v>
      </c>
      <c r="AX104" s="484">
        <v>1</v>
      </c>
      <c r="AY104" s="484">
        <v>1</v>
      </c>
      <c r="AZ104" s="484" t="s">
        <v>6905</v>
      </c>
      <c r="BA104" s="484"/>
      <c r="BB104" s="484">
        <v>1</v>
      </c>
      <c r="BC104" s="484"/>
      <c r="BD104" s="484" t="s">
        <v>6905</v>
      </c>
      <c r="BE104" s="484">
        <v>10524</v>
      </c>
      <c r="BF104" s="484" t="s">
        <v>6905</v>
      </c>
      <c r="BG104" s="484" t="s">
        <v>6905</v>
      </c>
      <c r="BH104" s="484">
        <v>100</v>
      </c>
      <c r="BI104" s="486"/>
      <c r="BJ104" s="484"/>
      <c r="BK104" s="484">
        <v>1</v>
      </c>
      <c r="BL104" s="484">
        <f>VLOOKUP(A104,[1]法术参数设计表!$A$2:$W$223,5,FALSE)</f>
        <v>80</v>
      </c>
      <c r="BM104" s="484">
        <v>9</v>
      </c>
      <c r="BN104" s="484"/>
      <c r="BO104" s="484"/>
      <c r="BP104" s="484" t="s">
        <v>13192</v>
      </c>
      <c r="BQ104" s="484">
        <v>2</v>
      </c>
      <c r="BR104" s="484"/>
      <c r="BS104" s="484"/>
      <c r="BT104" s="484"/>
      <c r="BU104" s="484" t="str">
        <f>IF(VLOOKUP(A104,[1]法术参数设计表!$A$2:$Q$168,16,FALSE)="","","["&amp;ROUND(VLOOKUP(A104,[1]法术参数设计表!$A$2:$Q$168,16,FALSE),0)&amp;","&amp;ROUND(VLOOKUP(A104,[1]法术参数设计表!$A$2:$Q$168,17,FALSE),0)&amp;"]")</f>
        <v>[2228,1208]</v>
      </c>
      <c r="BV104" s="484"/>
      <c r="BW104" s="484" t="s">
        <v>6905</v>
      </c>
      <c r="BX104" s="484">
        <v>5</v>
      </c>
      <c r="BY104" s="487" t="s">
        <v>6905</v>
      </c>
      <c r="BZ104" s="487" t="s">
        <v>6905</v>
      </c>
      <c r="CA104" s="487">
        <v>4521</v>
      </c>
      <c r="CB104" s="492" t="s">
        <v>13192</v>
      </c>
      <c r="CC104" s="487"/>
      <c r="CD104" s="487"/>
      <c r="CE104" s="486" t="s">
        <v>6905</v>
      </c>
      <c r="CF104" s="484" t="s">
        <v>6905</v>
      </c>
      <c r="CG104" s="486" t="s">
        <v>6905</v>
      </c>
      <c r="CH104" s="484" t="s">
        <v>6905</v>
      </c>
      <c r="CI104" s="484" t="s">
        <v>6905</v>
      </c>
      <c r="CJ104" s="484"/>
      <c r="CK104" s="484"/>
      <c r="CL104" s="484"/>
      <c r="CM104" s="484"/>
      <c r="CN104" s="484"/>
      <c r="CO104" s="484"/>
      <c r="CP104" s="484"/>
      <c r="CQ104" s="484"/>
      <c r="CR104" s="484"/>
      <c r="CS104" s="484"/>
      <c r="CT104" s="484"/>
      <c r="CU104" s="484"/>
      <c r="CV104" s="484"/>
      <c r="CW104" s="484">
        <v>5</v>
      </c>
      <c r="CX104" s="484"/>
      <c r="CY104" s="484"/>
      <c r="CZ104" s="484">
        <v>100</v>
      </c>
      <c r="DA104" t="s">
        <v>13429</v>
      </c>
      <c r="DB104" s="484">
        <v>1</v>
      </c>
      <c r="DC104" s="484"/>
      <c r="DD104" s="298"/>
      <c r="DE104" s="486"/>
      <c r="DG104" s="486"/>
      <c r="DH104" s="484">
        <v>1</v>
      </c>
      <c r="DI104" s="484">
        <v>80</v>
      </c>
      <c r="DJ104" s="484">
        <v>9</v>
      </c>
      <c r="DK104" s="484">
        <v>1</v>
      </c>
      <c r="DL104" s="484">
        <v>2</v>
      </c>
      <c r="DM104" s="484" t="s">
        <v>13192</v>
      </c>
      <c r="DN104" s="484">
        <v>2</v>
      </c>
      <c r="DO104" s="484"/>
      <c r="DP104" s="484"/>
      <c r="DQ104" s="484"/>
      <c r="DR104" s="484" t="str">
        <f t="shared" si="50"/>
        <v>[2228,1208]</v>
      </c>
      <c r="DS104" s="484"/>
      <c r="DT104" s="484">
        <v>5</v>
      </c>
      <c r="DU104" s="484"/>
      <c r="DV104" s="484"/>
      <c r="DW104" s="484"/>
      <c r="DX104" s="486"/>
      <c r="DY104" s="484"/>
      <c r="DZ104" s="484"/>
      <c r="EA104" s="484"/>
      <c r="EB104" s="484"/>
      <c r="EC104" s="484"/>
      <c r="ED104" s="484"/>
      <c r="EE104" s="484"/>
      <c r="EF104" s="484"/>
      <c r="EG104" s="484"/>
      <c r="EH104" s="484"/>
      <c r="EI104" s="484"/>
      <c r="EJ104" s="484"/>
      <c r="EK104" s="484"/>
      <c r="EL104" s="484"/>
      <c r="EM104" s="484"/>
      <c r="EN104" s="484"/>
      <c r="EO104" s="484"/>
      <c r="EP104" s="484"/>
      <c r="EQ104" s="484"/>
      <c r="ER104" s="484"/>
      <c r="ES104" s="484"/>
      <c r="ET104" s="484"/>
      <c r="EU104" s="484"/>
      <c r="EV104" s="484"/>
      <c r="EW104" s="484">
        <v>2</v>
      </c>
      <c r="EX104" s="484"/>
      <c r="EY104" s="484"/>
      <c r="EZ104" s="484">
        <v>101</v>
      </c>
      <c r="FA104" s="484"/>
      <c r="FB104" s="484"/>
      <c r="FC104" s="484"/>
      <c r="FD104" s="484"/>
      <c r="FE104" s="484">
        <v>0</v>
      </c>
      <c r="FF104" s="486"/>
      <c r="FG104" s="484">
        <v>2</v>
      </c>
      <c r="FH104" s="484">
        <v>1</v>
      </c>
      <c r="FI104" s="484">
        <v>25</v>
      </c>
      <c r="FJ104" s="484">
        <v>2</v>
      </c>
      <c r="FK104" s="484"/>
      <c r="FL104" s="484"/>
      <c r="FM104" s="484">
        <v>101</v>
      </c>
      <c r="FN104" s="484"/>
      <c r="FO104" s="484"/>
      <c r="FP104" s="484"/>
      <c r="FQ104" s="484" t="s">
        <v>13230</v>
      </c>
      <c r="FR104" s="484">
        <v>0</v>
      </c>
      <c r="FS104" s="484">
        <v>0</v>
      </c>
      <c r="FT104" s="486"/>
      <c r="FU104" s="484">
        <v>2</v>
      </c>
      <c r="FV104" s="484">
        <v>2</v>
      </c>
      <c r="FW104" s="484">
        <v>25</v>
      </c>
      <c r="FX104" s="254">
        <v>2000</v>
      </c>
      <c r="FY104" s="254">
        <v>1</v>
      </c>
    </row>
    <row r="105" spans="1:181">
      <c r="A105" s="240">
        <v>525</v>
      </c>
      <c r="B105" s="309" t="s">
        <v>13430</v>
      </c>
      <c r="C105" s="240">
        <v>2</v>
      </c>
      <c r="D105" s="240">
        <v>1</v>
      </c>
      <c r="E105" s="240">
        <f t="shared" si="46"/>
        <v>1</v>
      </c>
      <c r="F105" s="240">
        <v>1</v>
      </c>
      <c r="G105" s="240">
        <v>1</v>
      </c>
      <c r="H105" s="240">
        <v>1</v>
      </c>
      <c r="L105" s="240">
        <f t="shared" si="47"/>
        <v>3.5999999999999997E-2</v>
      </c>
      <c r="M105" s="240">
        <f t="shared" si="48"/>
        <v>2.7E-2</v>
      </c>
      <c r="N105" s="295" t="str">
        <f>"PLAYERSKILL_"&amp;LEFT($A105,3)</f>
        <v>PLAYERSKILL_525</v>
      </c>
      <c r="O105" s="295" t="str">
        <f t="shared" si="7"/>
        <v>PLAYERSKILLDES_525</v>
      </c>
      <c r="P105" s="295" t="str">
        <f t="shared" si="45"/>
        <v>PLAYERSKILLDES2_525</v>
      </c>
      <c r="Q105" s="295" t="str">
        <f t="shared" si="40"/>
        <v>PLAYERSKILLDES3_525</v>
      </c>
      <c r="R105" s="295" t="str">
        <f t="shared" si="49"/>
        <v>PLAYERSKILLDES4_525</v>
      </c>
      <c r="S105" s="295" t="s">
        <v>13431</v>
      </c>
      <c r="T105" s="484">
        <v>101</v>
      </c>
      <c r="U105" s="485"/>
      <c r="V105" s="485"/>
      <c r="W105" s="485"/>
      <c r="X105" s="485"/>
      <c r="Y105" s="485"/>
      <c r="Z105" s="484"/>
      <c r="AA105" s="486" t="s">
        <v>13432</v>
      </c>
      <c r="AB105" s="484"/>
      <c r="AC105" s="484"/>
      <c r="AD105" s="486"/>
      <c r="AF105" s="484"/>
      <c r="AH105" s="486"/>
      <c r="AJ105" s="486"/>
      <c r="AK105" s="486"/>
      <c r="AL105" s="484"/>
      <c r="AM105" s="484">
        <v>1</v>
      </c>
      <c r="AN105" s="289"/>
      <c r="AO105" s="484">
        <v>0</v>
      </c>
      <c r="AP105" s="484">
        <v>3</v>
      </c>
      <c r="AQ105" s="484">
        <v>5</v>
      </c>
      <c r="AR105" s="484">
        <v>0</v>
      </c>
      <c r="AS105" s="484"/>
      <c r="AT105" s="486" t="str">
        <f>"["&amp;VLOOKUP([1]playerSkillEffect!$A105,[1]法术参数设计表!$A$2:$O$212,8,FALSE)*1000&amp;",0]"</f>
        <v>[10000,0]</v>
      </c>
      <c r="AU105" s="486" t="str">
        <f>"["&amp;VLOOKUP([1]playerSkillEffect!$A105,[1]法术参数设计表!$A$2:$O$212,9,FALSE)*1000&amp;",0]"</f>
        <v>[27000,0]</v>
      </c>
      <c r="AV105" s="486" t="str">
        <f>"["&amp;VLOOKUP([1]playerSkillEffect!$A105,[1]法术参数设计表!$A$2:$O$168,10,FALSE)&amp;",0]"</f>
        <v>[54,0]</v>
      </c>
      <c r="AW105" s="484">
        <v>1</v>
      </c>
      <c r="AX105" s="484">
        <v>1</v>
      </c>
      <c r="AY105" s="484">
        <v>1</v>
      </c>
      <c r="AZ105" s="484"/>
      <c r="BA105" s="484"/>
      <c r="BB105" s="484">
        <v>1</v>
      </c>
      <c r="BC105" s="484"/>
      <c r="BD105" s="484"/>
      <c r="BE105" s="484"/>
      <c r="BF105" s="484"/>
      <c r="BG105" s="484"/>
      <c r="BH105" s="484">
        <v>100</v>
      </c>
      <c r="BI105" s="486"/>
      <c r="BJ105" s="484"/>
      <c r="BK105" s="484">
        <v>1</v>
      </c>
      <c r="BL105" s="484">
        <f>VLOOKUP(A105,[1]法术参数设计表!$A$2:$W$223,5,FALSE)</f>
        <v>2000</v>
      </c>
      <c r="BM105" s="484">
        <v>9</v>
      </c>
      <c r="BN105" s="484"/>
      <c r="BO105" s="484"/>
      <c r="BP105" s="484" t="s">
        <v>13192</v>
      </c>
      <c r="BQ105" s="484">
        <v>2</v>
      </c>
      <c r="BR105" s="484"/>
      <c r="BS105" s="486"/>
      <c r="BT105" s="486"/>
      <c r="BU105" s="484" t="str">
        <f>IF(VLOOKUP(A105,[1]法术参数设计表!$A$2:$Q$168,16,FALSE)="","","["&amp;ROUND(VLOOKUP(A105,[1]法术参数设计表!$A$2:$Q$168,16,FALSE),0)&amp;","&amp;ROUND(VLOOKUP(A105,[1]法术参数设计表!$A$2:$Q$168,17,FALSE),0)&amp;"]")</f>
        <v>[1323,718]</v>
      </c>
      <c r="BV105" s="484"/>
      <c r="BW105" s="484"/>
      <c r="BX105" s="484">
        <v>5</v>
      </c>
      <c r="BY105" s="487"/>
      <c r="BZ105" s="487"/>
      <c r="CA105" s="487">
        <v>4508</v>
      </c>
      <c r="CB105" s="492" t="s">
        <v>13176</v>
      </c>
      <c r="CC105" s="487"/>
      <c r="CD105" s="487"/>
      <c r="CE105" s="486"/>
      <c r="CF105" s="484"/>
      <c r="CG105" s="486"/>
      <c r="CH105" s="484"/>
      <c r="CI105" s="484"/>
      <c r="CJ105" s="484"/>
      <c r="CK105" s="484"/>
      <c r="CL105" s="484"/>
      <c r="CM105" s="484"/>
      <c r="CN105" s="484"/>
      <c r="CO105" s="484"/>
      <c r="CP105" s="484"/>
      <c r="CQ105" s="484"/>
      <c r="CR105" s="484"/>
      <c r="CS105" s="484"/>
      <c r="CT105" s="484"/>
      <c r="CU105" s="484"/>
      <c r="CV105" s="484"/>
      <c r="CW105" s="484"/>
      <c r="CX105" s="484"/>
      <c r="CY105" s="484"/>
      <c r="CZ105" s="484">
        <v>100</v>
      </c>
      <c r="DA105" t="s">
        <v>13230</v>
      </c>
      <c r="DB105" s="484">
        <v>1</v>
      </c>
      <c r="DC105" s="484"/>
      <c r="DD105" s="298"/>
      <c r="DE105" s="486"/>
      <c r="DG105" s="486"/>
      <c r="DH105" s="484">
        <v>1</v>
      </c>
      <c r="DI105" s="484">
        <v>2000</v>
      </c>
      <c r="DJ105" s="484">
        <v>8</v>
      </c>
      <c r="DK105" s="484"/>
      <c r="DL105" s="484"/>
      <c r="DM105" s="484" t="s">
        <v>13192</v>
      </c>
      <c r="DN105" s="484">
        <v>1</v>
      </c>
      <c r="DO105" s="484"/>
      <c r="DP105" s="486"/>
      <c r="DQ105" s="486"/>
      <c r="DR105" s="484" t="str">
        <f t="shared" si="50"/>
        <v>[1323,718]</v>
      </c>
      <c r="DS105" s="484"/>
      <c r="DT105" s="484">
        <v>5</v>
      </c>
      <c r="DU105" s="484"/>
      <c r="DV105" s="484"/>
      <c r="DW105" s="484"/>
      <c r="DX105" s="486"/>
      <c r="DY105" s="484"/>
      <c r="DZ105" s="484"/>
      <c r="EA105" s="484"/>
      <c r="EB105" s="484"/>
      <c r="EC105" s="484"/>
      <c r="ED105" s="484"/>
      <c r="EE105" s="484"/>
      <c r="EF105" s="484"/>
      <c r="EG105" s="484"/>
      <c r="EH105" s="484"/>
      <c r="EI105" s="484"/>
      <c r="EJ105" s="484"/>
      <c r="EK105" s="484"/>
      <c r="EL105" s="484"/>
      <c r="EM105" s="484"/>
      <c r="EN105" s="484"/>
      <c r="EO105" s="484"/>
      <c r="EP105" s="484"/>
      <c r="EQ105" s="484"/>
      <c r="ER105" s="484"/>
      <c r="ES105" s="484"/>
      <c r="ET105" s="484"/>
      <c r="EU105" s="484"/>
      <c r="EV105" s="484"/>
      <c r="EW105" s="484">
        <v>2</v>
      </c>
      <c r="EX105" s="484"/>
      <c r="EY105" s="484"/>
      <c r="EZ105" s="484">
        <v>101</v>
      </c>
      <c r="FA105" s="484"/>
      <c r="FB105" s="484"/>
      <c r="FC105" s="484"/>
      <c r="FD105" s="484"/>
      <c r="FE105" s="484">
        <v>0</v>
      </c>
      <c r="FF105" s="486"/>
      <c r="FG105" s="484">
        <v>1</v>
      </c>
      <c r="FH105" s="484">
        <v>1</v>
      </c>
      <c r="FI105" s="484">
        <v>25</v>
      </c>
      <c r="FJ105" s="484">
        <v>10</v>
      </c>
      <c r="FK105" s="484"/>
      <c r="FL105" s="484"/>
      <c r="FM105" s="484">
        <v>100</v>
      </c>
      <c r="FN105" s="484"/>
      <c r="FO105" s="484"/>
      <c r="FP105" s="484"/>
      <c r="FQ105" s="484" t="s">
        <v>13230</v>
      </c>
      <c r="FR105" s="484">
        <v>0</v>
      </c>
      <c r="FS105" s="484">
        <v>0</v>
      </c>
      <c r="FT105" s="486"/>
      <c r="FU105" s="484">
        <v>2</v>
      </c>
      <c r="FV105" s="484">
        <v>1</v>
      </c>
      <c r="FW105" s="484">
        <v>25</v>
      </c>
      <c r="FX105" s="254">
        <v>2000</v>
      </c>
      <c r="FY105" s="254">
        <v>1</v>
      </c>
    </row>
    <row r="106" spans="1:181">
      <c r="A106" s="240">
        <v>526</v>
      </c>
      <c r="B106" s="309" t="s">
        <v>13433</v>
      </c>
      <c r="C106" s="240">
        <v>2</v>
      </c>
      <c r="D106" s="240">
        <v>1</v>
      </c>
      <c r="E106" s="240">
        <f t="shared" si="46"/>
        <v>1</v>
      </c>
      <c r="F106" s="240">
        <v>1</v>
      </c>
      <c r="G106" s="240">
        <v>1</v>
      </c>
      <c r="H106" s="240">
        <v>1</v>
      </c>
      <c r="L106" s="240">
        <f t="shared" si="47"/>
        <v>3.5999999999999997E-2</v>
      </c>
      <c r="M106" s="240">
        <f t="shared" si="48"/>
        <v>2.7E-2</v>
      </c>
      <c r="N106" s="295" t="str">
        <f>"PLAYERSKILL_"&amp;LEFT($A106,3)</f>
        <v>PLAYERSKILL_526</v>
      </c>
      <c r="O106" s="295" t="str">
        <f t="shared" si="7"/>
        <v>PLAYERSKILLDES_526</v>
      </c>
      <c r="P106" s="295" t="str">
        <f t="shared" si="45"/>
        <v>PLAYERSKILLDES2_526</v>
      </c>
      <c r="Q106" s="295" t="str">
        <f t="shared" si="40"/>
        <v>PLAYERSKILLDES3_526</v>
      </c>
      <c r="R106" s="295" t="str">
        <f t="shared" si="49"/>
        <v>PLAYERSKILLDES4_526</v>
      </c>
      <c r="S106" s="295" t="s">
        <v>13426</v>
      </c>
      <c r="T106" s="484">
        <v>101</v>
      </c>
      <c r="U106" s="485"/>
      <c r="V106" s="485"/>
      <c r="W106" s="485"/>
      <c r="X106" s="485"/>
      <c r="Y106" s="485"/>
      <c r="Z106" s="484"/>
      <c r="AA106" s="484"/>
      <c r="AB106" s="484"/>
      <c r="AC106" s="484"/>
      <c r="AD106" s="486"/>
      <c r="AF106" s="484"/>
      <c r="AH106" s="486"/>
      <c r="AJ106" s="486"/>
      <c r="AK106" s="486"/>
      <c r="AL106" s="484"/>
      <c r="AM106" s="484">
        <v>1</v>
      </c>
      <c r="AN106" s="289"/>
      <c r="AO106" s="484">
        <v>0</v>
      </c>
      <c r="AP106" s="484">
        <v>3</v>
      </c>
      <c r="AQ106" s="484">
        <v>5</v>
      </c>
      <c r="AR106" s="484">
        <v>0</v>
      </c>
      <c r="AS106" s="484"/>
      <c r="AT106" s="486" t="str">
        <f>"["&amp;VLOOKUP([1]playerSkillEffect!$A106,[1]法术参数设计表!$A$2:$O$212,8,FALSE)*1000&amp;",0]"</f>
        <v>[8000,0]</v>
      </c>
      <c r="AU106" s="486" t="str">
        <f>"["&amp;VLOOKUP([1]playerSkillEffect!$A106,[1]法术参数设计表!$A$2:$O$212,9,FALSE)*1000&amp;",0]"</f>
        <v>[31000,0]</v>
      </c>
      <c r="AV106" s="486" t="str">
        <f>"["&amp;VLOOKUP([1]playerSkillEffect!$A106,[1]法术参数设计表!$A$2:$O$168,10,FALSE)&amp;",0]"</f>
        <v>[49,0]</v>
      </c>
      <c r="AW106" s="484">
        <v>1</v>
      </c>
      <c r="AX106" s="484">
        <v>1</v>
      </c>
      <c r="AY106" s="484">
        <v>1</v>
      </c>
      <c r="AZ106" s="484"/>
      <c r="BA106" s="484"/>
      <c r="BB106" s="484">
        <v>1</v>
      </c>
      <c r="BC106" s="484"/>
      <c r="BD106" s="484"/>
      <c r="BE106" s="484">
        <v>10526</v>
      </c>
      <c r="BF106" s="484"/>
      <c r="BG106" s="484"/>
      <c r="BH106" s="484">
        <v>100</v>
      </c>
      <c r="BI106" s="486"/>
      <c r="BJ106" s="484"/>
      <c r="BK106" s="484">
        <v>1</v>
      </c>
      <c r="BL106" s="484">
        <f>VLOOKUP(A106,[1]法术参数设计表!$A$2:$W$223,5,FALSE)</f>
        <v>120</v>
      </c>
      <c r="BM106" s="484">
        <v>9</v>
      </c>
      <c r="BN106" s="484"/>
      <c r="BO106" s="484"/>
      <c r="BP106" s="484" t="s">
        <v>13192</v>
      </c>
      <c r="BQ106" s="484">
        <v>2</v>
      </c>
      <c r="BR106" s="484"/>
      <c r="BS106" s="484"/>
      <c r="BT106" s="484"/>
      <c r="BU106" s="484" t="str">
        <f>IF(VLOOKUP(A106,[1]法术参数设计表!$A$2:$Q$168,16,FALSE)="","","["&amp;ROUND(VLOOKUP(A106,[1]法术参数设计表!$A$2:$Q$168,16,FALSE),0)&amp;","&amp;ROUND(VLOOKUP(A106,[1]法术参数设计表!$A$2:$Q$168,17,FALSE),0)&amp;"]")</f>
        <v>[165,89]</v>
      </c>
      <c r="BV106" s="484"/>
      <c r="BW106" s="484"/>
      <c r="BX106" s="484">
        <v>5</v>
      </c>
      <c r="BY106" s="487"/>
      <c r="BZ106" s="487"/>
      <c r="CA106" s="487">
        <v>4508</v>
      </c>
      <c r="CB106" s="492" t="s">
        <v>13176</v>
      </c>
      <c r="CC106" s="487"/>
      <c r="CD106" s="487"/>
      <c r="CE106" s="486"/>
      <c r="CF106" s="484"/>
      <c r="CG106" s="486"/>
      <c r="CH106" s="484"/>
      <c r="CI106" s="484"/>
      <c r="CJ106" s="484"/>
      <c r="CK106" s="484"/>
      <c r="CL106" s="484"/>
      <c r="CM106" s="484"/>
      <c r="CN106" s="484"/>
      <c r="CO106" s="484"/>
      <c r="CP106" s="484"/>
      <c r="CQ106" s="484"/>
      <c r="CR106" s="484"/>
      <c r="CS106" s="484"/>
      <c r="CT106" s="484"/>
      <c r="CU106" s="484"/>
      <c r="CV106" s="484"/>
      <c r="CW106" s="484"/>
      <c r="CX106" s="484"/>
      <c r="CY106" s="484"/>
      <c r="CZ106" s="484">
        <v>100</v>
      </c>
      <c r="DA106" t="s">
        <v>13230</v>
      </c>
      <c r="DB106" s="484">
        <v>1</v>
      </c>
      <c r="DC106" s="484"/>
      <c r="DD106" s="298"/>
      <c r="DE106" s="486"/>
      <c r="DG106" s="486"/>
      <c r="DH106" s="484">
        <v>1</v>
      </c>
      <c r="DI106" s="484">
        <v>120</v>
      </c>
      <c r="DJ106" s="484">
        <v>9</v>
      </c>
      <c r="DK106" s="484"/>
      <c r="DL106" s="484"/>
      <c r="DM106" s="484" t="s">
        <v>13192</v>
      </c>
      <c r="DN106" s="484">
        <v>1</v>
      </c>
      <c r="DO106" s="484"/>
      <c r="DP106" s="484"/>
      <c r="DQ106" s="484"/>
      <c r="DR106" s="484" t="str">
        <f t="shared" si="50"/>
        <v>[165,89]</v>
      </c>
      <c r="DS106" s="484"/>
      <c r="DT106" s="484">
        <v>5</v>
      </c>
      <c r="DU106" s="484"/>
      <c r="DV106" s="484"/>
      <c r="DW106" s="484"/>
      <c r="DX106" s="486"/>
      <c r="DY106" s="484"/>
      <c r="DZ106" s="484"/>
      <c r="EA106" s="484"/>
      <c r="EB106" s="484"/>
      <c r="EC106" s="484"/>
      <c r="ED106" s="484"/>
      <c r="EE106" s="484"/>
      <c r="EF106" s="484"/>
      <c r="EG106" s="484"/>
      <c r="EH106" s="484"/>
      <c r="EI106" s="484"/>
      <c r="EJ106" s="484"/>
      <c r="EK106" s="484"/>
      <c r="EL106" s="484"/>
      <c r="EM106" s="484"/>
      <c r="EN106" s="484"/>
      <c r="EO106" s="484"/>
      <c r="EP106" s="484"/>
      <c r="EQ106" s="484"/>
      <c r="ER106" s="484"/>
      <c r="ES106" s="484"/>
      <c r="ET106" s="484"/>
      <c r="EU106" s="484"/>
      <c r="EV106" s="484"/>
      <c r="EW106" s="484">
        <v>2</v>
      </c>
      <c r="EX106" s="484"/>
      <c r="EY106" s="484"/>
      <c r="EZ106" s="484">
        <v>101</v>
      </c>
      <c r="FA106" s="484"/>
      <c r="FB106" s="484"/>
      <c r="FC106" s="484"/>
      <c r="FD106" s="484"/>
      <c r="FE106" s="484">
        <v>0</v>
      </c>
      <c r="FF106" s="486"/>
      <c r="FG106" s="484">
        <v>1</v>
      </c>
      <c r="FH106" s="484">
        <v>1</v>
      </c>
      <c r="FI106" s="484">
        <v>25</v>
      </c>
      <c r="FJ106" s="484">
        <v>10</v>
      </c>
      <c r="FK106" s="484"/>
      <c r="FL106" s="484"/>
      <c r="FM106" s="484">
        <v>100</v>
      </c>
      <c r="FN106" s="484"/>
      <c r="FO106" s="484"/>
      <c r="FP106" s="484"/>
      <c r="FQ106" s="484" t="s">
        <v>13230</v>
      </c>
      <c r="FR106" s="484">
        <v>0</v>
      </c>
      <c r="FS106" s="484">
        <v>0</v>
      </c>
      <c r="FT106" s="486"/>
      <c r="FU106" s="484">
        <v>2</v>
      </c>
      <c r="FV106" s="484">
        <v>1</v>
      </c>
      <c r="FW106" s="484">
        <v>25</v>
      </c>
      <c r="FX106" s="254">
        <v>2000</v>
      </c>
      <c r="FY106" s="254">
        <v>1</v>
      </c>
    </row>
    <row r="107" spans="1:181">
      <c r="B107" s="309"/>
      <c r="N107" s="295"/>
      <c r="O107" s="295"/>
      <c r="P107" s="295"/>
      <c r="Q107" s="295"/>
      <c r="R107" s="295"/>
      <c r="S107" s="295"/>
      <c r="T107" s="484"/>
      <c r="U107" s="485"/>
      <c r="V107" s="485"/>
      <c r="W107" s="485"/>
      <c r="X107" s="485"/>
      <c r="Y107" s="485"/>
      <c r="Z107" s="484"/>
      <c r="AA107" s="484"/>
      <c r="AB107" s="484"/>
      <c r="AC107" s="484"/>
      <c r="AD107" s="486"/>
      <c r="AF107" s="484"/>
      <c r="AH107" s="486"/>
      <c r="AJ107" s="486"/>
      <c r="AK107" s="486"/>
      <c r="AL107" s="484"/>
      <c r="AM107" s="484"/>
      <c r="AN107" s="289"/>
      <c r="AO107" s="484"/>
      <c r="AP107" s="484"/>
      <c r="AQ107" s="484"/>
      <c r="AR107" s="484"/>
      <c r="AS107" s="484"/>
      <c r="AT107" s="486"/>
      <c r="AU107" s="486"/>
      <c r="AV107" s="486"/>
      <c r="AW107" s="484"/>
      <c r="AX107" s="484"/>
      <c r="AY107" s="484"/>
      <c r="AZ107" s="484"/>
      <c r="BA107" s="484"/>
      <c r="BB107" s="484"/>
      <c r="BC107" s="484"/>
      <c r="BD107" s="484"/>
      <c r="BE107" s="484"/>
      <c r="BF107" s="484"/>
      <c r="BG107" s="484"/>
      <c r="BH107" s="484"/>
      <c r="BI107" s="486"/>
      <c r="BJ107" s="484"/>
      <c r="BK107" s="484"/>
      <c r="BL107" s="484"/>
      <c r="BM107" s="484"/>
      <c r="BN107" s="484"/>
      <c r="BO107" s="484"/>
      <c r="BP107" s="484"/>
      <c r="BQ107" s="484"/>
      <c r="BR107" s="484"/>
      <c r="BS107" s="484"/>
      <c r="BT107" s="484"/>
      <c r="BU107" s="484"/>
      <c r="BV107" s="484"/>
      <c r="BW107" s="484"/>
      <c r="BX107" s="484"/>
      <c r="BY107" s="487"/>
      <c r="BZ107" s="487"/>
      <c r="CA107" s="487"/>
      <c r="CB107" s="492"/>
      <c r="CC107" s="487"/>
      <c r="CD107" s="487"/>
      <c r="CE107" s="486"/>
      <c r="CF107" s="484"/>
      <c r="CG107" s="486"/>
      <c r="CH107" s="484"/>
      <c r="CI107" s="484"/>
      <c r="CJ107" s="484"/>
      <c r="CK107" s="484"/>
      <c r="CL107" s="484"/>
      <c r="CM107" s="484"/>
      <c r="CN107" s="484"/>
      <c r="CO107" s="484"/>
      <c r="CP107" s="484"/>
      <c r="CQ107" s="484"/>
      <c r="CR107" s="484"/>
      <c r="CS107" s="484"/>
      <c r="CT107" s="484"/>
      <c r="CU107" s="484"/>
      <c r="CV107" s="484"/>
      <c r="CW107" s="484"/>
      <c r="CX107" s="484"/>
      <c r="CY107" s="484"/>
      <c r="CZ107" s="484"/>
      <c r="DA107"/>
      <c r="DB107" s="484"/>
      <c r="DC107" s="484"/>
      <c r="DD107" s="298"/>
      <c r="DE107" s="486"/>
      <c r="DG107" s="486"/>
      <c r="DH107" s="484"/>
      <c r="DI107" s="484"/>
      <c r="DJ107" s="484"/>
      <c r="DK107" s="484"/>
      <c r="DL107" s="484"/>
      <c r="DM107" s="484"/>
      <c r="DN107" s="484"/>
      <c r="DO107" s="484"/>
      <c r="DP107" s="484"/>
      <c r="DQ107" s="484"/>
      <c r="DR107" s="484"/>
      <c r="DS107" s="484"/>
      <c r="DT107" s="484"/>
      <c r="DU107" s="484"/>
      <c r="DV107" s="484"/>
      <c r="DW107" s="484"/>
      <c r="DX107" s="486"/>
      <c r="DY107" s="484"/>
      <c r="DZ107" s="484"/>
      <c r="EA107" s="484"/>
      <c r="EB107" s="484"/>
      <c r="EC107" s="484"/>
      <c r="ED107" s="484"/>
      <c r="EE107" s="484"/>
      <c r="EF107" s="484"/>
      <c r="EG107" s="484"/>
      <c r="EH107" s="484"/>
      <c r="EI107" s="484"/>
      <c r="EJ107" s="484"/>
      <c r="EK107" s="484"/>
      <c r="EL107" s="484"/>
      <c r="EM107" s="484"/>
      <c r="EN107" s="484"/>
      <c r="EO107" s="484"/>
      <c r="EP107" s="484"/>
      <c r="EQ107" s="484"/>
      <c r="ER107" s="484"/>
      <c r="ES107" s="484"/>
      <c r="ET107" s="484"/>
      <c r="EU107" s="484"/>
      <c r="EV107" s="484"/>
      <c r="EW107" s="484"/>
      <c r="EX107" s="484"/>
      <c r="EY107" s="484"/>
      <c r="EZ107" s="484"/>
      <c r="FA107" s="484"/>
      <c r="FB107" s="484"/>
      <c r="FC107" s="484"/>
      <c r="FD107" s="484"/>
      <c r="FE107" s="484"/>
      <c r="FF107" s="486"/>
      <c r="FG107" s="484"/>
      <c r="FH107" s="484"/>
      <c r="FI107" s="484"/>
      <c r="FJ107" s="484"/>
      <c r="FK107" s="484"/>
      <c r="FL107" s="484"/>
      <c r="FM107" s="484"/>
      <c r="FN107" s="484"/>
      <c r="FO107" s="484"/>
      <c r="FP107" s="484"/>
      <c r="FQ107" s="484"/>
      <c r="FR107" s="484"/>
      <c r="FS107" s="484"/>
      <c r="FT107" s="486"/>
      <c r="FU107" s="484"/>
      <c r="FV107" s="484"/>
      <c r="FW107" s="484"/>
    </row>
    <row r="108" spans="1:181">
      <c r="A108" s="240" t="s">
        <v>13434</v>
      </c>
      <c r="C108" s="240">
        <v>2</v>
      </c>
      <c r="F108" s="310"/>
      <c r="G108" s="310"/>
      <c r="H108" s="310"/>
      <c r="I108" s="310"/>
      <c r="J108" s="310"/>
      <c r="N108" s="240"/>
      <c r="O108" s="240"/>
      <c r="P108" s="240"/>
      <c r="Q108" s="240"/>
      <c r="R108" s="240"/>
      <c r="S108" s="240"/>
      <c r="T108" s="484">
        <v>100</v>
      </c>
      <c r="U108" s="485"/>
      <c r="V108" s="485"/>
      <c r="W108" s="485"/>
      <c r="X108" s="485"/>
      <c r="Y108" s="485"/>
      <c r="Z108" s="289"/>
      <c r="AA108" s="289"/>
      <c r="AB108" s="289"/>
      <c r="AC108" s="289"/>
      <c r="AD108" s="289"/>
      <c r="AE108" s="289"/>
      <c r="AF108" s="289"/>
      <c r="AG108" s="289"/>
      <c r="AH108" s="289"/>
      <c r="AI108" s="289"/>
      <c r="AJ108" s="289"/>
      <c r="AK108" s="289"/>
      <c r="AL108" s="289"/>
      <c r="AM108" s="289"/>
      <c r="AN108" s="289"/>
      <c r="AU108" s="484" t="s">
        <v>6905</v>
      </c>
      <c r="AV108" s="484" t="s">
        <v>6905</v>
      </c>
      <c r="AZ108" s="484" t="s">
        <v>6905</v>
      </c>
      <c r="BA108" s="484"/>
      <c r="BD108" s="484" t="s">
        <v>6905</v>
      </c>
      <c r="BE108" s="484" t="s">
        <v>6905</v>
      </c>
      <c r="BF108" s="484" t="s">
        <v>6905</v>
      </c>
      <c r="BG108" s="484" t="s">
        <v>6905</v>
      </c>
      <c r="BN108" s="289"/>
      <c r="BO108" s="289"/>
      <c r="BS108" s="484" t="s">
        <v>6905</v>
      </c>
      <c r="BT108" s="484"/>
      <c r="BU108" s="484" t="s">
        <v>6905</v>
      </c>
      <c r="BV108" s="484"/>
      <c r="BW108" s="484" t="s">
        <v>6905</v>
      </c>
      <c r="BX108" s="484" t="s">
        <v>6905</v>
      </c>
      <c r="BY108" s="487" t="s">
        <v>6905</v>
      </c>
      <c r="BZ108" s="487" t="s">
        <v>6905</v>
      </c>
      <c r="CA108" s="487" t="s">
        <v>6905</v>
      </c>
      <c r="CB108" s="487" t="s">
        <v>6905</v>
      </c>
      <c r="CC108" s="487"/>
      <c r="CD108" s="487"/>
      <c r="CE108" s="484" t="s">
        <v>6905</v>
      </c>
      <c r="CF108" s="484" t="s">
        <v>6905</v>
      </c>
      <c r="CG108" s="484" t="s">
        <v>6905</v>
      </c>
      <c r="CH108" s="484" t="s">
        <v>6905</v>
      </c>
      <c r="CI108" s="484" t="s">
        <v>6905</v>
      </c>
      <c r="CJ108" s="484"/>
      <c r="DD108" s="289"/>
      <c r="DE108" s="289"/>
      <c r="DF108" s="289"/>
      <c r="DG108" s="289"/>
      <c r="DK108" s="289"/>
      <c r="DL108" s="289"/>
      <c r="ED108" s="484"/>
      <c r="EZ108" s="484">
        <v>100</v>
      </c>
      <c r="FA108" s="484"/>
      <c r="FB108" s="484"/>
      <c r="FG108" s="250">
        <v>2</v>
      </c>
      <c r="FI108" s="250">
        <v>20</v>
      </c>
      <c r="FM108" s="484">
        <v>100</v>
      </c>
      <c r="FN108" s="484"/>
      <c r="FO108" s="484"/>
      <c r="FP108" s="484"/>
      <c r="FU108" s="250">
        <v>2</v>
      </c>
      <c r="FW108" s="250">
        <v>20</v>
      </c>
      <c r="FX108" s="254">
        <f t="shared" ref="FX108:FX134" si="51">COUNTIF(B$6:B$89,B108)</f>
        <v>0</v>
      </c>
    </row>
    <row r="109" spans="1:181">
      <c r="A109" s="240">
        <f>K109+AO109</f>
        <v>48000</v>
      </c>
      <c r="B109" s="240" t="s">
        <v>13435</v>
      </c>
      <c r="C109" s="240">
        <v>2</v>
      </c>
      <c r="D109" s="310"/>
      <c r="E109" s="310"/>
      <c r="F109" s="310">
        <v>1</v>
      </c>
      <c r="G109" s="310">
        <v>1</v>
      </c>
      <c r="H109" s="310">
        <v>1</v>
      </c>
      <c r="I109" s="310"/>
      <c r="J109" s="310"/>
      <c r="K109" s="240">
        <v>48000</v>
      </c>
      <c r="L109" s="240">
        <v>0</v>
      </c>
      <c r="N109" s="295" t="str">
        <f>"PLAYERSKILL_"&amp;A109</f>
        <v>PLAYERSKILL_48000</v>
      </c>
      <c r="O109" s="295" t="str">
        <f t="shared" si="7"/>
        <v>PLAYERSKILLDES_48000</v>
      </c>
      <c r="P109" s="295"/>
      <c r="Q109" s="295"/>
      <c r="R109" s="295"/>
      <c r="S109" s="501"/>
      <c r="T109" s="484">
        <v>100</v>
      </c>
      <c r="U109" s="485"/>
      <c r="V109" s="485"/>
      <c r="W109" s="485"/>
      <c r="X109" s="485"/>
      <c r="Y109" s="485"/>
      <c r="Z109" s="289"/>
      <c r="AA109" s="289"/>
      <c r="AB109" s="289"/>
      <c r="AC109" s="289"/>
      <c r="AD109" s="311" t="s">
        <v>13436</v>
      </c>
      <c r="AE109" s="289"/>
      <c r="AF109" s="289"/>
      <c r="AG109" s="289"/>
      <c r="AH109" s="289"/>
      <c r="AI109" s="289"/>
      <c r="AJ109" s="289"/>
      <c r="AK109" s="289"/>
      <c r="AL109" s="289"/>
      <c r="AM109" s="289">
        <v>2</v>
      </c>
      <c r="AN109" s="289"/>
      <c r="AO109" s="240">
        <v>0</v>
      </c>
      <c r="AP109" s="240">
        <v>3</v>
      </c>
      <c r="AQ109" s="274">
        <v>3</v>
      </c>
      <c r="AR109" s="242">
        <v>0</v>
      </c>
      <c r="AT109" s="486" t="s">
        <v>13437</v>
      </c>
      <c r="AU109" s="242" t="s">
        <v>13438</v>
      </c>
      <c r="AV109" s="486" t="s">
        <v>13439</v>
      </c>
      <c r="AW109" s="242">
        <v>1</v>
      </c>
      <c r="AX109" s="243">
        <v>1</v>
      </c>
      <c r="AY109" s="243">
        <v>1</v>
      </c>
      <c r="AZ109" s="484" t="s">
        <v>6905</v>
      </c>
      <c r="BA109" s="484"/>
      <c r="BB109" s="244">
        <v>1</v>
      </c>
      <c r="BD109" s="484" t="s">
        <v>6905</v>
      </c>
      <c r="BE109" s="484" t="s">
        <v>6905</v>
      </c>
      <c r="BF109" s="484" t="s">
        <v>6905</v>
      </c>
      <c r="BG109" s="484" t="s">
        <v>6905</v>
      </c>
      <c r="BH109" s="312">
        <v>100</v>
      </c>
      <c r="BK109" s="245">
        <v>1</v>
      </c>
      <c r="BL109" s="245">
        <v>160</v>
      </c>
      <c r="BM109" s="245">
        <v>8</v>
      </c>
      <c r="BN109" s="289"/>
      <c r="BO109" s="289"/>
      <c r="BP109" s="245" t="s">
        <v>13192</v>
      </c>
      <c r="BQ109" s="245">
        <v>1</v>
      </c>
      <c r="BS109" s="486" t="s">
        <v>13440</v>
      </c>
      <c r="BT109" s="486"/>
      <c r="BU109" s="484"/>
      <c r="BV109" s="486"/>
      <c r="BW109" s="484" t="s">
        <v>6905</v>
      </c>
      <c r="BX109" s="484">
        <v>3</v>
      </c>
      <c r="BY109" s="487" t="s">
        <v>6905</v>
      </c>
      <c r="BZ109" s="487" t="s">
        <v>6905</v>
      </c>
      <c r="CA109" s="487" t="s">
        <v>6905</v>
      </c>
      <c r="CB109" s="487" t="s">
        <v>6905</v>
      </c>
      <c r="CC109" s="487"/>
      <c r="CD109" s="487"/>
      <c r="CE109" s="484" t="s">
        <v>6905</v>
      </c>
      <c r="CF109" s="484" t="s">
        <v>6905</v>
      </c>
      <c r="CG109" s="484" t="s">
        <v>6905</v>
      </c>
      <c r="CH109" s="484" t="s">
        <v>6905</v>
      </c>
      <c r="CI109" s="484" t="s">
        <v>6905</v>
      </c>
      <c r="CJ109" s="484"/>
      <c r="CL109" s="250">
        <v>1</v>
      </c>
      <c r="CM109" s="250">
        <v>6</v>
      </c>
      <c r="CO109" s="289"/>
      <c r="CP109" s="289"/>
      <c r="CQ109" s="289"/>
      <c r="CZ109" s="312">
        <v>100</v>
      </c>
      <c r="DD109" s="289"/>
      <c r="DE109" s="289"/>
      <c r="DF109" s="289"/>
      <c r="DG109" s="289"/>
      <c r="DH109" s="245">
        <v>1</v>
      </c>
      <c r="DI109" s="245">
        <v>160</v>
      </c>
      <c r="DJ109" s="245">
        <v>8</v>
      </c>
      <c r="DK109" s="289"/>
      <c r="DL109" s="289"/>
      <c r="DM109" s="245" t="s">
        <v>13192</v>
      </c>
      <c r="DN109" s="245">
        <v>4</v>
      </c>
      <c r="DT109" s="245">
        <v>3</v>
      </c>
      <c r="ED109" s="484"/>
      <c r="EF109" s="250">
        <v>1</v>
      </c>
      <c r="EG109" s="250">
        <v>6</v>
      </c>
      <c r="EI109" s="289"/>
      <c r="EJ109" s="289"/>
      <c r="EZ109" s="484">
        <v>100</v>
      </c>
      <c r="FA109" s="484"/>
      <c r="FB109" s="484"/>
      <c r="FG109" s="250">
        <v>2</v>
      </c>
      <c r="FI109" s="250">
        <v>20</v>
      </c>
      <c r="FM109" s="484">
        <v>100</v>
      </c>
      <c r="FN109" s="484"/>
      <c r="FO109" s="484"/>
      <c r="FP109" s="484"/>
      <c r="FU109" s="250">
        <v>2</v>
      </c>
      <c r="FW109" s="250">
        <v>20</v>
      </c>
      <c r="FX109" s="254">
        <f t="shared" si="51"/>
        <v>0</v>
      </c>
      <c r="FY109" s="254">
        <v>1</v>
      </c>
    </row>
    <row r="110" spans="1:181">
      <c r="A110" s="240" t="s">
        <v>13441</v>
      </c>
      <c r="F110" s="310"/>
      <c r="G110" s="310"/>
      <c r="H110" s="310"/>
      <c r="I110" s="310"/>
      <c r="J110" s="310"/>
      <c r="N110" s="240"/>
      <c r="O110" s="240"/>
      <c r="P110" s="240"/>
      <c r="Q110" s="240"/>
      <c r="R110" s="240"/>
      <c r="S110" s="240"/>
      <c r="T110" s="484">
        <v>100</v>
      </c>
      <c r="U110" s="485"/>
      <c r="V110" s="485"/>
      <c r="W110" s="485"/>
      <c r="X110" s="485"/>
      <c r="Y110" s="485"/>
      <c r="Z110" s="289"/>
      <c r="AA110" s="289"/>
      <c r="AB110" s="289"/>
      <c r="AC110" s="289"/>
      <c r="AD110" s="289"/>
      <c r="AE110" s="289"/>
      <c r="AF110" s="289"/>
      <c r="AG110" s="289"/>
      <c r="AH110" s="289"/>
      <c r="AI110" s="289"/>
      <c r="AJ110" s="289"/>
      <c r="AK110" s="289"/>
      <c r="AL110" s="289"/>
      <c r="AM110" s="289"/>
      <c r="AN110" s="289"/>
      <c r="AU110" s="484" t="s">
        <v>6905</v>
      </c>
      <c r="AV110" s="484" t="s">
        <v>6905</v>
      </c>
      <c r="AZ110" s="484" t="s">
        <v>6905</v>
      </c>
      <c r="BA110" s="484"/>
      <c r="BD110" s="484" t="s">
        <v>6905</v>
      </c>
      <c r="BE110" s="484" t="s">
        <v>6905</v>
      </c>
      <c r="BF110" s="484" t="s">
        <v>6905</v>
      </c>
      <c r="BG110" s="484" t="s">
        <v>6905</v>
      </c>
      <c r="BN110" s="289"/>
      <c r="BO110" s="289"/>
      <c r="BS110" s="484" t="s">
        <v>6905</v>
      </c>
      <c r="BT110" s="484"/>
      <c r="BU110" s="484" t="s">
        <v>6905</v>
      </c>
      <c r="BV110" s="484"/>
      <c r="BW110" s="484" t="s">
        <v>6905</v>
      </c>
      <c r="BX110" s="484" t="s">
        <v>6905</v>
      </c>
      <c r="BY110" s="487" t="s">
        <v>6905</v>
      </c>
      <c r="BZ110" s="487" t="s">
        <v>6905</v>
      </c>
      <c r="CA110" s="487" t="s">
        <v>6905</v>
      </c>
      <c r="CB110" s="487" t="s">
        <v>6905</v>
      </c>
      <c r="CC110" s="487"/>
      <c r="CD110" s="487"/>
      <c r="CE110" s="484" t="s">
        <v>6905</v>
      </c>
      <c r="CF110" s="484" t="s">
        <v>6905</v>
      </c>
      <c r="CG110" s="484" t="s">
        <v>6905</v>
      </c>
      <c r="CH110" s="484" t="s">
        <v>6905</v>
      </c>
      <c r="CI110" s="484" t="s">
        <v>6905</v>
      </c>
      <c r="CJ110" s="484"/>
      <c r="DD110" s="289"/>
      <c r="DE110" s="289"/>
      <c r="DF110" s="289"/>
      <c r="DG110" s="289"/>
      <c r="DK110" s="289"/>
      <c r="DL110" s="289"/>
      <c r="ED110" s="484"/>
      <c r="EZ110" s="484">
        <v>100</v>
      </c>
      <c r="FA110" s="484"/>
      <c r="FB110" s="484"/>
      <c r="FG110" s="250">
        <v>2</v>
      </c>
      <c r="FI110" s="250">
        <v>20</v>
      </c>
      <c r="FM110" s="484">
        <v>100</v>
      </c>
      <c r="FN110" s="484"/>
      <c r="FO110" s="484"/>
      <c r="FP110" s="484"/>
      <c r="FU110" s="250">
        <v>2</v>
      </c>
      <c r="FW110" s="250">
        <v>20</v>
      </c>
      <c r="FX110" s="254">
        <f t="shared" si="51"/>
        <v>0</v>
      </c>
    </row>
    <row r="111" spans="1:181">
      <c r="A111" s="240">
        <v>49005</v>
      </c>
      <c r="B111" s="240" t="s">
        <v>13442</v>
      </c>
      <c r="C111" s="240">
        <v>3</v>
      </c>
      <c r="E111" s="240">
        <v>0</v>
      </c>
      <c r="F111" s="310">
        <v>3</v>
      </c>
      <c r="G111" s="310">
        <v>2</v>
      </c>
      <c r="H111" s="310">
        <v>2</v>
      </c>
      <c r="I111" s="310"/>
      <c r="J111" s="310"/>
      <c r="N111" s="295" t="str">
        <f>"PLAYERSKILL_"&amp;A111</f>
        <v>PLAYERSKILL_49005</v>
      </c>
      <c r="O111" s="295" t="str">
        <f t="shared" si="7"/>
        <v>PLAYERSKILLDES_49005</v>
      </c>
      <c r="P111" s="295" t="str">
        <f>"PLAYERSKILLDES2_"&amp;A111</f>
        <v>PLAYERSKILLDES2_49005</v>
      </c>
      <c r="Q111" s="295" t="str">
        <f>"PLAYERSKILLDES3_"&amp;A111</f>
        <v>PLAYERSKILLDES3_49005</v>
      </c>
      <c r="R111" s="295"/>
      <c r="S111" s="295" t="s">
        <v>13443</v>
      </c>
      <c r="T111" s="484">
        <v>101</v>
      </c>
      <c r="U111" s="485"/>
      <c r="V111" s="485"/>
      <c r="W111" s="485"/>
      <c r="X111" s="485"/>
      <c r="Y111" s="485"/>
      <c r="Z111" s="289"/>
      <c r="AA111" s="289"/>
      <c r="AB111" s="289"/>
      <c r="AC111" s="289"/>
      <c r="AD111" s="289"/>
      <c r="AE111" s="289"/>
      <c r="AF111" s="289"/>
      <c r="AG111" s="289"/>
      <c r="AH111" s="289"/>
      <c r="AI111" s="289"/>
      <c r="AJ111" s="289"/>
      <c r="AK111" s="289"/>
      <c r="AL111" s="289"/>
      <c r="AM111" s="289">
        <v>0</v>
      </c>
      <c r="AN111" s="289"/>
      <c r="AO111" s="240">
        <v>0</v>
      </c>
      <c r="AP111" s="240">
        <v>12</v>
      </c>
      <c r="AQ111" s="240">
        <v>1</v>
      </c>
      <c r="AR111" s="242">
        <v>0</v>
      </c>
      <c r="AT111" s="242" t="s">
        <v>13444</v>
      </c>
      <c r="AU111" s="486" t="s">
        <v>13125</v>
      </c>
      <c r="AV111" s="486" t="s">
        <v>13125</v>
      </c>
      <c r="AW111" s="242">
        <v>1</v>
      </c>
      <c r="AX111" s="243">
        <v>1</v>
      </c>
      <c r="AY111" s="243">
        <v>1</v>
      </c>
      <c r="AZ111" s="484" t="s">
        <v>6905</v>
      </c>
      <c r="BA111" s="484"/>
      <c r="BB111" s="244">
        <v>1</v>
      </c>
      <c r="BD111" s="484" t="s">
        <v>6905</v>
      </c>
      <c r="BE111" s="484" t="s">
        <v>6905</v>
      </c>
      <c r="BF111" s="484" t="s">
        <v>6905</v>
      </c>
      <c r="BG111" s="484" t="s">
        <v>6905</v>
      </c>
      <c r="BH111" s="245">
        <v>100</v>
      </c>
      <c r="BK111" s="245">
        <v>1</v>
      </c>
      <c r="BL111" s="245">
        <v>2000</v>
      </c>
      <c r="BM111" s="245">
        <v>2</v>
      </c>
      <c r="BN111" s="289"/>
      <c r="BO111" s="289"/>
      <c r="BP111" s="245" t="s">
        <v>13192</v>
      </c>
      <c r="BS111" s="484" t="s">
        <v>6905</v>
      </c>
      <c r="BT111" s="484"/>
      <c r="BU111" s="484"/>
      <c r="BV111" s="484"/>
      <c r="BW111" s="484" t="s">
        <v>6905</v>
      </c>
      <c r="BX111" s="484">
        <v>2</v>
      </c>
      <c r="BY111" s="487" t="s">
        <v>6905</v>
      </c>
      <c r="BZ111" s="487" t="s">
        <v>6905</v>
      </c>
      <c r="CA111" s="487">
        <v>449005</v>
      </c>
      <c r="CB111" s="487" t="s">
        <v>13126</v>
      </c>
      <c r="CC111" s="487"/>
      <c r="CD111" s="487"/>
      <c r="CE111" s="484" t="s">
        <v>6905</v>
      </c>
      <c r="CF111" s="484" t="s">
        <v>6905</v>
      </c>
      <c r="CG111" s="484" t="s">
        <v>6905</v>
      </c>
      <c r="CH111" s="484" t="s">
        <v>6905</v>
      </c>
      <c r="CI111" s="484" t="s">
        <v>6905</v>
      </c>
      <c r="CJ111" s="484"/>
      <c r="DD111" s="289"/>
      <c r="DE111" s="289"/>
      <c r="DF111" s="289"/>
      <c r="DG111" s="289"/>
      <c r="DK111" s="289"/>
      <c r="DL111" s="289"/>
      <c r="ED111" s="484"/>
      <c r="EW111" s="250">
        <v>10</v>
      </c>
      <c r="EZ111" s="484">
        <v>100</v>
      </c>
      <c r="FA111" s="484"/>
      <c r="FB111" s="484"/>
      <c r="FG111" s="250">
        <v>2</v>
      </c>
      <c r="FI111" s="250">
        <v>20</v>
      </c>
      <c r="FJ111" s="250">
        <v>10</v>
      </c>
      <c r="FM111" s="484">
        <v>100</v>
      </c>
      <c r="FN111" s="484"/>
      <c r="FO111" s="484"/>
      <c r="FP111" s="484"/>
      <c r="FU111" s="250">
        <v>2</v>
      </c>
      <c r="FW111" s="250">
        <v>20</v>
      </c>
      <c r="FX111" s="254">
        <f t="shared" si="51"/>
        <v>0</v>
      </c>
      <c r="FY111" s="254">
        <v>1</v>
      </c>
    </row>
    <row r="112" spans="1:181">
      <c r="A112" s="240">
        <v>490051</v>
      </c>
      <c r="B112" s="240" t="s">
        <v>13442</v>
      </c>
      <c r="C112" s="240">
        <v>3</v>
      </c>
      <c r="E112" s="240">
        <v>0</v>
      </c>
      <c r="F112" s="310">
        <v>3</v>
      </c>
      <c r="G112" s="310">
        <v>2</v>
      </c>
      <c r="H112" s="310">
        <v>2</v>
      </c>
      <c r="I112" s="310"/>
      <c r="J112" s="310"/>
      <c r="N112" s="295" t="str">
        <f>N111</f>
        <v>PLAYERSKILL_49005</v>
      </c>
      <c r="O112" s="295" t="str">
        <f t="shared" si="7"/>
        <v>PLAYERSKILLDES_490051</v>
      </c>
      <c r="P112" s="295" t="str">
        <f t="shared" ref="P112:P118" si="52">"PLAYERSKILLDES2_"&amp;A112</f>
        <v>PLAYERSKILLDES2_490051</v>
      </c>
      <c r="Q112" s="295" t="str">
        <f t="shared" ref="Q112:Q118" si="53">"PLAYERSKILLDES3_"&amp;A112</f>
        <v>PLAYERSKILLDES3_490051</v>
      </c>
      <c r="R112" s="295"/>
      <c r="S112" s="295" t="s">
        <v>13443</v>
      </c>
      <c r="T112" s="484">
        <v>101</v>
      </c>
      <c r="U112" s="485"/>
      <c r="V112" s="485"/>
      <c r="W112" s="485"/>
      <c r="X112" s="485"/>
      <c r="Y112" s="485"/>
      <c r="Z112" s="289"/>
      <c r="AA112" s="289"/>
      <c r="AB112" s="289"/>
      <c r="AC112" s="289"/>
      <c r="AD112" s="289"/>
      <c r="AE112" s="289"/>
      <c r="AF112" s="289"/>
      <c r="AG112" s="289"/>
      <c r="AH112" s="289"/>
      <c r="AI112" s="289"/>
      <c r="AJ112" s="289"/>
      <c r="AK112" s="289"/>
      <c r="AL112" s="289"/>
      <c r="AM112" s="289">
        <v>0</v>
      </c>
      <c r="AN112" s="289"/>
      <c r="AO112" s="240">
        <v>0</v>
      </c>
      <c r="AP112" s="240">
        <v>12</v>
      </c>
      <c r="AQ112" s="240">
        <v>1</v>
      </c>
      <c r="AR112" s="242">
        <v>0</v>
      </c>
      <c r="AT112" s="242" t="s">
        <v>13444</v>
      </c>
      <c r="AU112" s="486" t="s">
        <v>13125</v>
      </c>
      <c r="AV112" s="486" t="s">
        <v>13125</v>
      </c>
      <c r="AW112" s="242">
        <v>1</v>
      </c>
      <c r="AX112" s="243">
        <v>1</v>
      </c>
      <c r="AY112" s="243">
        <v>1</v>
      </c>
      <c r="AZ112" s="484" t="s">
        <v>6905</v>
      </c>
      <c r="BA112" s="484"/>
      <c r="BB112" s="244">
        <v>1</v>
      </c>
      <c r="BD112" s="484" t="s">
        <v>6905</v>
      </c>
      <c r="BE112" s="484" t="s">
        <v>6905</v>
      </c>
      <c r="BF112" s="484" t="s">
        <v>6905</v>
      </c>
      <c r="BG112" s="484" t="s">
        <v>6905</v>
      </c>
      <c r="BH112" s="245">
        <v>100</v>
      </c>
      <c r="BK112" s="245">
        <v>1</v>
      </c>
      <c r="BL112" s="245">
        <v>2000</v>
      </c>
      <c r="BM112" s="245">
        <v>2</v>
      </c>
      <c r="BN112" s="289"/>
      <c r="BO112" s="289"/>
      <c r="BP112" s="245" t="s">
        <v>13192</v>
      </c>
      <c r="BS112" s="484" t="s">
        <v>6905</v>
      </c>
      <c r="BT112" s="484"/>
      <c r="BU112" s="484"/>
      <c r="BV112" s="484"/>
      <c r="BW112" s="484" t="s">
        <v>6905</v>
      </c>
      <c r="BX112" s="484">
        <v>2</v>
      </c>
      <c r="BY112" s="487" t="s">
        <v>6905</v>
      </c>
      <c r="BZ112" s="487" t="s">
        <v>6905</v>
      </c>
      <c r="CA112" s="487">
        <v>4490051</v>
      </c>
      <c r="CB112" s="487" t="s">
        <v>13126</v>
      </c>
      <c r="CC112" s="487"/>
      <c r="CD112" s="487"/>
      <c r="CE112" s="484" t="s">
        <v>6905</v>
      </c>
      <c r="CF112" s="484" t="s">
        <v>6905</v>
      </c>
      <c r="CG112" s="484" t="s">
        <v>6905</v>
      </c>
      <c r="CH112" s="484" t="s">
        <v>6905</v>
      </c>
      <c r="CI112" s="484" t="s">
        <v>6905</v>
      </c>
      <c r="CJ112" s="484"/>
      <c r="DD112" s="289"/>
      <c r="DE112" s="289"/>
      <c r="DF112" s="289"/>
      <c r="DG112" s="289"/>
      <c r="DK112" s="289"/>
      <c r="DL112" s="289"/>
      <c r="ED112" s="484"/>
      <c r="EW112" s="250">
        <v>10</v>
      </c>
      <c r="EZ112" s="484">
        <v>100</v>
      </c>
      <c r="FA112" s="484"/>
      <c r="FB112" s="484"/>
      <c r="FG112" s="250">
        <v>2</v>
      </c>
      <c r="FI112" s="250">
        <v>20</v>
      </c>
      <c r="FJ112" s="250">
        <v>10</v>
      </c>
      <c r="FM112" s="484">
        <v>100</v>
      </c>
      <c r="FN112" s="484"/>
      <c r="FO112" s="484"/>
      <c r="FP112" s="484"/>
      <c r="FU112" s="250">
        <v>2</v>
      </c>
      <c r="FW112" s="250">
        <v>20</v>
      </c>
      <c r="FX112" s="254">
        <f t="shared" si="51"/>
        <v>0</v>
      </c>
      <c r="FY112" s="254">
        <v>1</v>
      </c>
    </row>
    <row r="113" spans="1:181">
      <c r="A113" s="240">
        <v>490052</v>
      </c>
      <c r="B113" s="240" t="s">
        <v>13442</v>
      </c>
      <c r="C113" s="240">
        <v>3</v>
      </c>
      <c r="E113" s="240">
        <v>0</v>
      </c>
      <c r="F113" s="310">
        <v>3</v>
      </c>
      <c r="G113" s="310">
        <v>2</v>
      </c>
      <c r="H113" s="310">
        <v>2</v>
      </c>
      <c r="I113" s="310"/>
      <c r="J113" s="310"/>
      <c r="N113" s="295" t="str">
        <f t="shared" ref="N113:N118" si="54">N112</f>
        <v>PLAYERSKILL_49005</v>
      </c>
      <c r="O113" s="295" t="str">
        <f t="shared" si="7"/>
        <v>PLAYERSKILLDES_490052</v>
      </c>
      <c r="P113" s="295" t="str">
        <f t="shared" si="52"/>
        <v>PLAYERSKILLDES2_490052</v>
      </c>
      <c r="Q113" s="295" t="str">
        <f t="shared" si="53"/>
        <v>PLAYERSKILLDES3_490052</v>
      </c>
      <c r="R113" s="295"/>
      <c r="S113" s="295" t="s">
        <v>13443</v>
      </c>
      <c r="T113" s="484">
        <v>101</v>
      </c>
      <c r="U113" s="485"/>
      <c r="V113" s="485"/>
      <c r="W113" s="485"/>
      <c r="X113" s="485"/>
      <c r="Y113" s="485"/>
      <c r="Z113" s="289"/>
      <c r="AA113" s="289"/>
      <c r="AB113" s="289"/>
      <c r="AC113" s="289"/>
      <c r="AD113" s="289"/>
      <c r="AE113" s="289"/>
      <c r="AF113" s="289"/>
      <c r="AG113" s="289"/>
      <c r="AH113" s="289"/>
      <c r="AI113" s="289"/>
      <c r="AJ113" s="289"/>
      <c r="AK113" s="289"/>
      <c r="AL113" s="289"/>
      <c r="AM113" s="289">
        <v>0</v>
      </c>
      <c r="AN113" s="289"/>
      <c r="AO113" s="240">
        <v>0</v>
      </c>
      <c r="AP113" s="240">
        <v>12</v>
      </c>
      <c r="AQ113" s="240">
        <v>1</v>
      </c>
      <c r="AR113" s="242">
        <v>0</v>
      </c>
      <c r="AT113" s="242" t="s">
        <v>13444</v>
      </c>
      <c r="AU113" s="486" t="s">
        <v>13125</v>
      </c>
      <c r="AV113" s="486" t="s">
        <v>13125</v>
      </c>
      <c r="AW113" s="242">
        <v>1</v>
      </c>
      <c r="AX113" s="243">
        <v>1</v>
      </c>
      <c r="AY113" s="243">
        <v>1</v>
      </c>
      <c r="AZ113" s="484" t="s">
        <v>6905</v>
      </c>
      <c r="BA113" s="484"/>
      <c r="BB113" s="244">
        <v>1</v>
      </c>
      <c r="BD113" s="484" t="s">
        <v>6905</v>
      </c>
      <c r="BE113" s="484" t="s">
        <v>6905</v>
      </c>
      <c r="BF113" s="484" t="s">
        <v>6905</v>
      </c>
      <c r="BG113" s="484" t="s">
        <v>6905</v>
      </c>
      <c r="BH113" s="245">
        <v>100</v>
      </c>
      <c r="BK113" s="245">
        <v>1</v>
      </c>
      <c r="BL113" s="245">
        <v>2000</v>
      </c>
      <c r="BM113" s="245">
        <v>2</v>
      </c>
      <c r="BN113" s="289"/>
      <c r="BO113" s="289"/>
      <c r="BP113" s="245" t="s">
        <v>13192</v>
      </c>
      <c r="BS113" s="484" t="s">
        <v>6905</v>
      </c>
      <c r="BT113" s="484"/>
      <c r="BU113" s="484"/>
      <c r="BV113" s="484"/>
      <c r="BW113" s="484" t="s">
        <v>6905</v>
      </c>
      <c r="BX113" s="484">
        <v>2</v>
      </c>
      <c r="BY113" s="487" t="s">
        <v>6905</v>
      </c>
      <c r="BZ113" s="487" t="s">
        <v>6905</v>
      </c>
      <c r="CA113" s="487">
        <v>4490052</v>
      </c>
      <c r="CB113" s="487" t="s">
        <v>13126</v>
      </c>
      <c r="CC113" s="487"/>
      <c r="CD113" s="487"/>
      <c r="CE113" s="484" t="s">
        <v>6905</v>
      </c>
      <c r="CF113" s="484" t="s">
        <v>6905</v>
      </c>
      <c r="CG113" s="484" t="s">
        <v>6905</v>
      </c>
      <c r="CH113" s="484" t="s">
        <v>6905</v>
      </c>
      <c r="CI113" s="484" t="s">
        <v>6905</v>
      </c>
      <c r="CJ113" s="484"/>
      <c r="DD113" s="289"/>
      <c r="DE113" s="289"/>
      <c r="DF113" s="289"/>
      <c r="DG113" s="289"/>
      <c r="DK113" s="289"/>
      <c r="DL113" s="289"/>
      <c r="ED113" s="484"/>
      <c r="EW113" s="250">
        <v>10</v>
      </c>
      <c r="EZ113" s="484">
        <v>100</v>
      </c>
      <c r="FA113" s="484"/>
      <c r="FB113" s="484"/>
      <c r="FG113" s="250">
        <v>2</v>
      </c>
      <c r="FI113" s="250">
        <v>20</v>
      </c>
      <c r="FJ113" s="250">
        <v>10</v>
      </c>
      <c r="FM113" s="484">
        <v>100</v>
      </c>
      <c r="FN113" s="484"/>
      <c r="FO113" s="484"/>
      <c r="FP113" s="484"/>
      <c r="FU113" s="250">
        <v>2</v>
      </c>
      <c r="FW113" s="250">
        <v>20</v>
      </c>
      <c r="FX113" s="254">
        <f t="shared" si="51"/>
        <v>0</v>
      </c>
      <c r="FY113" s="254">
        <v>1</v>
      </c>
    </row>
    <row r="114" spans="1:181">
      <c r="A114" s="240">
        <v>490053</v>
      </c>
      <c r="B114" s="240" t="s">
        <v>13442</v>
      </c>
      <c r="C114" s="240">
        <v>3</v>
      </c>
      <c r="E114" s="240">
        <v>0</v>
      </c>
      <c r="F114" s="310">
        <v>3</v>
      </c>
      <c r="G114" s="310">
        <v>2</v>
      </c>
      <c r="H114" s="310">
        <v>2</v>
      </c>
      <c r="I114" s="310"/>
      <c r="J114" s="310"/>
      <c r="N114" s="295" t="str">
        <f t="shared" si="54"/>
        <v>PLAYERSKILL_49005</v>
      </c>
      <c r="O114" s="295" t="str">
        <f t="shared" si="7"/>
        <v>PLAYERSKILLDES_490053</v>
      </c>
      <c r="P114" s="295" t="str">
        <f t="shared" si="52"/>
        <v>PLAYERSKILLDES2_490053</v>
      </c>
      <c r="Q114" s="295" t="str">
        <f t="shared" si="53"/>
        <v>PLAYERSKILLDES3_490053</v>
      </c>
      <c r="R114" s="295"/>
      <c r="S114" s="295" t="s">
        <v>13443</v>
      </c>
      <c r="T114" s="484">
        <v>101</v>
      </c>
      <c r="U114" s="485"/>
      <c r="V114" s="485"/>
      <c r="W114" s="485"/>
      <c r="X114" s="485"/>
      <c r="Y114" s="485"/>
      <c r="Z114" s="289"/>
      <c r="AA114" s="289"/>
      <c r="AB114" s="289"/>
      <c r="AC114" s="289"/>
      <c r="AD114" s="289"/>
      <c r="AE114" s="289"/>
      <c r="AF114" s="289"/>
      <c r="AG114" s="289"/>
      <c r="AH114" s="289"/>
      <c r="AI114" s="289"/>
      <c r="AJ114" s="289"/>
      <c r="AK114" s="289"/>
      <c r="AL114" s="289"/>
      <c r="AM114" s="289">
        <v>0</v>
      </c>
      <c r="AN114" s="289"/>
      <c r="AO114" s="240">
        <v>0</v>
      </c>
      <c r="AP114" s="240">
        <v>12</v>
      </c>
      <c r="AQ114" s="240">
        <v>1</v>
      </c>
      <c r="AR114" s="242">
        <v>0</v>
      </c>
      <c r="AT114" s="242" t="s">
        <v>13444</v>
      </c>
      <c r="AU114" s="486" t="s">
        <v>13125</v>
      </c>
      <c r="AV114" s="486" t="s">
        <v>13125</v>
      </c>
      <c r="AW114" s="242">
        <v>1</v>
      </c>
      <c r="AX114" s="243">
        <v>1</v>
      </c>
      <c r="AY114" s="243">
        <v>1</v>
      </c>
      <c r="AZ114" s="484" t="s">
        <v>6905</v>
      </c>
      <c r="BA114" s="484"/>
      <c r="BB114" s="244">
        <v>1</v>
      </c>
      <c r="BD114" s="484" t="s">
        <v>6905</v>
      </c>
      <c r="BE114" s="484" t="s">
        <v>6905</v>
      </c>
      <c r="BF114" s="484" t="s">
        <v>6905</v>
      </c>
      <c r="BG114" s="484" t="s">
        <v>6905</v>
      </c>
      <c r="BH114" s="245">
        <v>100</v>
      </c>
      <c r="BK114" s="245">
        <v>1</v>
      </c>
      <c r="BL114" s="245">
        <v>2000</v>
      </c>
      <c r="BM114" s="245">
        <v>2</v>
      </c>
      <c r="BN114" s="289"/>
      <c r="BO114" s="289"/>
      <c r="BP114" s="245" t="s">
        <v>13192</v>
      </c>
      <c r="BS114" s="484" t="s">
        <v>6905</v>
      </c>
      <c r="BT114" s="484"/>
      <c r="BU114" s="484"/>
      <c r="BV114" s="484"/>
      <c r="BW114" s="484" t="s">
        <v>6905</v>
      </c>
      <c r="BX114" s="484">
        <v>2</v>
      </c>
      <c r="BY114" s="487" t="s">
        <v>6905</v>
      </c>
      <c r="BZ114" s="487" t="s">
        <v>6905</v>
      </c>
      <c r="CA114" s="487">
        <v>4490053</v>
      </c>
      <c r="CB114" s="487" t="s">
        <v>13126</v>
      </c>
      <c r="CC114" s="487"/>
      <c r="CD114" s="487"/>
      <c r="CE114" s="484" t="s">
        <v>6905</v>
      </c>
      <c r="CF114" s="484" t="s">
        <v>6905</v>
      </c>
      <c r="CG114" s="484" t="s">
        <v>6905</v>
      </c>
      <c r="CH114" s="484" t="s">
        <v>6905</v>
      </c>
      <c r="CI114" s="484" t="s">
        <v>6905</v>
      </c>
      <c r="CJ114" s="484"/>
      <c r="DD114" s="289"/>
      <c r="DE114" s="289"/>
      <c r="DF114" s="289"/>
      <c r="DG114" s="289"/>
      <c r="DK114" s="289"/>
      <c r="DL114" s="289"/>
      <c r="ED114" s="484"/>
      <c r="EW114" s="250">
        <v>10</v>
      </c>
      <c r="EZ114" s="484">
        <v>100</v>
      </c>
      <c r="FA114" s="484"/>
      <c r="FB114" s="484"/>
      <c r="FG114" s="250">
        <v>2</v>
      </c>
      <c r="FI114" s="250">
        <v>20</v>
      </c>
      <c r="FJ114" s="250">
        <v>10</v>
      </c>
      <c r="FM114" s="484">
        <v>100</v>
      </c>
      <c r="FN114" s="484"/>
      <c r="FO114" s="484"/>
      <c r="FP114" s="484"/>
      <c r="FU114" s="250">
        <v>2</v>
      </c>
      <c r="FW114" s="250">
        <v>20</v>
      </c>
      <c r="FX114" s="254">
        <f t="shared" si="51"/>
        <v>0</v>
      </c>
      <c r="FY114" s="254">
        <v>1</v>
      </c>
    </row>
    <row r="115" spans="1:181">
      <c r="A115" s="240">
        <v>490054</v>
      </c>
      <c r="B115" s="240" t="s">
        <v>13442</v>
      </c>
      <c r="C115" s="240">
        <v>3</v>
      </c>
      <c r="E115" s="240">
        <v>0</v>
      </c>
      <c r="F115" s="310">
        <v>3</v>
      </c>
      <c r="G115" s="310">
        <v>2</v>
      </c>
      <c r="H115" s="310">
        <v>2</v>
      </c>
      <c r="I115" s="310"/>
      <c r="J115" s="310"/>
      <c r="N115" s="295" t="str">
        <f t="shared" si="54"/>
        <v>PLAYERSKILL_49005</v>
      </c>
      <c r="O115" s="295" t="str">
        <f t="shared" si="7"/>
        <v>PLAYERSKILLDES_490054</v>
      </c>
      <c r="P115" s="295" t="str">
        <f t="shared" si="52"/>
        <v>PLAYERSKILLDES2_490054</v>
      </c>
      <c r="Q115" s="295" t="str">
        <f t="shared" si="53"/>
        <v>PLAYERSKILLDES3_490054</v>
      </c>
      <c r="R115" s="295"/>
      <c r="S115" s="295" t="s">
        <v>13443</v>
      </c>
      <c r="T115" s="484">
        <v>101</v>
      </c>
      <c r="U115" s="485"/>
      <c r="V115" s="485"/>
      <c r="W115" s="485"/>
      <c r="X115" s="485"/>
      <c r="Y115" s="485"/>
      <c r="Z115" s="289"/>
      <c r="AA115" s="289"/>
      <c r="AB115" s="289"/>
      <c r="AC115" s="289"/>
      <c r="AD115" s="289"/>
      <c r="AE115" s="289"/>
      <c r="AF115" s="289"/>
      <c r="AG115" s="289"/>
      <c r="AH115" s="289"/>
      <c r="AI115" s="289"/>
      <c r="AJ115" s="289"/>
      <c r="AK115" s="289"/>
      <c r="AL115" s="289"/>
      <c r="AM115" s="289">
        <v>0</v>
      </c>
      <c r="AN115" s="289"/>
      <c r="AO115" s="240">
        <v>0</v>
      </c>
      <c r="AP115" s="240">
        <v>12</v>
      </c>
      <c r="AQ115" s="240">
        <v>1</v>
      </c>
      <c r="AR115" s="242">
        <v>0</v>
      </c>
      <c r="AT115" s="242" t="s">
        <v>13444</v>
      </c>
      <c r="AU115" s="486" t="s">
        <v>13125</v>
      </c>
      <c r="AV115" s="486" t="s">
        <v>13125</v>
      </c>
      <c r="AW115" s="242">
        <v>1</v>
      </c>
      <c r="AX115" s="243">
        <v>1</v>
      </c>
      <c r="AY115" s="243">
        <v>1</v>
      </c>
      <c r="AZ115" s="484" t="s">
        <v>6905</v>
      </c>
      <c r="BA115" s="484"/>
      <c r="BB115" s="244">
        <v>1</v>
      </c>
      <c r="BD115" s="484" t="s">
        <v>6905</v>
      </c>
      <c r="BE115" s="484" t="s">
        <v>6905</v>
      </c>
      <c r="BF115" s="484" t="s">
        <v>6905</v>
      </c>
      <c r="BG115" s="484" t="s">
        <v>6905</v>
      </c>
      <c r="BH115" s="245">
        <v>100</v>
      </c>
      <c r="BK115" s="245">
        <v>1</v>
      </c>
      <c r="BL115" s="245">
        <v>2000</v>
      </c>
      <c r="BM115" s="245">
        <v>2</v>
      </c>
      <c r="BN115" s="289"/>
      <c r="BO115" s="289"/>
      <c r="BP115" s="245" t="s">
        <v>13192</v>
      </c>
      <c r="BS115" s="484" t="s">
        <v>6905</v>
      </c>
      <c r="BT115" s="484"/>
      <c r="BU115" s="484"/>
      <c r="BV115" s="484"/>
      <c r="BW115" s="484" t="s">
        <v>6905</v>
      </c>
      <c r="BX115" s="484">
        <v>2</v>
      </c>
      <c r="BY115" s="487" t="s">
        <v>6905</v>
      </c>
      <c r="BZ115" s="487" t="s">
        <v>6905</v>
      </c>
      <c r="CA115" s="487">
        <v>4490054</v>
      </c>
      <c r="CB115" s="487" t="s">
        <v>13126</v>
      </c>
      <c r="CC115" s="487"/>
      <c r="CD115" s="487"/>
      <c r="CE115" s="484" t="s">
        <v>6905</v>
      </c>
      <c r="CF115" s="484" t="s">
        <v>6905</v>
      </c>
      <c r="CG115" s="484" t="s">
        <v>6905</v>
      </c>
      <c r="CH115" s="484" t="s">
        <v>6905</v>
      </c>
      <c r="CI115" s="484" t="s">
        <v>6905</v>
      </c>
      <c r="CJ115" s="484"/>
      <c r="DD115" s="289"/>
      <c r="DE115" s="289"/>
      <c r="DF115" s="289"/>
      <c r="DG115" s="289"/>
      <c r="DK115" s="289"/>
      <c r="DL115" s="289"/>
      <c r="ED115" s="484"/>
      <c r="EW115" s="250">
        <v>10</v>
      </c>
      <c r="EZ115" s="484">
        <v>100</v>
      </c>
      <c r="FA115" s="484"/>
      <c r="FB115" s="484"/>
      <c r="FG115" s="250">
        <v>2</v>
      </c>
      <c r="FI115" s="250">
        <v>20</v>
      </c>
      <c r="FJ115" s="250">
        <v>10</v>
      </c>
      <c r="FM115" s="484">
        <v>100</v>
      </c>
      <c r="FN115" s="484"/>
      <c r="FO115" s="484"/>
      <c r="FP115" s="484"/>
      <c r="FU115" s="250">
        <v>2</v>
      </c>
      <c r="FW115" s="250">
        <v>20</v>
      </c>
      <c r="FX115" s="254">
        <f t="shared" si="51"/>
        <v>0</v>
      </c>
      <c r="FY115" s="254">
        <v>1</v>
      </c>
    </row>
    <row r="116" spans="1:181">
      <c r="A116" s="240">
        <v>490055</v>
      </c>
      <c r="B116" s="240" t="s">
        <v>13442</v>
      </c>
      <c r="C116" s="240">
        <v>3</v>
      </c>
      <c r="E116" s="240">
        <v>0</v>
      </c>
      <c r="F116" s="310">
        <v>3</v>
      </c>
      <c r="G116" s="310">
        <v>2</v>
      </c>
      <c r="H116" s="310">
        <v>2</v>
      </c>
      <c r="I116" s="310"/>
      <c r="J116" s="310"/>
      <c r="N116" s="295" t="str">
        <f t="shared" si="54"/>
        <v>PLAYERSKILL_49005</v>
      </c>
      <c r="O116" s="295" t="str">
        <f t="shared" si="7"/>
        <v>PLAYERSKILLDES_490055</v>
      </c>
      <c r="P116" s="295" t="str">
        <f t="shared" si="52"/>
        <v>PLAYERSKILLDES2_490055</v>
      </c>
      <c r="Q116" s="295" t="str">
        <f t="shared" si="53"/>
        <v>PLAYERSKILLDES3_490055</v>
      </c>
      <c r="R116" s="295"/>
      <c r="S116" s="295" t="s">
        <v>13443</v>
      </c>
      <c r="T116" s="484">
        <v>101</v>
      </c>
      <c r="U116" s="485"/>
      <c r="V116" s="485"/>
      <c r="W116" s="485"/>
      <c r="X116" s="485"/>
      <c r="Y116" s="485"/>
      <c r="Z116" s="289"/>
      <c r="AA116" s="289"/>
      <c r="AB116" s="289"/>
      <c r="AC116" s="289"/>
      <c r="AD116" s="289"/>
      <c r="AE116" s="289"/>
      <c r="AF116" s="289"/>
      <c r="AG116" s="289"/>
      <c r="AH116" s="289"/>
      <c r="AI116" s="289"/>
      <c r="AJ116" s="289"/>
      <c r="AK116" s="289"/>
      <c r="AL116" s="289"/>
      <c r="AM116" s="289">
        <v>0</v>
      </c>
      <c r="AN116" s="289"/>
      <c r="AO116" s="240">
        <v>0</v>
      </c>
      <c r="AP116" s="240">
        <v>12</v>
      </c>
      <c r="AQ116" s="240">
        <v>1</v>
      </c>
      <c r="AR116" s="242">
        <v>0</v>
      </c>
      <c r="AT116" s="242" t="s">
        <v>13444</v>
      </c>
      <c r="AU116" s="486" t="s">
        <v>13125</v>
      </c>
      <c r="AV116" s="486" t="s">
        <v>13125</v>
      </c>
      <c r="AW116" s="242">
        <v>1</v>
      </c>
      <c r="AX116" s="243">
        <v>1</v>
      </c>
      <c r="AY116" s="243">
        <v>1</v>
      </c>
      <c r="AZ116" s="484" t="s">
        <v>6905</v>
      </c>
      <c r="BA116" s="484"/>
      <c r="BB116" s="244">
        <v>1</v>
      </c>
      <c r="BD116" s="484" t="s">
        <v>6905</v>
      </c>
      <c r="BE116" s="484" t="s">
        <v>6905</v>
      </c>
      <c r="BF116" s="484" t="s">
        <v>6905</v>
      </c>
      <c r="BG116" s="484" t="s">
        <v>6905</v>
      </c>
      <c r="BH116" s="245">
        <v>100</v>
      </c>
      <c r="BK116" s="245">
        <v>1</v>
      </c>
      <c r="BL116" s="245">
        <v>2000</v>
      </c>
      <c r="BM116" s="245">
        <v>2</v>
      </c>
      <c r="BN116" s="289"/>
      <c r="BO116" s="289"/>
      <c r="BP116" s="245" t="s">
        <v>13192</v>
      </c>
      <c r="BS116" s="484" t="s">
        <v>6905</v>
      </c>
      <c r="BT116" s="484"/>
      <c r="BU116" s="484"/>
      <c r="BV116" s="484"/>
      <c r="BW116" s="484" t="s">
        <v>6905</v>
      </c>
      <c r="BX116" s="484">
        <v>2</v>
      </c>
      <c r="BY116" s="487" t="s">
        <v>6905</v>
      </c>
      <c r="BZ116" s="487" t="s">
        <v>6905</v>
      </c>
      <c r="CA116" s="487">
        <v>4490055</v>
      </c>
      <c r="CB116" s="487" t="s">
        <v>13126</v>
      </c>
      <c r="CC116" s="487"/>
      <c r="CD116" s="487"/>
      <c r="CE116" s="484" t="s">
        <v>6905</v>
      </c>
      <c r="CF116" s="484" t="s">
        <v>6905</v>
      </c>
      <c r="CG116" s="484" t="s">
        <v>6905</v>
      </c>
      <c r="CH116" s="484" t="s">
        <v>6905</v>
      </c>
      <c r="CI116" s="484" t="s">
        <v>6905</v>
      </c>
      <c r="CJ116" s="484"/>
      <c r="DD116" s="289"/>
      <c r="DE116" s="289"/>
      <c r="DF116" s="289"/>
      <c r="DG116" s="289"/>
      <c r="DK116" s="289"/>
      <c r="DL116" s="289"/>
      <c r="ED116" s="484"/>
      <c r="EW116" s="250">
        <v>10</v>
      </c>
      <c r="EZ116" s="484">
        <v>100</v>
      </c>
      <c r="FA116" s="484"/>
      <c r="FB116" s="484"/>
      <c r="FG116" s="250">
        <v>2</v>
      </c>
      <c r="FI116" s="250">
        <v>20</v>
      </c>
      <c r="FJ116" s="250">
        <v>10</v>
      </c>
      <c r="FM116" s="484">
        <v>100</v>
      </c>
      <c r="FN116" s="484"/>
      <c r="FO116" s="484"/>
      <c r="FP116" s="484"/>
      <c r="FU116" s="250">
        <v>2</v>
      </c>
      <c r="FW116" s="250">
        <v>20</v>
      </c>
      <c r="FX116" s="254">
        <f t="shared" si="51"/>
        <v>0</v>
      </c>
      <c r="FY116" s="254">
        <v>1</v>
      </c>
    </row>
    <row r="117" spans="1:181">
      <c r="A117" s="240">
        <v>490056</v>
      </c>
      <c r="B117" s="240" t="s">
        <v>13442</v>
      </c>
      <c r="C117" s="240">
        <v>3</v>
      </c>
      <c r="E117" s="240">
        <v>0</v>
      </c>
      <c r="F117" s="310">
        <v>3</v>
      </c>
      <c r="G117" s="310">
        <v>2</v>
      </c>
      <c r="H117" s="310">
        <v>2</v>
      </c>
      <c r="I117" s="310"/>
      <c r="J117" s="310"/>
      <c r="N117" s="295" t="str">
        <f t="shared" si="54"/>
        <v>PLAYERSKILL_49005</v>
      </c>
      <c r="O117" s="295" t="str">
        <f t="shared" si="7"/>
        <v>PLAYERSKILLDES_490056</v>
      </c>
      <c r="P117" s="295" t="str">
        <f t="shared" si="52"/>
        <v>PLAYERSKILLDES2_490056</v>
      </c>
      <c r="Q117" s="295" t="str">
        <f t="shared" si="53"/>
        <v>PLAYERSKILLDES3_490056</v>
      </c>
      <c r="R117" s="295"/>
      <c r="S117" s="295" t="s">
        <v>13443</v>
      </c>
      <c r="T117" s="484">
        <v>101</v>
      </c>
      <c r="U117" s="485"/>
      <c r="V117" s="485"/>
      <c r="W117" s="485"/>
      <c r="X117" s="485"/>
      <c r="Y117" s="485"/>
      <c r="Z117" s="289"/>
      <c r="AA117" s="289"/>
      <c r="AB117" s="289"/>
      <c r="AC117" s="289"/>
      <c r="AD117" s="289"/>
      <c r="AE117" s="289"/>
      <c r="AF117" s="289"/>
      <c r="AG117" s="289"/>
      <c r="AH117" s="289"/>
      <c r="AI117" s="289"/>
      <c r="AJ117" s="289"/>
      <c r="AK117" s="289"/>
      <c r="AL117" s="289"/>
      <c r="AM117" s="289">
        <v>0</v>
      </c>
      <c r="AN117" s="289"/>
      <c r="AO117" s="240">
        <v>0</v>
      </c>
      <c r="AP117" s="240">
        <v>12</v>
      </c>
      <c r="AQ117" s="240">
        <v>1</v>
      </c>
      <c r="AR117" s="242">
        <v>0</v>
      </c>
      <c r="AT117" s="242" t="s">
        <v>13444</v>
      </c>
      <c r="AU117" s="486" t="s">
        <v>13125</v>
      </c>
      <c r="AV117" s="486" t="s">
        <v>13125</v>
      </c>
      <c r="AW117" s="242">
        <v>1</v>
      </c>
      <c r="AX117" s="243">
        <v>1</v>
      </c>
      <c r="AY117" s="243">
        <v>1</v>
      </c>
      <c r="AZ117" s="484" t="s">
        <v>6905</v>
      </c>
      <c r="BA117" s="484"/>
      <c r="BB117" s="244">
        <v>1</v>
      </c>
      <c r="BD117" s="484" t="s">
        <v>6905</v>
      </c>
      <c r="BE117" s="484" t="s">
        <v>6905</v>
      </c>
      <c r="BF117" s="484" t="s">
        <v>6905</v>
      </c>
      <c r="BG117" s="484" t="s">
        <v>6905</v>
      </c>
      <c r="BH117" s="245">
        <v>100</v>
      </c>
      <c r="BK117" s="245">
        <v>1</v>
      </c>
      <c r="BL117" s="245">
        <v>2000</v>
      </c>
      <c r="BM117" s="245">
        <v>2</v>
      </c>
      <c r="BN117" s="289"/>
      <c r="BO117" s="289"/>
      <c r="BP117" s="245" t="s">
        <v>13192</v>
      </c>
      <c r="BS117" s="484" t="s">
        <v>6905</v>
      </c>
      <c r="BT117" s="484"/>
      <c r="BU117" s="484"/>
      <c r="BV117" s="484"/>
      <c r="BW117" s="484" t="s">
        <v>6905</v>
      </c>
      <c r="BX117" s="484">
        <v>2</v>
      </c>
      <c r="BY117" s="487" t="s">
        <v>6905</v>
      </c>
      <c r="BZ117" s="487" t="s">
        <v>6905</v>
      </c>
      <c r="CA117" s="487">
        <v>4490056</v>
      </c>
      <c r="CB117" s="487" t="s">
        <v>13126</v>
      </c>
      <c r="CC117" s="487"/>
      <c r="CD117" s="487"/>
      <c r="CE117" s="484" t="s">
        <v>6905</v>
      </c>
      <c r="CF117" s="484" t="s">
        <v>6905</v>
      </c>
      <c r="CG117" s="484" t="s">
        <v>6905</v>
      </c>
      <c r="CH117" s="484" t="s">
        <v>6905</v>
      </c>
      <c r="CI117" s="484" t="s">
        <v>6905</v>
      </c>
      <c r="CJ117" s="484"/>
      <c r="DD117" s="289"/>
      <c r="DE117" s="289"/>
      <c r="DF117" s="289"/>
      <c r="DG117" s="289"/>
      <c r="DK117" s="289"/>
      <c r="DL117" s="289"/>
      <c r="ED117" s="484"/>
      <c r="EW117" s="250">
        <v>10</v>
      </c>
      <c r="EZ117" s="484">
        <v>100</v>
      </c>
      <c r="FA117" s="484"/>
      <c r="FB117" s="484"/>
      <c r="FG117" s="250">
        <v>2</v>
      </c>
      <c r="FI117" s="250">
        <v>20</v>
      </c>
      <c r="FJ117" s="250">
        <v>10</v>
      </c>
      <c r="FM117" s="484">
        <v>100</v>
      </c>
      <c r="FN117" s="484"/>
      <c r="FO117" s="484"/>
      <c r="FP117" s="484"/>
      <c r="FU117" s="250">
        <v>2</v>
      </c>
      <c r="FW117" s="250">
        <v>20</v>
      </c>
      <c r="FX117" s="254">
        <f t="shared" si="51"/>
        <v>0</v>
      </c>
      <c r="FY117" s="254">
        <v>1</v>
      </c>
    </row>
    <row r="118" spans="1:181">
      <c r="A118" s="240">
        <v>490057</v>
      </c>
      <c r="B118" s="240" t="s">
        <v>13442</v>
      </c>
      <c r="C118" s="240">
        <v>3</v>
      </c>
      <c r="E118" s="240">
        <v>0</v>
      </c>
      <c r="F118" s="310">
        <v>3</v>
      </c>
      <c r="G118" s="310">
        <v>2</v>
      </c>
      <c r="H118" s="310">
        <v>2</v>
      </c>
      <c r="I118" s="310"/>
      <c r="J118" s="310"/>
      <c r="N118" s="295" t="str">
        <f t="shared" si="54"/>
        <v>PLAYERSKILL_49005</v>
      </c>
      <c r="O118" s="295" t="str">
        <f t="shared" si="7"/>
        <v>PLAYERSKILLDES_490057</v>
      </c>
      <c r="P118" s="295" t="str">
        <f t="shared" si="52"/>
        <v>PLAYERSKILLDES2_490057</v>
      </c>
      <c r="Q118" s="295" t="str">
        <f t="shared" si="53"/>
        <v>PLAYERSKILLDES3_490057</v>
      </c>
      <c r="R118" s="295"/>
      <c r="S118" s="295" t="s">
        <v>13443</v>
      </c>
      <c r="T118" s="484">
        <v>101</v>
      </c>
      <c r="U118" s="485"/>
      <c r="V118" s="485"/>
      <c r="W118" s="485"/>
      <c r="X118" s="485"/>
      <c r="Y118" s="485"/>
      <c r="Z118" s="289"/>
      <c r="AA118" s="289"/>
      <c r="AB118" s="289"/>
      <c r="AC118" s="289"/>
      <c r="AD118" s="289"/>
      <c r="AE118" s="289"/>
      <c r="AF118" s="289"/>
      <c r="AG118" s="289"/>
      <c r="AH118" s="289"/>
      <c r="AI118" s="289"/>
      <c r="AJ118" s="289"/>
      <c r="AK118" s="289"/>
      <c r="AL118" s="289"/>
      <c r="AM118" s="289">
        <v>0</v>
      </c>
      <c r="AN118" s="289"/>
      <c r="AO118" s="240">
        <v>0</v>
      </c>
      <c r="AP118" s="240">
        <v>12</v>
      </c>
      <c r="AQ118" s="240">
        <v>1</v>
      </c>
      <c r="AR118" s="242">
        <v>0</v>
      </c>
      <c r="AT118" s="242" t="s">
        <v>13444</v>
      </c>
      <c r="AU118" s="486" t="s">
        <v>13125</v>
      </c>
      <c r="AV118" s="486" t="s">
        <v>13125</v>
      </c>
      <c r="AW118" s="242">
        <v>1</v>
      </c>
      <c r="AX118" s="243">
        <v>1</v>
      </c>
      <c r="AY118" s="243">
        <v>1</v>
      </c>
      <c r="AZ118" s="484" t="s">
        <v>6905</v>
      </c>
      <c r="BA118" s="484"/>
      <c r="BB118" s="244">
        <v>1</v>
      </c>
      <c r="BD118" s="484" t="s">
        <v>6905</v>
      </c>
      <c r="BE118" s="484" t="s">
        <v>6905</v>
      </c>
      <c r="BF118" s="484" t="s">
        <v>6905</v>
      </c>
      <c r="BG118" s="484" t="s">
        <v>6905</v>
      </c>
      <c r="BH118" s="245">
        <v>100</v>
      </c>
      <c r="BK118" s="245">
        <v>1</v>
      </c>
      <c r="BL118" s="245">
        <v>2000</v>
      </c>
      <c r="BM118" s="245">
        <v>2</v>
      </c>
      <c r="BN118" s="289"/>
      <c r="BO118" s="289"/>
      <c r="BP118" s="245" t="s">
        <v>13192</v>
      </c>
      <c r="BS118" s="484" t="s">
        <v>6905</v>
      </c>
      <c r="BT118" s="484"/>
      <c r="BU118" s="484"/>
      <c r="BV118" s="484"/>
      <c r="BW118" s="484" t="s">
        <v>6905</v>
      </c>
      <c r="BX118" s="484">
        <v>2</v>
      </c>
      <c r="BY118" s="487" t="s">
        <v>6905</v>
      </c>
      <c r="BZ118" s="487" t="s">
        <v>6905</v>
      </c>
      <c r="CA118" s="487">
        <v>4490057</v>
      </c>
      <c r="CB118" s="487" t="s">
        <v>13126</v>
      </c>
      <c r="CC118" s="487"/>
      <c r="CD118" s="487"/>
      <c r="CE118" s="484" t="s">
        <v>6905</v>
      </c>
      <c r="CF118" s="484" t="s">
        <v>6905</v>
      </c>
      <c r="CG118" s="484" t="s">
        <v>6905</v>
      </c>
      <c r="CH118" s="484" t="s">
        <v>6905</v>
      </c>
      <c r="CI118" s="484" t="s">
        <v>6905</v>
      </c>
      <c r="CJ118" s="484"/>
      <c r="DD118" s="289"/>
      <c r="DE118" s="289"/>
      <c r="DF118" s="289"/>
      <c r="DG118" s="289"/>
      <c r="DK118" s="289"/>
      <c r="DL118" s="289"/>
      <c r="ED118" s="484"/>
      <c r="EW118" s="250">
        <v>10</v>
      </c>
      <c r="EZ118" s="484">
        <v>100</v>
      </c>
      <c r="FA118" s="484"/>
      <c r="FB118" s="484"/>
      <c r="FG118" s="250">
        <v>2</v>
      </c>
      <c r="FI118" s="250">
        <v>20</v>
      </c>
      <c r="FJ118" s="250">
        <v>10</v>
      </c>
      <c r="FM118" s="484">
        <v>100</v>
      </c>
      <c r="FN118" s="484"/>
      <c r="FO118" s="484"/>
      <c r="FP118" s="484"/>
      <c r="FU118" s="250">
        <v>2</v>
      </c>
      <c r="FW118" s="250">
        <v>20</v>
      </c>
      <c r="FX118" s="254">
        <f t="shared" si="51"/>
        <v>0</v>
      </c>
      <c r="FY118" s="254">
        <v>1</v>
      </c>
    </row>
    <row r="119" spans="1:181">
      <c r="A119" s="240">
        <v>49006</v>
      </c>
      <c r="B119" s="240" t="s">
        <v>13445</v>
      </c>
      <c r="C119" s="240">
        <v>3</v>
      </c>
      <c r="E119" s="240">
        <v>0</v>
      </c>
      <c r="F119" s="310">
        <v>3</v>
      </c>
      <c r="G119" s="310">
        <v>1</v>
      </c>
      <c r="H119" s="310">
        <v>1</v>
      </c>
      <c r="I119" s="310"/>
      <c r="J119" s="310"/>
      <c r="N119" s="295" t="str">
        <f>"PLAYERSKILL_"&amp;A119</f>
        <v>PLAYERSKILL_49006</v>
      </c>
      <c r="O119" s="295" t="str">
        <f t="shared" si="7"/>
        <v>PLAYERSKILLDES_49006</v>
      </c>
      <c r="P119" s="295" t="str">
        <f>"PLAYERSKILLDES2_"&amp;A119</f>
        <v>PLAYERSKILLDES2_49006</v>
      </c>
      <c r="Q119" s="295" t="str">
        <f>"PLAYERSKILLDES3_"&amp;A119</f>
        <v>PLAYERSKILLDES3_49006</v>
      </c>
      <c r="R119" s="295"/>
      <c r="S119" s="295" t="s">
        <v>13446</v>
      </c>
      <c r="T119" s="484">
        <v>101</v>
      </c>
      <c r="U119" s="485"/>
      <c r="V119" s="485"/>
      <c r="W119" s="485"/>
      <c r="X119" s="485"/>
      <c r="Y119" s="485"/>
      <c r="Z119" s="289"/>
      <c r="AA119" s="289"/>
      <c r="AB119" s="289"/>
      <c r="AC119" s="289"/>
      <c r="AD119" s="289"/>
      <c r="AE119" s="289"/>
      <c r="AF119" s="289"/>
      <c r="AG119" s="289"/>
      <c r="AH119" s="289"/>
      <c r="AI119" s="289"/>
      <c r="AJ119" s="289"/>
      <c r="AK119" s="289"/>
      <c r="AL119" s="289"/>
      <c r="AM119" s="289">
        <v>1</v>
      </c>
      <c r="AN119" s="289"/>
      <c r="AO119" s="240">
        <v>0</v>
      </c>
      <c r="AP119" s="240">
        <v>12</v>
      </c>
      <c r="AQ119" s="240">
        <v>1</v>
      </c>
      <c r="AR119" s="242">
        <v>0</v>
      </c>
      <c r="AT119" s="486" t="s">
        <v>13447</v>
      </c>
      <c r="AU119" s="486" t="s">
        <v>13247</v>
      </c>
      <c r="AV119" s="486" t="s">
        <v>13448</v>
      </c>
      <c r="AW119" s="242">
        <v>1</v>
      </c>
      <c r="AX119" s="243">
        <v>1</v>
      </c>
      <c r="AY119" s="243">
        <v>1</v>
      </c>
      <c r="AZ119" s="484" t="s">
        <v>6905</v>
      </c>
      <c r="BA119" s="484"/>
      <c r="BB119" s="244">
        <v>1</v>
      </c>
      <c r="BD119" s="484" t="s">
        <v>6905</v>
      </c>
      <c r="BE119" s="484">
        <v>19006</v>
      </c>
      <c r="BF119" s="484" t="s">
        <v>6905</v>
      </c>
      <c r="BG119" s="484" t="s">
        <v>6905</v>
      </c>
      <c r="BH119" s="245">
        <v>100</v>
      </c>
      <c r="BK119" s="245">
        <v>1</v>
      </c>
      <c r="BL119" s="245">
        <v>55</v>
      </c>
      <c r="BM119" s="245">
        <v>9</v>
      </c>
      <c r="BN119" s="289"/>
      <c r="BO119" s="289"/>
      <c r="BP119" s="245" t="s">
        <v>13125</v>
      </c>
      <c r="BS119" s="484" t="s">
        <v>6905</v>
      </c>
      <c r="BT119" s="484"/>
      <c r="BU119" s="486" t="s">
        <v>13449</v>
      </c>
      <c r="BV119" s="484"/>
      <c r="BW119" s="484" t="s">
        <v>6905</v>
      </c>
      <c r="BX119" s="484">
        <v>3</v>
      </c>
      <c r="BY119" s="487" t="s">
        <v>6905</v>
      </c>
      <c r="BZ119" s="487" t="s">
        <v>6905</v>
      </c>
      <c r="CA119" s="487"/>
      <c r="CB119" s="487"/>
      <c r="CC119" s="487"/>
      <c r="CD119" s="487"/>
      <c r="CE119" s="484" t="s">
        <v>6905</v>
      </c>
      <c r="CF119" s="484" t="s">
        <v>6905</v>
      </c>
      <c r="CG119" s="484" t="s">
        <v>6905</v>
      </c>
      <c r="CH119" s="484" t="s">
        <v>6905</v>
      </c>
      <c r="CI119" s="484" t="s">
        <v>6905</v>
      </c>
      <c r="CJ119" s="484"/>
      <c r="DD119" s="289"/>
      <c r="DE119" s="289"/>
      <c r="DF119" s="289"/>
      <c r="DG119" s="289"/>
      <c r="DK119" s="289"/>
      <c r="DL119" s="289"/>
      <c r="ED119" s="484"/>
      <c r="EW119" s="250">
        <v>10</v>
      </c>
      <c r="EZ119" s="484">
        <v>101</v>
      </c>
      <c r="FA119" s="484"/>
      <c r="FB119" s="484"/>
      <c r="FG119" s="250">
        <v>2</v>
      </c>
      <c r="FI119" s="250">
        <v>20</v>
      </c>
      <c r="FJ119" s="250">
        <v>10</v>
      </c>
      <c r="FM119" s="484">
        <v>101</v>
      </c>
      <c r="FN119" s="484"/>
      <c r="FO119" s="484"/>
      <c r="FP119" s="484"/>
      <c r="FT119" s="250" t="s">
        <v>13138</v>
      </c>
      <c r="FU119" s="250">
        <v>2</v>
      </c>
      <c r="FW119" s="250">
        <v>20</v>
      </c>
      <c r="FX119" s="254">
        <f t="shared" si="51"/>
        <v>0</v>
      </c>
      <c r="FY119" s="254">
        <v>1</v>
      </c>
    </row>
    <row r="120" spans="1:181">
      <c r="A120" s="240">
        <v>490061</v>
      </c>
      <c r="B120" s="240" t="s">
        <v>13445</v>
      </c>
      <c r="C120" s="240">
        <v>3</v>
      </c>
      <c r="E120" s="240">
        <v>0</v>
      </c>
      <c r="F120" s="310">
        <v>3</v>
      </c>
      <c r="G120" s="310">
        <v>1</v>
      </c>
      <c r="H120" s="310">
        <v>1</v>
      </c>
      <c r="I120" s="310"/>
      <c r="J120" s="310"/>
      <c r="N120" s="295" t="str">
        <f>N119</f>
        <v>PLAYERSKILL_49006</v>
      </c>
      <c r="O120" s="295" t="str">
        <f t="shared" si="7"/>
        <v>PLAYERSKILLDES_490061</v>
      </c>
      <c r="P120" s="295" t="str">
        <f t="shared" ref="P120:P126" si="55">"PLAYERSKILLDES2_"&amp;A120</f>
        <v>PLAYERSKILLDES2_490061</v>
      </c>
      <c r="Q120" s="295" t="str">
        <f t="shared" ref="Q120:Q126" si="56">"PLAYERSKILLDES3_"&amp;A120</f>
        <v>PLAYERSKILLDES3_490061</v>
      </c>
      <c r="R120" s="295"/>
      <c r="S120" s="295" t="s">
        <v>13446</v>
      </c>
      <c r="T120" s="484">
        <v>101</v>
      </c>
      <c r="U120" s="485"/>
      <c r="V120" s="485"/>
      <c r="W120" s="485"/>
      <c r="X120" s="485"/>
      <c r="Y120" s="485"/>
      <c r="Z120" s="289"/>
      <c r="AA120" s="289"/>
      <c r="AB120" s="289"/>
      <c r="AC120" s="289"/>
      <c r="AD120" s="289"/>
      <c r="AE120" s="289"/>
      <c r="AF120" s="289"/>
      <c r="AG120" s="289"/>
      <c r="AH120" s="289"/>
      <c r="AI120" s="289"/>
      <c r="AJ120" s="289"/>
      <c r="AK120" s="289"/>
      <c r="AL120" s="289"/>
      <c r="AM120" s="289">
        <v>1</v>
      </c>
      <c r="AN120" s="289"/>
      <c r="AO120" s="240">
        <v>0</v>
      </c>
      <c r="AP120" s="240">
        <v>12</v>
      </c>
      <c r="AQ120" s="240">
        <v>1</v>
      </c>
      <c r="AR120" s="242">
        <v>0</v>
      </c>
      <c r="AT120" s="486" t="s">
        <v>13450</v>
      </c>
      <c r="AU120" s="486" t="s">
        <v>13247</v>
      </c>
      <c r="AV120" s="486" t="s">
        <v>13125</v>
      </c>
      <c r="AW120" s="242">
        <v>1</v>
      </c>
      <c r="AX120" s="243">
        <v>1</v>
      </c>
      <c r="AY120" s="243">
        <v>1</v>
      </c>
      <c r="AZ120" s="484" t="s">
        <v>6905</v>
      </c>
      <c r="BA120" s="484"/>
      <c r="BB120" s="244">
        <v>1</v>
      </c>
      <c r="BD120" s="484" t="s">
        <v>6905</v>
      </c>
      <c r="BE120" s="484">
        <v>190061</v>
      </c>
      <c r="BF120" s="484" t="s">
        <v>6905</v>
      </c>
      <c r="BG120" s="484" t="s">
        <v>6905</v>
      </c>
      <c r="BH120" s="245">
        <v>100</v>
      </c>
      <c r="BK120" s="245">
        <v>1</v>
      </c>
      <c r="BL120" s="245">
        <v>55</v>
      </c>
      <c r="BM120" s="245">
        <v>9</v>
      </c>
      <c r="BN120" s="289"/>
      <c r="BO120" s="289"/>
      <c r="BP120" s="245" t="s">
        <v>13125</v>
      </c>
      <c r="BS120" s="484" t="s">
        <v>6905</v>
      </c>
      <c r="BT120" s="484"/>
      <c r="BU120" s="486" t="s">
        <v>13449</v>
      </c>
      <c r="BV120" s="484"/>
      <c r="BW120" s="484" t="s">
        <v>6905</v>
      </c>
      <c r="BX120" s="484">
        <v>3</v>
      </c>
      <c r="BY120" s="487" t="s">
        <v>6905</v>
      </c>
      <c r="BZ120" s="487" t="s">
        <v>6905</v>
      </c>
      <c r="CA120" s="487"/>
      <c r="CB120" s="487"/>
      <c r="CC120" s="487"/>
      <c r="CD120" s="487"/>
      <c r="CE120" s="484" t="s">
        <v>6905</v>
      </c>
      <c r="CF120" s="484" t="s">
        <v>6905</v>
      </c>
      <c r="CG120" s="484" t="s">
        <v>6905</v>
      </c>
      <c r="CH120" s="484" t="s">
        <v>6905</v>
      </c>
      <c r="CI120" s="484" t="s">
        <v>6905</v>
      </c>
      <c r="CJ120" s="484"/>
      <c r="DD120" s="289"/>
      <c r="DE120" s="289"/>
      <c r="DF120" s="289"/>
      <c r="DG120" s="289"/>
      <c r="DK120" s="289"/>
      <c r="DL120" s="289"/>
      <c r="ED120" s="484"/>
      <c r="EW120" s="250">
        <v>10</v>
      </c>
      <c r="EZ120" s="484">
        <v>101</v>
      </c>
      <c r="FA120" s="484"/>
      <c r="FB120" s="484"/>
      <c r="FG120" s="250">
        <v>2</v>
      </c>
      <c r="FI120" s="250">
        <v>20</v>
      </c>
      <c r="FJ120" s="250">
        <v>10</v>
      </c>
      <c r="FM120" s="484">
        <v>101</v>
      </c>
      <c r="FN120" s="484"/>
      <c r="FO120" s="484"/>
      <c r="FP120" s="484"/>
      <c r="FT120" s="250" t="s">
        <v>13138</v>
      </c>
      <c r="FU120" s="250">
        <v>2</v>
      </c>
      <c r="FW120" s="250">
        <v>20</v>
      </c>
      <c r="FX120" s="254">
        <f t="shared" si="51"/>
        <v>0</v>
      </c>
      <c r="FY120" s="254">
        <v>1</v>
      </c>
    </row>
    <row r="121" spans="1:181">
      <c r="A121" s="240">
        <v>490062</v>
      </c>
      <c r="B121" s="240" t="s">
        <v>13445</v>
      </c>
      <c r="C121" s="240">
        <v>3</v>
      </c>
      <c r="E121" s="240">
        <v>0</v>
      </c>
      <c r="F121" s="310">
        <v>3</v>
      </c>
      <c r="G121" s="310">
        <v>1</v>
      </c>
      <c r="H121" s="310">
        <v>1</v>
      </c>
      <c r="I121" s="310"/>
      <c r="J121" s="310"/>
      <c r="N121" s="295" t="str">
        <f t="shared" ref="N121:N126" si="57">N120</f>
        <v>PLAYERSKILL_49006</v>
      </c>
      <c r="O121" s="295" t="str">
        <f t="shared" si="7"/>
        <v>PLAYERSKILLDES_490062</v>
      </c>
      <c r="P121" s="295" t="str">
        <f t="shared" si="55"/>
        <v>PLAYERSKILLDES2_490062</v>
      </c>
      <c r="Q121" s="295" t="str">
        <f t="shared" si="56"/>
        <v>PLAYERSKILLDES3_490062</v>
      </c>
      <c r="R121" s="295"/>
      <c r="S121" s="295" t="s">
        <v>13446</v>
      </c>
      <c r="T121" s="484">
        <v>101</v>
      </c>
      <c r="U121" s="485"/>
      <c r="V121" s="485"/>
      <c r="W121" s="485"/>
      <c r="X121" s="485"/>
      <c r="Y121" s="485"/>
      <c r="Z121" s="289"/>
      <c r="AA121" s="289"/>
      <c r="AB121" s="289"/>
      <c r="AC121" s="289"/>
      <c r="AD121" s="289"/>
      <c r="AE121" s="289"/>
      <c r="AF121" s="289"/>
      <c r="AG121" s="289"/>
      <c r="AH121" s="289"/>
      <c r="AI121" s="289"/>
      <c r="AJ121" s="289"/>
      <c r="AK121" s="289"/>
      <c r="AL121" s="289"/>
      <c r="AM121" s="289">
        <v>1</v>
      </c>
      <c r="AN121" s="289"/>
      <c r="AO121" s="240">
        <v>0</v>
      </c>
      <c r="AP121" s="240">
        <v>12</v>
      </c>
      <c r="AQ121" s="240">
        <v>1</v>
      </c>
      <c r="AR121" s="242">
        <v>0</v>
      </c>
      <c r="AT121" s="486" t="s">
        <v>13450</v>
      </c>
      <c r="AU121" s="486" t="s">
        <v>13247</v>
      </c>
      <c r="AV121" s="486" t="s">
        <v>13125</v>
      </c>
      <c r="AW121" s="242">
        <v>1</v>
      </c>
      <c r="AX121" s="243">
        <v>1</v>
      </c>
      <c r="AY121" s="243">
        <v>1</v>
      </c>
      <c r="AZ121" s="484" t="s">
        <v>6905</v>
      </c>
      <c r="BA121" s="484"/>
      <c r="BB121" s="244">
        <v>1</v>
      </c>
      <c r="BD121" s="484" t="s">
        <v>6905</v>
      </c>
      <c r="BE121" s="484">
        <v>190062</v>
      </c>
      <c r="BF121" s="484" t="s">
        <v>6905</v>
      </c>
      <c r="BG121" s="484" t="s">
        <v>6905</v>
      </c>
      <c r="BH121" s="245">
        <v>100</v>
      </c>
      <c r="BK121" s="245">
        <v>1</v>
      </c>
      <c r="BL121" s="245">
        <v>55</v>
      </c>
      <c r="BM121" s="245">
        <v>9</v>
      </c>
      <c r="BN121" s="289"/>
      <c r="BO121" s="289"/>
      <c r="BP121" s="245" t="s">
        <v>13125</v>
      </c>
      <c r="BS121" s="484" t="s">
        <v>6905</v>
      </c>
      <c r="BT121" s="484"/>
      <c r="BU121" s="486" t="s">
        <v>13451</v>
      </c>
      <c r="BV121" s="484"/>
      <c r="BW121" s="484" t="s">
        <v>6905</v>
      </c>
      <c r="BX121" s="484">
        <v>3</v>
      </c>
      <c r="BY121" s="487" t="s">
        <v>6905</v>
      </c>
      <c r="BZ121" s="487" t="s">
        <v>6905</v>
      </c>
      <c r="CA121" s="487"/>
      <c r="CB121" s="487"/>
      <c r="CC121" s="487"/>
      <c r="CD121" s="487"/>
      <c r="CE121" s="484" t="s">
        <v>6905</v>
      </c>
      <c r="CF121" s="484" t="s">
        <v>6905</v>
      </c>
      <c r="CG121" s="484" t="s">
        <v>6905</v>
      </c>
      <c r="CH121" s="484" t="s">
        <v>6905</v>
      </c>
      <c r="CI121" s="484" t="s">
        <v>6905</v>
      </c>
      <c r="CJ121" s="484"/>
      <c r="DD121" s="289"/>
      <c r="DE121" s="289"/>
      <c r="DF121" s="289"/>
      <c r="DG121" s="289"/>
      <c r="DK121" s="289"/>
      <c r="DL121" s="289"/>
      <c r="ED121" s="484"/>
      <c r="EW121" s="250">
        <v>10</v>
      </c>
      <c r="EZ121" s="484">
        <v>101</v>
      </c>
      <c r="FA121" s="484"/>
      <c r="FB121" s="484"/>
      <c r="FG121" s="250">
        <v>2</v>
      </c>
      <c r="FI121" s="250">
        <v>20</v>
      </c>
      <c r="FJ121" s="250">
        <v>10</v>
      </c>
      <c r="FM121" s="484">
        <v>101</v>
      </c>
      <c r="FN121" s="484"/>
      <c r="FO121" s="484"/>
      <c r="FP121" s="484"/>
      <c r="FT121" s="250" t="s">
        <v>13138</v>
      </c>
      <c r="FU121" s="250">
        <v>2</v>
      </c>
      <c r="FW121" s="250">
        <v>20</v>
      </c>
      <c r="FX121" s="254">
        <f t="shared" si="51"/>
        <v>0</v>
      </c>
      <c r="FY121" s="254">
        <v>1</v>
      </c>
    </row>
    <row r="122" spans="1:181">
      <c r="A122" s="240">
        <v>490063</v>
      </c>
      <c r="B122" s="240" t="s">
        <v>13445</v>
      </c>
      <c r="C122" s="240">
        <v>3</v>
      </c>
      <c r="E122" s="240">
        <v>0</v>
      </c>
      <c r="F122" s="310">
        <v>3</v>
      </c>
      <c r="G122" s="310">
        <v>1</v>
      </c>
      <c r="H122" s="310">
        <v>1</v>
      </c>
      <c r="I122" s="310"/>
      <c r="J122" s="310"/>
      <c r="N122" s="295" t="str">
        <f t="shared" si="57"/>
        <v>PLAYERSKILL_49006</v>
      </c>
      <c r="O122" s="295" t="str">
        <f t="shared" si="7"/>
        <v>PLAYERSKILLDES_490063</v>
      </c>
      <c r="P122" s="295" t="str">
        <f t="shared" si="55"/>
        <v>PLAYERSKILLDES2_490063</v>
      </c>
      <c r="Q122" s="295" t="str">
        <f t="shared" si="56"/>
        <v>PLAYERSKILLDES3_490063</v>
      </c>
      <c r="R122" s="295"/>
      <c r="S122" s="295" t="s">
        <v>13446</v>
      </c>
      <c r="T122" s="484">
        <v>101</v>
      </c>
      <c r="U122" s="485"/>
      <c r="V122" s="485"/>
      <c r="W122" s="485"/>
      <c r="X122" s="485"/>
      <c r="Y122" s="485"/>
      <c r="Z122" s="289"/>
      <c r="AA122" s="289"/>
      <c r="AB122" s="289"/>
      <c r="AC122" s="289"/>
      <c r="AD122" s="289"/>
      <c r="AE122" s="289"/>
      <c r="AF122" s="289"/>
      <c r="AG122" s="289"/>
      <c r="AH122" s="289"/>
      <c r="AI122" s="289"/>
      <c r="AJ122" s="289"/>
      <c r="AK122" s="289"/>
      <c r="AL122" s="289"/>
      <c r="AM122" s="289">
        <v>1</v>
      </c>
      <c r="AN122" s="289"/>
      <c r="AO122" s="240">
        <v>0</v>
      </c>
      <c r="AP122" s="240">
        <v>12</v>
      </c>
      <c r="AQ122" s="240">
        <v>1</v>
      </c>
      <c r="AR122" s="242">
        <v>0</v>
      </c>
      <c r="AT122" s="486" t="s">
        <v>13450</v>
      </c>
      <c r="AU122" s="486" t="s">
        <v>13452</v>
      </c>
      <c r="AV122" s="486" t="s">
        <v>13125</v>
      </c>
      <c r="AW122" s="242">
        <v>1</v>
      </c>
      <c r="AX122" s="243">
        <v>1</v>
      </c>
      <c r="AY122" s="243">
        <v>1</v>
      </c>
      <c r="AZ122" s="484" t="s">
        <v>6905</v>
      </c>
      <c r="BA122" s="484"/>
      <c r="BB122" s="244">
        <v>1</v>
      </c>
      <c r="BD122" s="484" t="s">
        <v>6905</v>
      </c>
      <c r="BE122" s="484">
        <v>190063</v>
      </c>
      <c r="BF122" s="484" t="s">
        <v>6905</v>
      </c>
      <c r="BG122" s="484" t="s">
        <v>6905</v>
      </c>
      <c r="BH122" s="245">
        <v>100</v>
      </c>
      <c r="BK122" s="245">
        <v>1</v>
      </c>
      <c r="BL122" s="245">
        <v>55</v>
      </c>
      <c r="BM122" s="245">
        <v>9</v>
      </c>
      <c r="BN122" s="289"/>
      <c r="BO122" s="289"/>
      <c r="BP122" s="245" t="s">
        <v>13125</v>
      </c>
      <c r="BS122" s="484" t="s">
        <v>6905</v>
      </c>
      <c r="BT122" s="484"/>
      <c r="BU122" s="486" t="s">
        <v>13451</v>
      </c>
      <c r="BV122" s="484"/>
      <c r="BW122" s="484" t="s">
        <v>6905</v>
      </c>
      <c r="BX122" s="484">
        <v>3</v>
      </c>
      <c r="BY122" s="487" t="s">
        <v>6905</v>
      </c>
      <c r="BZ122" s="487" t="s">
        <v>6905</v>
      </c>
      <c r="CA122" s="487"/>
      <c r="CB122" s="487"/>
      <c r="CC122" s="487"/>
      <c r="CD122" s="487"/>
      <c r="CE122" s="484" t="s">
        <v>6905</v>
      </c>
      <c r="CF122" s="484" t="s">
        <v>6905</v>
      </c>
      <c r="CG122" s="484" t="s">
        <v>6905</v>
      </c>
      <c r="CH122" s="484" t="s">
        <v>6905</v>
      </c>
      <c r="CI122" s="484" t="s">
        <v>6905</v>
      </c>
      <c r="CJ122" s="484"/>
      <c r="DD122" s="289"/>
      <c r="DE122" s="289"/>
      <c r="DF122" s="289"/>
      <c r="DG122" s="289"/>
      <c r="DK122" s="289"/>
      <c r="DL122" s="289"/>
      <c r="ED122" s="484"/>
      <c r="EW122" s="250">
        <v>10</v>
      </c>
      <c r="EZ122" s="484">
        <v>101</v>
      </c>
      <c r="FA122" s="484"/>
      <c r="FB122" s="484"/>
      <c r="FG122" s="250">
        <v>2</v>
      </c>
      <c r="FI122" s="250">
        <v>20</v>
      </c>
      <c r="FJ122" s="250">
        <v>10</v>
      </c>
      <c r="FM122" s="484">
        <v>101</v>
      </c>
      <c r="FN122" s="484"/>
      <c r="FO122" s="484"/>
      <c r="FP122" s="484"/>
      <c r="FT122" s="250" t="s">
        <v>13138</v>
      </c>
      <c r="FU122" s="250">
        <v>2</v>
      </c>
      <c r="FW122" s="250">
        <v>20</v>
      </c>
      <c r="FX122" s="254">
        <f t="shared" si="51"/>
        <v>0</v>
      </c>
      <c r="FY122" s="254">
        <v>1</v>
      </c>
    </row>
    <row r="123" spans="1:181">
      <c r="A123" s="240">
        <v>490064</v>
      </c>
      <c r="B123" s="240" t="s">
        <v>13445</v>
      </c>
      <c r="C123" s="240">
        <v>3</v>
      </c>
      <c r="E123" s="240">
        <v>0</v>
      </c>
      <c r="F123" s="310">
        <v>3</v>
      </c>
      <c r="G123" s="310">
        <v>1</v>
      </c>
      <c r="H123" s="310">
        <v>1</v>
      </c>
      <c r="I123" s="310"/>
      <c r="J123" s="310"/>
      <c r="N123" s="295" t="str">
        <f t="shared" si="57"/>
        <v>PLAYERSKILL_49006</v>
      </c>
      <c r="O123" s="295" t="str">
        <f t="shared" si="7"/>
        <v>PLAYERSKILLDES_490064</v>
      </c>
      <c r="P123" s="295" t="str">
        <f t="shared" si="55"/>
        <v>PLAYERSKILLDES2_490064</v>
      </c>
      <c r="Q123" s="295" t="str">
        <f t="shared" si="56"/>
        <v>PLAYERSKILLDES3_490064</v>
      </c>
      <c r="R123" s="295"/>
      <c r="S123" s="295" t="s">
        <v>13446</v>
      </c>
      <c r="T123" s="484">
        <v>101</v>
      </c>
      <c r="U123" s="485"/>
      <c r="V123" s="485"/>
      <c r="W123" s="485"/>
      <c r="X123" s="485"/>
      <c r="Y123" s="485"/>
      <c r="Z123" s="289"/>
      <c r="AA123" s="289"/>
      <c r="AB123" s="289"/>
      <c r="AC123" s="289"/>
      <c r="AD123" s="289"/>
      <c r="AE123" s="289"/>
      <c r="AF123" s="289"/>
      <c r="AG123" s="289"/>
      <c r="AH123" s="289"/>
      <c r="AI123" s="289"/>
      <c r="AJ123" s="289"/>
      <c r="AK123" s="289"/>
      <c r="AL123" s="289"/>
      <c r="AM123" s="289">
        <v>1</v>
      </c>
      <c r="AN123" s="289"/>
      <c r="AO123" s="240">
        <v>0</v>
      </c>
      <c r="AP123" s="240">
        <v>12</v>
      </c>
      <c r="AQ123" s="240">
        <v>1</v>
      </c>
      <c r="AR123" s="242">
        <v>0</v>
      </c>
      <c r="AT123" s="486" t="s">
        <v>13450</v>
      </c>
      <c r="AU123" s="486" t="s">
        <v>13452</v>
      </c>
      <c r="AV123" s="486" t="s">
        <v>13125</v>
      </c>
      <c r="AW123" s="242">
        <v>1</v>
      </c>
      <c r="AX123" s="243">
        <v>1</v>
      </c>
      <c r="AY123" s="243">
        <v>1</v>
      </c>
      <c r="AZ123" s="484" t="s">
        <v>6905</v>
      </c>
      <c r="BA123" s="484"/>
      <c r="BB123" s="244">
        <v>1</v>
      </c>
      <c r="BD123" s="484" t="s">
        <v>6905</v>
      </c>
      <c r="BE123" s="484">
        <v>190064</v>
      </c>
      <c r="BF123" s="484" t="s">
        <v>6905</v>
      </c>
      <c r="BG123" s="484" t="s">
        <v>6905</v>
      </c>
      <c r="BH123" s="245">
        <v>100</v>
      </c>
      <c r="BK123" s="245">
        <v>1</v>
      </c>
      <c r="BL123" s="245">
        <v>55</v>
      </c>
      <c r="BM123" s="245">
        <v>9</v>
      </c>
      <c r="BN123" s="289"/>
      <c r="BO123" s="289"/>
      <c r="BP123" s="245" t="s">
        <v>13125</v>
      </c>
      <c r="BS123" s="484" t="s">
        <v>6905</v>
      </c>
      <c r="BT123" s="484"/>
      <c r="BU123" s="486" t="s">
        <v>13451</v>
      </c>
      <c r="BV123" s="484"/>
      <c r="BW123" s="484" t="s">
        <v>6905</v>
      </c>
      <c r="BX123" s="484">
        <v>3</v>
      </c>
      <c r="BY123" s="487" t="s">
        <v>6905</v>
      </c>
      <c r="BZ123" s="487" t="s">
        <v>6905</v>
      </c>
      <c r="CA123" s="487"/>
      <c r="CB123" s="487"/>
      <c r="CC123" s="487"/>
      <c r="CD123" s="487"/>
      <c r="CE123" s="484" t="s">
        <v>6905</v>
      </c>
      <c r="CF123" s="484" t="s">
        <v>6905</v>
      </c>
      <c r="CG123" s="484" t="s">
        <v>6905</v>
      </c>
      <c r="CH123" s="484" t="s">
        <v>6905</v>
      </c>
      <c r="CI123" s="484" t="s">
        <v>6905</v>
      </c>
      <c r="CJ123" s="484"/>
      <c r="DD123" s="289"/>
      <c r="DE123" s="289"/>
      <c r="DF123" s="289"/>
      <c r="DG123" s="289"/>
      <c r="DK123" s="289"/>
      <c r="DL123" s="289"/>
      <c r="ED123" s="484"/>
      <c r="EW123" s="250">
        <v>10</v>
      </c>
      <c r="EZ123" s="484">
        <v>101</v>
      </c>
      <c r="FA123" s="484"/>
      <c r="FB123" s="484"/>
      <c r="FG123" s="250">
        <v>2</v>
      </c>
      <c r="FI123" s="250">
        <v>20</v>
      </c>
      <c r="FJ123" s="250">
        <v>10</v>
      </c>
      <c r="FM123" s="484">
        <v>101</v>
      </c>
      <c r="FN123" s="484"/>
      <c r="FO123" s="484"/>
      <c r="FP123" s="484"/>
      <c r="FT123" s="250" t="s">
        <v>13138</v>
      </c>
      <c r="FU123" s="250">
        <v>2</v>
      </c>
      <c r="FW123" s="250">
        <v>20</v>
      </c>
      <c r="FX123" s="254">
        <f t="shared" si="51"/>
        <v>0</v>
      </c>
      <c r="FY123" s="254">
        <v>1</v>
      </c>
    </row>
    <row r="124" spans="1:181">
      <c r="A124" s="240">
        <v>490065</v>
      </c>
      <c r="B124" s="240" t="s">
        <v>13445</v>
      </c>
      <c r="C124" s="240">
        <v>3</v>
      </c>
      <c r="E124" s="240">
        <v>0</v>
      </c>
      <c r="F124" s="310">
        <v>3</v>
      </c>
      <c r="G124" s="310">
        <v>1</v>
      </c>
      <c r="H124" s="310">
        <v>1</v>
      </c>
      <c r="I124" s="310"/>
      <c r="J124" s="310"/>
      <c r="N124" s="295" t="str">
        <f t="shared" si="57"/>
        <v>PLAYERSKILL_49006</v>
      </c>
      <c r="O124" s="295" t="str">
        <f t="shared" si="7"/>
        <v>PLAYERSKILLDES_490065</v>
      </c>
      <c r="P124" s="295" t="str">
        <f t="shared" si="55"/>
        <v>PLAYERSKILLDES2_490065</v>
      </c>
      <c r="Q124" s="295" t="str">
        <f t="shared" si="56"/>
        <v>PLAYERSKILLDES3_490065</v>
      </c>
      <c r="R124" s="295"/>
      <c r="S124" s="295" t="s">
        <v>13446</v>
      </c>
      <c r="T124" s="484">
        <v>101</v>
      </c>
      <c r="U124" s="485"/>
      <c r="V124" s="485"/>
      <c r="W124" s="485"/>
      <c r="X124" s="485"/>
      <c r="Y124" s="485"/>
      <c r="Z124" s="289"/>
      <c r="AA124" s="289"/>
      <c r="AB124" s="289"/>
      <c r="AC124" s="289"/>
      <c r="AD124" s="289"/>
      <c r="AE124" s="289"/>
      <c r="AF124" s="289"/>
      <c r="AG124" s="289"/>
      <c r="AH124" s="289"/>
      <c r="AI124" s="289"/>
      <c r="AJ124" s="289"/>
      <c r="AK124" s="289"/>
      <c r="AL124" s="289"/>
      <c r="AM124" s="289">
        <v>1</v>
      </c>
      <c r="AN124" s="289"/>
      <c r="AO124" s="240">
        <v>0</v>
      </c>
      <c r="AP124" s="240">
        <v>12</v>
      </c>
      <c r="AQ124" s="240">
        <v>1</v>
      </c>
      <c r="AR124" s="242">
        <v>0</v>
      </c>
      <c r="AT124" s="486" t="s">
        <v>13450</v>
      </c>
      <c r="AU124" s="486" t="s">
        <v>13452</v>
      </c>
      <c r="AV124" s="486" t="s">
        <v>13125</v>
      </c>
      <c r="AW124" s="242">
        <v>1</v>
      </c>
      <c r="AX124" s="243">
        <v>1</v>
      </c>
      <c r="AY124" s="243">
        <v>1</v>
      </c>
      <c r="AZ124" s="484" t="s">
        <v>6905</v>
      </c>
      <c r="BA124" s="484"/>
      <c r="BB124" s="244">
        <v>1</v>
      </c>
      <c r="BD124" s="484" t="s">
        <v>6905</v>
      </c>
      <c r="BE124" s="484">
        <v>190065</v>
      </c>
      <c r="BF124" s="484" t="s">
        <v>6905</v>
      </c>
      <c r="BG124" s="484" t="s">
        <v>6905</v>
      </c>
      <c r="BH124" s="245">
        <v>100</v>
      </c>
      <c r="BK124" s="245">
        <v>1</v>
      </c>
      <c r="BL124" s="245">
        <v>55</v>
      </c>
      <c r="BM124" s="245">
        <v>9</v>
      </c>
      <c r="BN124" s="289"/>
      <c r="BO124" s="289"/>
      <c r="BP124" s="245" t="s">
        <v>13125</v>
      </c>
      <c r="BS124" s="484" t="s">
        <v>6905</v>
      </c>
      <c r="BT124" s="484"/>
      <c r="BU124" s="486" t="s">
        <v>13453</v>
      </c>
      <c r="BV124" s="484"/>
      <c r="BW124" s="484" t="s">
        <v>6905</v>
      </c>
      <c r="BX124" s="484">
        <v>3</v>
      </c>
      <c r="BY124" s="487" t="s">
        <v>6905</v>
      </c>
      <c r="BZ124" s="487" t="s">
        <v>6905</v>
      </c>
      <c r="CA124" s="487"/>
      <c r="CB124" s="487"/>
      <c r="CC124" s="487"/>
      <c r="CD124" s="487"/>
      <c r="CE124" s="484" t="s">
        <v>6905</v>
      </c>
      <c r="CF124" s="484" t="s">
        <v>6905</v>
      </c>
      <c r="CG124" s="484" t="s">
        <v>6905</v>
      </c>
      <c r="CH124" s="484" t="s">
        <v>6905</v>
      </c>
      <c r="CI124" s="484" t="s">
        <v>6905</v>
      </c>
      <c r="CJ124" s="484"/>
      <c r="DD124" s="289"/>
      <c r="DE124" s="289"/>
      <c r="DF124" s="289"/>
      <c r="DG124" s="289"/>
      <c r="DK124" s="289"/>
      <c r="DL124" s="289"/>
      <c r="ED124" s="484"/>
      <c r="EW124" s="250">
        <v>10</v>
      </c>
      <c r="EZ124" s="484">
        <v>101</v>
      </c>
      <c r="FA124" s="484"/>
      <c r="FB124" s="484"/>
      <c r="FG124" s="250">
        <v>2</v>
      </c>
      <c r="FI124" s="250">
        <v>20</v>
      </c>
      <c r="FJ124" s="250">
        <v>10</v>
      </c>
      <c r="FM124" s="484">
        <v>101</v>
      </c>
      <c r="FN124" s="484"/>
      <c r="FO124" s="484"/>
      <c r="FP124" s="484"/>
      <c r="FT124" s="250" t="s">
        <v>13138</v>
      </c>
      <c r="FU124" s="250">
        <v>2</v>
      </c>
      <c r="FW124" s="250">
        <v>20</v>
      </c>
      <c r="FX124" s="254">
        <f t="shared" si="51"/>
        <v>0</v>
      </c>
      <c r="FY124" s="254">
        <v>1</v>
      </c>
    </row>
    <row r="125" spans="1:181">
      <c r="A125" s="240">
        <v>490066</v>
      </c>
      <c r="B125" s="240" t="s">
        <v>13445</v>
      </c>
      <c r="C125" s="240">
        <v>3</v>
      </c>
      <c r="E125" s="240">
        <v>0</v>
      </c>
      <c r="F125" s="310">
        <v>3</v>
      </c>
      <c r="G125" s="310">
        <v>1</v>
      </c>
      <c r="H125" s="310">
        <v>1</v>
      </c>
      <c r="I125" s="310"/>
      <c r="J125" s="310"/>
      <c r="N125" s="295" t="str">
        <f t="shared" si="57"/>
        <v>PLAYERSKILL_49006</v>
      </c>
      <c r="O125" s="295" t="str">
        <f t="shared" si="7"/>
        <v>PLAYERSKILLDES_490066</v>
      </c>
      <c r="P125" s="295" t="str">
        <f t="shared" si="55"/>
        <v>PLAYERSKILLDES2_490066</v>
      </c>
      <c r="Q125" s="295" t="str">
        <f t="shared" si="56"/>
        <v>PLAYERSKILLDES3_490066</v>
      </c>
      <c r="R125" s="295"/>
      <c r="S125" s="295" t="s">
        <v>13446</v>
      </c>
      <c r="T125" s="484">
        <v>101</v>
      </c>
      <c r="U125" s="485"/>
      <c r="V125" s="485"/>
      <c r="W125" s="485"/>
      <c r="X125" s="485"/>
      <c r="Y125" s="485"/>
      <c r="Z125" s="289"/>
      <c r="AA125" s="289"/>
      <c r="AB125" s="289"/>
      <c r="AC125" s="289"/>
      <c r="AD125" s="289"/>
      <c r="AE125" s="289"/>
      <c r="AF125" s="289"/>
      <c r="AG125" s="289"/>
      <c r="AH125" s="289"/>
      <c r="AI125" s="289"/>
      <c r="AJ125" s="289"/>
      <c r="AK125" s="289"/>
      <c r="AL125" s="289"/>
      <c r="AM125" s="289">
        <v>1</v>
      </c>
      <c r="AN125" s="289"/>
      <c r="AO125" s="240">
        <v>0</v>
      </c>
      <c r="AP125" s="240">
        <v>12</v>
      </c>
      <c r="AQ125" s="240">
        <v>1</v>
      </c>
      <c r="AR125" s="242">
        <v>0</v>
      </c>
      <c r="AT125" s="486" t="s">
        <v>13450</v>
      </c>
      <c r="AU125" s="486" t="s">
        <v>13452</v>
      </c>
      <c r="AV125" s="486" t="s">
        <v>13125</v>
      </c>
      <c r="AW125" s="242">
        <v>1</v>
      </c>
      <c r="AX125" s="243">
        <v>1</v>
      </c>
      <c r="AY125" s="243">
        <v>1</v>
      </c>
      <c r="AZ125" s="484" t="s">
        <v>6905</v>
      </c>
      <c r="BA125" s="484"/>
      <c r="BB125" s="244">
        <v>1</v>
      </c>
      <c r="BD125" s="484" t="s">
        <v>6905</v>
      </c>
      <c r="BE125" s="484">
        <v>190066</v>
      </c>
      <c r="BF125" s="484" t="s">
        <v>6905</v>
      </c>
      <c r="BG125" s="484" t="s">
        <v>6905</v>
      </c>
      <c r="BH125" s="245">
        <v>100</v>
      </c>
      <c r="BK125" s="245">
        <v>1</v>
      </c>
      <c r="BL125" s="245">
        <v>55</v>
      </c>
      <c r="BM125" s="245">
        <v>9</v>
      </c>
      <c r="BN125" s="289"/>
      <c r="BO125" s="289"/>
      <c r="BP125" s="245" t="s">
        <v>13125</v>
      </c>
      <c r="BS125" s="484" t="s">
        <v>6905</v>
      </c>
      <c r="BT125" s="484"/>
      <c r="BU125" s="486" t="s">
        <v>13453</v>
      </c>
      <c r="BV125" s="484"/>
      <c r="BW125" s="484" t="s">
        <v>6905</v>
      </c>
      <c r="BX125" s="484">
        <v>3</v>
      </c>
      <c r="BY125" s="487" t="s">
        <v>6905</v>
      </c>
      <c r="BZ125" s="487" t="s">
        <v>6905</v>
      </c>
      <c r="CA125" s="487">
        <v>4490066</v>
      </c>
      <c r="CB125" s="487" t="s">
        <v>13126</v>
      </c>
      <c r="CC125" s="487"/>
      <c r="CD125" s="487"/>
      <c r="CE125" s="484" t="s">
        <v>6905</v>
      </c>
      <c r="CF125" s="484" t="s">
        <v>6905</v>
      </c>
      <c r="CG125" s="484" t="s">
        <v>6905</v>
      </c>
      <c r="CH125" s="484" t="s">
        <v>6905</v>
      </c>
      <c r="CI125" s="484" t="s">
        <v>6905</v>
      </c>
      <c r="CJ125" s="484"/>
      <c r="DD125" s="289"/>
      <c r="DE125" s="289"/>
      <c r="DF125" s="289"/>
      <c r="DG125" s="289"/>
      <c r="DK125" s="289"/>
      <c r="DL125" s="289"/>
      <c r="ED125" s="484"/>
      <c r="EW125" s="250">
        <v>10</v>
      </c>
      <c r="EZ125" s="484">
        <v>101</v>
      </c>
      <c r="FA125" s="484"/>
      <c r="FB125" s="484"/>
      <c r="FG125" s="250">
        <v>2</v>
      </c>
      <c r="FI125" s="250">
        <v>20</v>
      </c>
      <c r="FJ125" s="250">
        <v>10</v>
      </c>
      <c r="FM125" s="484">
        <v>101</v>
      </c>
      <c r="FN125" s="484"/>
      <c r="FO125" s="484"/>
      <c r="FP125" s="484"/>
      <c r="FT125" s="250" t="s">
        <v>13138</v>
      </c>
      <c r="FU125" s="250">
        <v>2</v>
      </c>
      <c r="FW125" s="250">
        <v>20</v>
      </c>
      <c r="FX125" s="254">
        <f t="shared" si="51"/>
        <v>0</v>
      </c>
      <c r="FY125" s="254">
        <v>1</v>
      </c>
    </row>
    <row r="126" spans="1:181">
      <c r="A126" s="240">
        <v>490067</v>
      </c>
      <c r="B126" s="240" t="s">
        <v>13445</v>
      </c>
      <c r="C126" s="240">
        <v>3</v>
      </c>
      <c r="E126" s="240">
        <v>0</v>
      </c>
      <c r="F126" s="310">
        <v>3</v>
      </c>
      <c r="G126" s="310">
        <v>1</v>
      </c>
      <c r="H126" s="310">
        <v>1</v>
      </c>
      <c r="I126" s="310"/>
      <c r="J126" s="310"/>
      <c r="N126" s="295" t="str">
        <f t="shared" si="57"/>
        <v>PLAYERSKILL_49006</v>
      </c>
      <c r="O126" s="295" t="str">
        <f t="shared" si="7"/>
        <v>PLAYERSKILLDES_490067</v>
      </c>
      <c r="P126" s="295" t="str">
        <f t="shared" si="55"/>
        <v>PLAYERSKILLDES2_490067</v>
      </c>
      <c r="Q126" s="295" t="str">
        <f t="shared" si="56"/>
        <v>PLAYERSKILLDES3_490067</v>
      </c>
      <c r="R126" s="295"/>
      <c r="S126" s="295" t="s">
        <v>13446</v>
      </c>
      <c r="T126" s="484">
        <v>101</v>
      </c>
      <c r="U126" s="485"/>
      <c r="V126" s="485"/>
      <c r="W126" s="485"/>
      <c r="X126" s="485"/>
      <c r="Y126" s="485"/>
      <c r="Z126" s="289"/>
      <c r="AA126" s="289"/>
      <c r="AB126" s="289"/>
      <c r="AC126" s="289"/>
      <c r="AD126" s="289"/>
      <c r="AE126" s="289"/>
      <c r="AF126" s="289"/>
      <c r="AG126" s="289"/>
      <c r="AH126" s="289"/>
      <c r="AI126" s="289"/>
      <c r="AJ126" s="289"/>
      <c r="AK126" s="289"/>
      <c r="AL126" s="289"/>
      <c r="AM126" s="289">
        <v>1</v>
      </c>
      <c r="AN126" s="289"/>
      <c r="AO126" s="240">
        <v>0</v>
      </c>
      <c r="AP126" s="240">
        <v>12</v>
      </c>
      <c r="AQ126" s="240">
        <v>1</v>
      </c>
      <c r="AR126" s="242">
        <v>0</v>
      </c>
      <c r="AT126" s="486" t="s">
        <v>13450</v>
      </c>
      <c r="AU126" s="486" t="s">
        <v>13452</v>
      </c>
      <c r="AV126" s="486" t="s">
        <v>13125</v>
      </c>
      <c r="AW126" s="242">
        <v>1</v>
      </c>
      <c r="AX126" s="243">
        <v>1</v>
      </c>
      <c r="AY126" s="243">
        <v>1</v>
      </c>
      <c r="AZ126" s="484" t="s">
        <v>6905</v>
      </c>
      <c r="BA126" s="484"/>
      <c r="BB126" s="244">
        <v>1</v>
      </c>
      <c r="BD126" s="484" t="s">
        <v>6905</v>
      </c>
      <c r="BE126" s="484">
        <v>190067</v>
      </c>
      <c r="BF126" s="484" t="s">
        <v>6905</v>
      </c>
      <c r="BG126" s="484" t="s">
        <v>6905</v>
      </c>
      <c r="BH126" s="245">
        <v>100</v>
      </c>
      <c r="BK126" s="245">
        <v>1</v>
      </c>
      <c r="BL126" s="245">
        <v>55</v>
      </c>
      <c r="BM126" s="245">
        <v>9</v>
      </c>
      <c r="BN126" s="289"/>
      <c r="BO126" s="289"/>
      <c r="BP126" s="245" t="s">
        <v>13125</v>
      </c>
      <c r="BS126" s="484" t="s">
        <v>6905</v>
      </c>
      <c r="BT126" s="484"/>
      <c r="BU126" s="486" t="s">
        <v>13453</v>
      </c>
      <c r="BV126" s="484"/>
      <c r="BW126" s="484" t="s">
        <v>6905</v>
      </c>
      <c r="BX126" s="484">
        <v>3</v>
      </c>
      <c r="BY126" s="487" t="s">
        <v>6905</v>
      </c>
      <c r="BZ126" s="487" t="s">
        <v>6905</v>
      </c>
      <c r="CA126" s="487">
        <v>4490066</v>
      </c>
      <c r="CB126" s="487" t="s">
        <v>13126</v>
      </c>
      <c r="CC126" s="487"/>
      <c r="CD126" s="487"/>
      <c r="CE126" s="484" t="s">
        <v>6905</v>
      </c>
      <c r="CF126" s="484" t="s">
        <v>6905</v>
      </c>
      <c r="CG126" s="484" t="s">
        <v>6905</v>
      </c>
      <c r="CH126" s="484" t="s">
        <v>6905</v>
      </c>
      <c r="CI126" s="484" t="s">
        <v>6905</v>
      </c>
      <c r="CJ126" s="484"/>
      <c r="DD126" s="289"/>
      <c r="DE126" s="289"/>
      <c r="DF126" s="289"/>
      <c r="DG126" s="289"/>
      <c r="DK126" s="289"/>
      <c r="DL126" s="289"/>
      <c r="ED126" s="484"/>
      <c r="EW126" s="250">
        <v>10</v>
      </c>
      <c r="EZ126" s="484">
        <v>101</v>
      </c>
      <c r="FA126" s="484"/>
      <c r="FB126" s="484"/>
      <c r="FG126" s="250">
        <v>2</v>
      </c>
      <c r="FI126" s="250">
        <v>20</v>
      </c>
      <c r="FJ126" s="250">
        <v>10</v>
      </c>
      <c r="FM126" s="484">
        <v>101</v>
      </c>
      <c r="FN126" s="484"/>
      <c r="FO126" s="484"/>
      <c r="FP126" s="484"/>
      <c r="FT126" s="250" t="s">
        <v>13138</v>
      </c>
      <c r="FU126" s="250">
        <v>2</v>
      </c>
      <c r="FW126" s="250">
        <v>20</v>
      </c>
      <c r="FX126" s="254">
        <f t="shared" si="51"/>
        <v>0</v>
      </c>
      <c r="FY126" s="254">
        <v>1</v>
      </c>
    </row>
    <row r="127" spans="1:181">
      <c r="A127" s="240">
        <v>49007</v>
      </c>
      <c r="B127" s="240" t="s">
        <v>13454</v>
      </c>
      <c r="C127" s="240">
        <v>3</v>
      </c>
      <c r="E127" s="240">
        <v>0</v>
      </c>
      <c r="F127" s="310">
        <v>3</v>
      </c>
      <c r="G127" s="310">
        <v>3</v>
      </c>
      <c r="H127" s="310">
        <v>3</v>
      </c>
      <c r="I127" s="310"/>
      <c r="J127" s="310"/>
      <c r="N127" s="295" t="str">
        <f>"PLAYERSKILL_"&amp;A127</f>
        <v>PLAYERSKILL_49007</v>
      </c>
      <c r="O127" s="295" t="str">
        <f t="shared" si="7"/>
        <v>PLAYERSKILLDES_49007</v>
      </c>
      <c r="P127" s="295" t="str">
        <f>"PLAYERSKILLDES2_"&amp;A127</f>
        <v>PLAYERSKILLDES2_49007</v>
      </c>
      <c r="Q127" s="295" t="str">
        <f>"PLAYERSKILLDES3_"&amp;A127</f>
        <v>PLAYERSKILLDES3_49007</v>
      </c>
      <c r="R127" s="295"/>
      <c r="S127" s="295" t="s">
        <v>13455</v>
      </c>
      <c r="T127" s="484">
        <v>100</v>
      </c>
      <c r="U127" s="485"/>
      <c r="V127" s="485"/>
      <c r="W127" s="485"/>
      <c r="X127" s="485"/>
      <c r="Y127" s="485"/>
      <c r="Z127" s="289"/>
      <c r="AA127" s="289"/>
      <c r="AB127" s="289"/>
      <c r="AC127" s="289"/>
      <c r="AD127" s="289" t="s">
        <v>13456</v>
      </c>
      <c r="AE127" s="289"/>
      <c r="AF127" s="289"/>
      <c r="AG127" s="289" t="s">
        <v>13457</v>
      </c>
      <c r="AH127" s="289"/>
      <c r="AI127" s="289"/>
      <c r="AJ127" s="289"/>
      <c r="AK127" s="289"/>
      <c r="AL127" s="289"/>
      <c r="AM127" s="289">
        <v>0</v>
      </c>
      <c r="AN127" s="289" t="s">
        <v>13458</v>
      </c>
      <c r="AO127" s="240">
        <v>0</v>
      </c>
      <c r="AP127" s="240">
        <v>12</v>
      </c>
      <c r="AQ127" s="240">
        <v>1</v>
      </c>
      <c r="AR127" s="242">
        <v>0</v>
      </c>
      <c r="AT127" s="242" t="s">
        <v>13192</v>
      </c>
      <c r="AU127" s="486" t="s">
        <v>13125</v>
      </c>
      <c r="AV127" s="486" t="s">
        <v>13125</v>
      </c>
      <c r="AW127" s="242">
        <v>1</v>
      </c>
      <c r="AX127" s="243">
        <v>1</v>
      </c>
      <c r="AY127" s="243">
        <v>1</v>
      </c>
      <c r="AZ127" s="484" t="s">
        <v>6905</v>
      </c>
      <c r="BA127" s="484"/>
      <c r="BB127" s="244">
        <v>1</v>
      </c>
      <c r="BD127" s="484" t="s">
        <v>6905</v>
      </c>
      <c r="BE127" s="484" t="s">
        <v>6905</v>
      </c>
      <c r="BF127" s="484" t="s">
        <v>6905</v>
      </c>
      <c r="BG127" s="484" t="s">
        <v>6905</v>
      </c>
      <c r="BH127" s="245">
        <v>100</v>
      </c>
      <c r="BK127" s="245">
        <v>0</v>
      </c>
      <c r="BL127" s="245">
        <v>0</v>
      </c>
      <c r="BN127" s="289"/>
      <c r="BO127" s="289"/>
      <c r="BQ127" s="245">
        <v>3</v>
      </c>
      <c r="BS127" s="484" t="s">
        <v>6905</v>
      </c>
      <c r="BT127" s="484"/>
      <c r="BU127" s="484" t="s">
        <v>6905</v>
      </c>
      <c r="BV127" s="484"/>
      <c r="BW127" s="484" t="s">
        <v>6905</v>
      </c>
      <c r="BX127" s="484">
        <v>5</v>
      </c>
      <c r="BY127" s="487" t="s">
        <v>6905</v>
      </c>
      <c r="BZ127" s="487" t="s">
        <v>6905</v>
      </c>
      <c r="CA127" s="487"/>
      <c r="CB127" s="487"/>
      <c r="CC127" s="487"/>
      <c r="CD127" s="487"/>
      <c r="CE127" s="486">
        <v>9007</v>
      </c>
      <c r="CF127" s="484" t="s">
        <v>12013</v>
      </c>
      <c r="CG127" s="486" t="s">
        <v>13459</v>
      </c>
      <c r="CH127" s="484" t="s">
        <v>6905</v>
      </c>
      <c r="CI127" s="484" t="s">
        <v>6905</v>
      </c>
      <c r="CJ127" s="484"/>
      <c r="DD127" s="289"/>
      <c r="DE127" s="289"/>
      <c r="DF127" s="289"/>
      <c r="DG127" s="289"/>
      <c r="DK127" s="289"/>
      <c r="DL127" s="289"/>
      <c r="ED127" s="484"/>
      <c r="EW127" s="250">
        <v>10</v>
      </c>
      <c r="EZ127" s="484">
        <v>100</v>
      </c>
      <c r="FA127" s="484"/>
      <c r="FB127" s="484"/>
      <c r="FG127" s="250">
        <v>2</v>
      </c>
      <c r="FI127" s="250">
        <v>20</v>
      </c>
      <c r="FJ127" s="250">
        <v>10</v>
      </c>
      <c r="FM127" s="484">
        <v>100</v>
      </c>
      <c r="FN127" s="484"/>
      <c r="FO127" s="484"/>
      <c r="FP127" s="484"/>
      <c r="FU127" s="250">
        <v>2</v>
      </c>
      <c r="FW127" s="250">
        <v>20</v>
      </c>
      <c r="FX127" s="254">
        <f t="shared" si="51"/>
        <v>0</v>
      </c>
      <c r="FY127" s="254">
        <v>1</v>
      </c>
    </row>
    <row r="128" spans="1:181">
      <c r="A128" s="240">
        <v>490071</v>
      </c>
      <c r="B128" s="240" t="s">
        <v>13454</v>
      </c>
      <c r="C128" s="240">
        <v>3</v>
      </c>
      <c r="E128" s="240">
        <v>0</v>
      </c>
      <c r="F128" s="310">
        <v>3</v>
      </c>
      <c r="G128" s="310">
        <v>3</v>
      </c>
      <c r="H128" s="310">
        <v>3</v>
      </c>
      <c r="I128" s="310"/>
      <c r="J128" s="310"/>
      <c r="N128" s="295" t="str">
        <f>N127</f>
        <v>PLAYERSKILL_49007</v>
      </c>
      <c r="O128" s="295" t="str">
        <f t="shared" si="7"/>
        <v>PLAYERSKILLDES_490071</v>
      </c>
      <c r="P128" s="295" t="str">
        <f>"PLAYERSKILLDES2_"&amp;A128</f>
        <v>PLAYERSKILLDES2_490071</v>
      </c>
      <c r="Q128" s="295" t="str">
        <f>"PLAYERSKILLDES3_"&amp;A128</f>
        <v>PLAYERSKILLDES3_490071</v>
      </c>
      <c r="R128" s="295"/>
      <c r="S128" s="295" t="s">
        <v>13455</v>
      </c>
      <c r="T128" s="484">
        <v>100</v>
      </c>
      <c r="U128" s="485"/>
      <c r="V128" s="485"/>
      <c r="W128" s="485"/>
      <c r="X128" s="485"/>
      <c r="Y128" s="485"/>
      <c r="Z128" s="289"/>
      <c r="AA128" s="289"/>
      <c r="AB128" s="289"/>
      <c r="AC128" s="289"/>
      <c r="AD128" s="289" t="s">
        <v>13456</v>
      </c>
      <c r="AE128" s="289"/>
      <c r="AF128" s="289"/>
      <c r="AG128" s="289" t="s">
        <v>13457</v>
      </c>
      <c r="AH128" s="289"/>
      <c r="AI128" s="289"/>
      <c r="AJ128" s="289"/>
      <c r="AK128" s="289"/>
      <c r="AL128" s="289"/>
      <c r="AM128" s="289">
        <v>0</v>
      </c>
      <c r="AN128" s="289" t="s">
        <v>13458</v>
      </c>
      <c r="AO128" s="240">
        <v>0</v>
      </c>
      <c r="AP128" s="240">
        <v>12</v>
      </c>
      <c r="AQ128" s="240">
        <v>1</v>
      </c>
      <c r="AR128" s="242">
        <v>0</v>
      </c>
      <c r="AT128" s="242" t="s">
        <v>13192</v>
      </c>
      <c r="AU128" s="486" t="s">
        <v>13125</v>
      </c>
      <c r="AV128" s="486" t="s">
        <v>13125</v>
      </c>
      <c r="AW128" s="242">
        <v>1</v>
      </c>
      <c r="AX128" s="243">
        <v>1</v>
      </c>
      <c r="AY128" s="243">
        <v>1</v>
      </c>
      <c r="AZ128" s="484" t="s">
        <v>6905</v>
      </c>
      <c r="BA128" s="484"/>
      <c r="BB128" s="244">
        <v>1</v>
      </c>
      <c r="BD128" s="484" t="s">
        <v>6905</v>
      </c>
      <c r="BE128" s="484" t="s">
        <v>6905</v>
      </c>
      <c r="BF128" s="484" t="s">
        <v>6905</v>
      </c>
      <c r="BG128" s="484" t="s">
        <v>6905</v>
      </c>
      <c r="BH128" s="245">
        <v>100</v>
      </c>
      <c r="BK128" s="245">
        <v>0</v>
      </c>
      <c r="BL128" s="245">
        <v>0</v>
      </c>
      <c r="BN128" s="289"/>
      <c r="BO128" s="289"/>
      <c r="BQ128" s="245">
        <v>3</v>
      </c>
      <c r="BS128" s="484" t="s">
        <v>6905</v>
      </c>
      <c r="BT128" s="484"/>
      <c r="BU128" s="484" t="s">
        <v>6905</v>
      </c>
      <c r="BV128" s="484"/>
      <c r="BW128" s="484" t="s">
        <v>6905</v>
      </c>
      <c r="BX128" s="484">
        <v>5</v>
      </c>
      <c r="BY128" s="487" t="s">
        <v>6905</v>
      </c>
      <c r="BZ128" s="487" t="s">
        <v>6905</v>
      </c>
      <c r="CA128" s="487"/>
      <c r="CB128" s="487"/>
      <c r="CC128" s="487"/>
      <c r="CD128" s="487"/>
      <c r="CE128" s="486">
        <v>90071</v>
      </c>
      <c r="CF128" s="484" t="s">
        <v>12013</v>
      </c>
      <c r="CG128" s="486" t="s">
        <v>13459</v>
      </c>
      <c r="CH128" s="484" t="s">
        <v>6905</v>
      </c>
      <c r="CI128" s="484" t="s">
        <v>6905</v>
      </c>
      <c r="CJ128" s="484"/>
      <c r="DD128" s="289"/>
      <c r="DE128" s="289"/>
      <c r="DF128" s="289"/>
      <c r="DG128" s="289"/>
      <c r="DK128" s="289"/>
      <c r="DL128" s="289"/>
      <c r="ED128" s="484"/>
      <c r="EW128" s="250">
        <v>10</v>
      </c>
      <c r="EZ128" s="484">
        <v>100</v>
      </c>
      <c r="FA128" s="484"/>
      <c r="FB128" s="484"/>
      <c r="FG128" s="250">
        <v>2</v>
      </c>
      <c r="FI128" s="250">
        <v>20</v>
      </c>
      <c r="FJ128" s="250">
        <v>10</v>
      </c>
      <c r="FM128" s="484">
        <v>100</v>
      </c>
      <c r="FN128" s="484"/>
      <c r="FO128" s="484"/>
      <c r="FP128" s="484"/>
      <c r="FU128" s="250">
        <v>2</v>
      </c>
      <c r="FW128" s="250">
        <v>20</v>
      </c>
      <c r="FX128" s="254">
        <f t="shared" si="51"/>
        <v>0</v>
      </c>
      <c r="FY128" s="254">
        <v>1</v>
      </c>
    </row>
    <row r="129" spans="1:181">
      <c r="A129" s="240">
        <v>490072</v>
      </c>
      <c r="B129" s="240" t="s">
        <v>13454</v>
      </c>
      <c r="C129" s="240">
        <v>3</v>
      </c>
      <c r="E129" s="240">
        <v>0</v>
      </c>
      <c r="F129" s="310">
        <v>3</v>
      </c>
      <c r="G129" s="310">
        <v>3</v>
      </c>
      <c r="H129" s="310">
        <v>3</v>
      </c>
      <c r="I129" s="310"/>
      <c r="J129" s="310"/>
      <c r="N129" s="295" t="str">
        <f t="shared" ref="N129:N134" si="58">N128</f>
        <v>PLAYERSKILL_49007</v>
      </c>
      <c r="O129" s="295" t="str">
        <f t="shared" si="7"/>
        <v>PLAYERSKILLDES_490072</v>
      </c>
      <c r="P129" s="295" t="str">
        <f>"PLAYERSKILLDES2_"&amp;A129</f>
        <v>PLAYERSKILLDES2_490072</v>
      </c>
      <c r="Q129" s="295" t="str">
        <f>"PLAYERSKILLDES3_"&amp;A129</f>
        <v>PLAYERSKILLDES3_490072</v>
      </c>
      <c r="R129" s="295"/>
      <c r="S129" s="295" t="s">
        <v>13455</v>
      </c>
      <c r="T129" s="484">
        <v>100</v>
      </c>
      <c r="U129" s="485"/>
      <c r="V129" s="485"/>
      <c r="W129" s="485"/>
      <c r="X129" s="485"/>
      <c r="Y129" s="485"/>
      <c r="Z129" s="289"/>
      <c r="AA129" s="289"/>
      <c r="AB129" s="289"/>
      <c r="AC129" s="289"/>
      <c r="AD129" s="289" t="s">
        <v>13456</v>
      </c>
      <c r="AE129" s="289"/>
      <c r="AF129" s="289"/>
      <c r="AG129" s="289" t="s">
        <v>13457</v>
      </c>
      <c r="AH129" s="289"/>
      <c r="AI129" s="289"/>
      <c r="AJ129" s="289"/>
      <c r="AK129" s="289"/>
      <c r="AL129" s="289"/>
      <c r="AM129" s="289">
        <v>0</v>
      </c>
      <c r="AN129" s="289" t="s">
        <v>13458</v>
      </c>
      <c r="AO129" s="240">
        <v>0</v>
      </c>
      <c r="AP129" s="240">
        <v>12</v>
      </c>
      <c r="AQ129" s="240">
        <v>1</v>
      </c>
      <c r="AR129" s="242">
        <v>0</v>
      </c>
      <c r="AT129" s="242" t="s">
        <v>13192</v>
      </c>
      <c r="AU129" s="486" t="s">
        <v>13125</v>
      </c>
      <c r="AV129" s="486" t="s">
        <v>13125</v>
      </c>
      <c r="AW129" s="242">
        <v>1</v>
      </c>
      <c r="AX129" s="243">
        <v>1</v>
      </c>
      <c r="AY129" s="243">
        <v>1</v>
      </c>
      <c r="AZ129" s="484" t="s">
        <v>6905</v>
      </c>
      <c r="BA129" s="484"/>
      <c r="BB129" s="244">
        <v>1</v>
      </c>
      <c r="BD129" s="484" t="s">
        <v>6905</v>
      </c>
      <c r="BE129" s="484" t="s">
        <v>6905</v>
      </c>
      <c r="BF129" s="484" t="s">
        <v>6905</v>
      </c>
      <c r="BG129" s="484" t="s">
        <v>6905</v>
      </c>
      <c r="BH129" s="245">
        <v>100</v>
      </c>
      <c r="BK129" s="245">
        <v>0</v>
      </c>
      <c r="BL129" s="245">
        <v>0</v>
      </c>
      <c r="BN129" s="289"/>
      <c r="BO129" s="289"/>
      <c r="BQ129" s="245">
        <v>3</v>
      </c>
      <c r="BS129" s="484" t="s">
        <v>6905</v>
      </c>
      <c r="BT129" s="484"/>
      <c r="BU129" s="484" t="s">
        <v>6905</v>
      </c>
      <c r="BV129" s="484"/>
      <c r="BW129" s="484" t="s">
        <v>6905</v>
      </c>
      <c r="BX129" s="484">
        <v>5</v>
      </c>
      <c r="BY129" s="487" t="s">
        <v>6905</v>
      </c>
      <c r="BZ129" s="487" t="s">
        <v>6905</v>
      </c>
      <c r="CA129" s="487"/>
      <c r="CB129" s="487"/>
      <c r="CC129" s="487"/>
      <c r="CD129" s="487"/>
      <c r="CE129" s="486">
        <v>90072</v>
      </c>
      <c r="CF129" s="484" t="s">
        <v>12013</v>
      </c>
      <c r="CG129" s="486" t="s">
        <v>13459</v>
      </c>
      <c r="CH129" s="484" t="s">
        <v>6905</v>
      </c>
      <c r="CI129" s="484" t="s">
        <v>6905</v>
      </c>
      <c r="CJ129" s="484"/>
      <c r="DD129" s="289"/>
      <c r="DE129" s="289"/>
      <c r="DF129" s="289"/>
      <c r="DG129" s="289"/>
      <c r="DK129" s="289"/>
      <c r="DL129" s="289"/>
      <c r="ED129" s="484"/>
      <c r="EW129" s="250">
        <v>10</v>
      </c>
      <c r="EZ129" s="484">
        <v>100</v>
      </c>
      <c r="FA129" s="484"/>
      <c r="FB129" s="484"/>
      <c r="FG129" s="250">
        <v>2</v>
      </c>
      <c r="FI129" s="250">
        <v>20</v>
      </c>
      <c r="FJ129" s="250">
        <v>10</v>
      </c>
      <c r="FM129" s="484">
        <v>100</v>
      </c>
      <c r="FN129" s="484"/>
      <c r="FO129" s="484"/>
      <c r="FP129" s="484"/>
      <c r="FU129" s="250">
        <v>2</v>
      </c>
      <c r="FW129" s="250">
        <v>20</v>
      </c>
      <c r="FX129" s="254">
        <f t="shared" si="51"/>
        <v>0</v>
      </c>
      <c r="FY129" s="254">
        <v>1</v>
      </c>
    </row>
    <row r="130" spans="1:181">
      <c r="A130" s="240">
        <v>490073</v>
      </c>
      <c r="B130" s="240" t="s">
        <v>13454</v>
      </c>
      <c r="C130" s="240">
        <v>3</v>
      </c>
      <c r="E130" s="240">
        <v>0</v>
      </c>
      <c r="F130" s="310">
        <v>3</v>
      </c>
      <c r="G130" s="310">
        <v>3</v>
      </c>
      <c r="H130" s="310">
        <v>3</v>
      </c>
      <c r="I130" s="310"/>
      <c r="J130" s="310"/>
      <c r="N130" s="295" t="str">
        <f t="shared" si="58"/>
        <v>PLAYERSKILL_49007</v>
      </c>
      <c r="O130" s="295" t="str">
        <f t="shared" si="7"/>
        <v>PLAYERSKILLDES_490073</v>
      </c>
      <c r="P130" s="295" t="str">
        <f t="shared" ref="P130:P134" si="59">"PLAYERSKILLDES2_"&amp;A130</f>
        <v>PLAYERSKILLDES2_490073</v>
      </c>
      <c r="Q130" s="295" t="str">
        <f t="shared" ref="Q130:Q134" si="60">"PLAYERSKILLDES3_"&amp;A130</f>
        <v>PLAYERSKILLDES3_490073</v>
      </c>
      <c r="R130" s="295"/>
      <c r="S130" s="295" t="s">
        <v>13455</v>
      </c>
      <c r="T130" s="484">
        <v>100</v>
      </c>
      <c r="U130" s="485"/>
      <c r="V130" s="485"/>
      <c r="W130" s="485"/>
      <c r="X130" s="485"/>
      <c r="Y130" s="485"/>
      <c r="Z130" s="289"/>
      <c r="AA130" s="289"/>
      <c r="AB130" s="289"/>
      <c r="AC130" s="289"/>
      <c r="AD130" s="289" t="s">
        <v>13456</v>
      </c>
      <c r="AE130" s="289"/>
      <c r="AF130" s="289"/>
      <c r="AG130" s="289" t="s">
        <v>13457</v>
      </c>
      <c r="AH130" s="289"/>
      <c r="AI130" s="289"/>
      <c r="AJ130" s="289"/>
      <c r="AK130" s="289"/>
      <c r="AL130" s="289"/>
      <c r="AM130" s="289">
        <v>0</v>
      </c>
      <c r="AN130" s="289" t="s">
        <v>13458</v>
      </c>
      <c r="AO130" s="240">
        <v>0</v>
      </c>
      <c r="AP130" s="240">
        <v>12</v>
      </c>
      <c r="AQ130" s="240">
        <v>1</v>
      </c>
      <c r="AR130" s="242">
        <v>0</v>
      </c>
      <c r="AT130" s="242" t="s">
        <v>13192</v>
      </c>
      <c r="AU130" s="486" t="s">
        <v>13125</v>
      </c>
      <c r="AV130" s="486" t="s">
        <v>13125</v>
      </c>
      <c r="AW130" s="242">
        <v>1</v>
      </c>
      <c r="AX130" s="243">
        <v>1</v>
      </c>
      <c r="AY130" s="243">
        <v>1</v>
      </c>
      <c r="AZ130" s="484" t="s">
        <v>6905</v>
      </c>
      <c r="BA130" s="484"/>
      <c r="BB130" s="244">
        <v>1</v>
      </c>
      <c r="BD130" s="484" t="s">
        <v>6905</v>
      </c>
      <c r="BE130" s="484" t="s">
        <v>6905</v>
      </c>
      <c r="BF130" s="484" t="s">
        <v>6905</v>
      </c>
      <c r="BG130" s="484" t="s">
        <v>6905</v>
      </c>
      <c r="BH130" s="245">
        <v>100</v>
      </c>
      <c r="BK130" s="245">
        <v>0</v>
      </c>
      <c r="BL130" s="245">
        <v>0</v>
      </c>
      <c r="BN130" s="289"/>
      <c r="BO130" s="289"/>
      <c r="BQ130" s="245">
        <v>3</v>
      </c>
      <c r="BS130" s="484" t="s">
        <v>6905</v>
      </c>
      <c r="BT130" s="484"/>
      <c r="BU130" s="484" t="s">
        <v>6905</v>
      </c>
      <c r="BV130" s="484"/>
      <c r="BW130" s="484" t="s">
        <v>6905</v>
      </c>
      <c r="BX130" s="484">
        <v>5</v>
      </c>
      <c r="BY130" s="487" t="s">
        <v>6905</v>
      </c>
      <c r="BZ130" s="487" t="s">
        <v>6905</v>
      </c>
      <c r="CA130" s="487"/>
      <c r="CB130" s="487"/>
      <c r="CC130" s="487"/>
      <c r="CD130" s="487"/>
      <c r="CE130" s="486">
        <v>90073</v>
      </c>
      <c r="CF130" s="484" t="s">
        <v>12013</v>
      </c>
      <c r="CG130" s="486" t="s">
        <v>13459</v>
      </c>
      <c r="CH130" s="484" t="s">
        <v>6905</v>
      </c>
      <c r="CI130" s="484" t="s">
        <v>6905</v>
      </c>
      <c r="CJ130" s="484"/>
      <c r="DD130" s="289"/>
      <c r="DE130" s="289"/>
      <c r="DF130" s="289"/>
      <c r="DG130" s="289"/>
      <c r="DK130" s="289"/>
      <c r="DL130" s="289"/>
      <c r="ED130" s="484"/>
      <c r="EW130" s="250">
        <v>10</v>
      </c>
      <c r="EZ130" s="484">
        <v>100</v>
      </c>
      <c r="FA130" s="484"/>
      <c r="FB130" s="484"/>
      <c r="FG130" s="250">
        <v>2</v>
      </c>
      <c r="FI130" s="250">
        <v>20</v>
      </c>
      <c r="FJ130" s="250">
        <v>10</v>
      </c>
      <c r="FM130" s="484">
        <v>100</v>
      </c>
      <c r="FN130" s="484"/>
      <c r="FO130" s="484"/>
      <c r="FP130" s="484"/>
      <c r="FU130" s="250">
        <v>2</v>
      </c>
      <c r="FW130" s="250">
        <v>20</v>
      </c>
      <c r="FX130" s="254">
        <f t="shared" si="51"/>
        <v>0</v>
      </c>
      <c r="FY130" s="254">
        <v>1</v>
      </c>
    </row>
    <row r="131" spans="1:181">
      <c r="A131" s="240">
        <v>490074</v>
      </c>
      <c r="B131" s="240" t="s">
        <v>13454</v>
      </c>
      <c r="C131" s="240">
        <v>3</v>
      </c>
      <c r="E131" s="240">
        <v>0</v>
      </c>
      <c r="F131" s="310">
        <v>3</v>
      </c>
      <c r="G131" s="310">
        <v>3</v>
      </c>
      <c r="H131" s="310">
        <v>3</v>
      </c>
      <c r="I131" s="310"/>
      <c r="J131" s="310"/>
      <c r="N131" s="295" t="str">
        <f t="shared" si="58"/>
        <v>PLAYERSKILL_49007</v>
      </c>
      <c r="O131" s="295" t="str">
        <f t="shared" ref="O131:O134" si="61">"PLAYERSKILLDES_"&amp;$A131</f>
        <v>PLAYERSKILLDES_490074</v>
      </c>
      <c r="P131" s="295" t="str">
        <f t="shared" si="59"/>
        <v>PLAYERSKILLDES2_490074</v>
      </c>
      <c r="Q131" s="295" t="str">
        <f t="shared" si="60"/>
        <v>PLAYERSKILLDES3_490074</v>
      </c>
      <c r="R131" s="295"/>
      <c r="S131" s="295" t="s">
        <v>13455</v>
      </c>
      <c r="T131" s="484">
        <v>100</v>
      </c>
      <c r="U131" s="485"/>
      <c r="V131" s="485"/>
      <c r="W131" s="485"/>
      <c r="X131" s="485"/>
      <c r="Y131" s="485"/>
      <c r="Z131" s="289"/>
      <c r="AA131" s="289"/>
      <c r="AB131" s="289"/>
      <c r="AC131" s="289"/>
      <c r="AD131" s="289" t="s">
        <v>13460</v>
      </c>
      <c r="AE131" s="289"/>
      <c r="AF131" s="289"/>
      <c r="AG131" s="289" t="s">
        <v>13461</v>
      </c>
      <c r="AH131" s="289"/>
      <c r="AI131" s="289"/>
      <c r="AJ131" s="289"/>
      <c r="AK131" s="289"/>
      <c r="AL131" s="289"/>
      <c r="AM131" s="289">
        <v>0</v>
      </c>
      <c r="AN131" s="289" t="s">
        <v>13458</v>
      </c>
      <c r="AO131" s="240">
        <v>0</v>
      </c>
      <c r="AP131" s="240">
        <v>12</v>
      </c>
      <c r="AQ131" s="240">
        <v>1</v>
      </c>
      <c r="AR131" s="242">
        <v>0</v>
      </c>
      <c r="AT131" s="242" t="s">
        <v>13192</v>
      </c>
      <c r="AU131" s="486" t="s">
        <v>13125</v>
      </c>
      <c r="AV131" s="486" t="s">
        <v>13125</v>
      </c>
      <c r="AW131" s="242">
        <v>1</v>
      </c>
      <c r="AX131" s="243">
        <v>1</v>
      </c>
      <c r="AY131" s="243">
        <v>1</v>
      </c>
      <c r="AZ131" s="484" t="s">
        <v>6905</v>
      </c>
      <c r="BA131" s="484"/>
      <c r="BB131" s="244">
        <v>1</v>
      </c>
      <c r="BD131" s="484" t="s">
        <v>6905</v>
      </c>
      <c r="BE131" s="484" t="s">
        <v>6905</v>
      </c>
      <c r="BF131" s="484" t="s">
        <v>6905</v>
      </c>
      <c r="BG131" s="484" t="s">
        <v>6905</v>
      </c>
      <c r="BH131" s="245">
        <v>100</v>
      </c>
      <c r="BK131" s="245">
        <v>0</v>
      </c>
      <c r="BL131" s="245">
        <v>0</v>
      </c>
      <c r="BN131" s="289"/>
      <c r="BO131" s="289"/>
      <c r="BQ131" s="245">
        <v>3</v>
      </c>
      <c r="BS131" s="484" t="s">
        <v>6905</v>
      </c>
      <c r="BT131" s="484"/>
      <c r="BU131" s="484" t="s">
        <v>6905</v>
      </c>
      <c r="BV131" s="484"/>
      <c r="BW131" s="484" t="s">
        <v>6905</v>
      </c>
      <c r="BX131" s="484">
        <v>5</v>
      </c>
      <c r="BY131" s="487" t="s">
        <v>6905</v>
      </c>
      <c r="BZ131" s="487" t="s">
        <v>6905</v>
      </c>
      <c r="CA131" s="487"/>
      <c r="CB131" s="487"/>
      <c r="CC131" s="487"/>
      <c r="CD131" s="487"/>
      <c r="CE131" s="486">
        <v>90074</v>
      </c>
      <c r="CF131" s="484" t="s">
        <v>12013</v>
      </c>
      <c r="CG131" s="486" t="s">
        <v>13462</v>
      </c>
      <c r="CH131" s="484" t="s">
        <v>6905</v>
      </c>
      <c r="CI131" s="484" t="s">
        <v>6905</v>
      </c>
      <c r="CJ131" s="484"/>
      <c r="DD131" s="289"/>
      <c r="DE131" s="289"/>
      <c r="DF131" s="289"/>
      <c r="DG131" s="289"/>
      <c r="DK131" s="289"/>
      <c r="DL131" s="289"/>
      <c r="ED131" s="484"/>
      <c r="EW131" s="250">
        <v>10</v>
      </c>
      <c r="EZ131" s="484">
        <v>100</v>
      </c>
      <c r="FA131" s="484"/>
      <c r="FB131" s="484"/>
      <c r="FG131" s="250">
        <v>2</v>
      </c>
      <c r="FI131" s="250">
        <v>20</v>
      </c>
      <c r="FJ131" s="250">
        <v>10</v>
      </c>
      <c r="FM131" s="484">
        <v>100</v>
      </c>
      <c r="FN131" s="484"/>
      <c r="FO131" s="484"/>
      <c r="FP131" s="484"/>
      <c r="FU131" s="250">
        <v>2</v>
      </c>
      <c r="FW131" s="250">
        <v>20</v>
      </c>
      <c r="FX131" s="254">
        <f t="shared" si="51"/>
        <v>0</v>
      </c>
      <c r="FY131" s="254">
        <v>1</v>
      </c>
    </row>
    <row r="132" spans="1:181">
      <c r="A132" s="240">
        <v>490075</v>
      </c>
      <c r="B132" s="240" t="s">
        <v>13454</v>
      </c>
      <c r="C132" s="240">
        <v>3</v>
      </c>
      <c r="E132" s="240">
        <v>0</v>
      </c>
      <c r="F132" s="310">
        <v>3</v>
      </c>
      <c r="G132" s="310">
        <v>3</v>
      </c>
      <c r="H132" s="310">
        <v>3</v>
      </c>
      <c r="I132" s="310"/>
      <c r="J132" s="310"/>
      <c r="N132" s="295" t="str">
        <f t="shared" si="58"/>
        <v>PLAYERSKILL_49007</v>
      </c>
      <c r="O132" s="295" t="str">
        <f t="shared" si="61"/>
        <v>PLAYERSKILLDES_490075</v>
      </c>
      <c r="P132" s="295" t="str">
        <f t="shared" si="59"/>
        <v>PLAYERSKILLDES2_490075</v>
      </c>
      <c r="Q132" s="295" t="str">
        <f t="shared" si="60"/>
        <v>PLAYERSKILLDES3_490075</v>
      </c>
      <c r="R132" s="295"/>
      <c r="S132" s="295" t="s">
        <v>13455</v>
      </c>
      <c r="T132" s="484">
        <v>100</v>
      </c>
      <c r="U132" s="485"/>
      <c r="V132" s="485"/>
      <c r="W132" s="485"/>
      <c r="X132" s="485"/>
      <c r="Y132" s="485"/>
      <c r="Z132" s="289"/>
      <c r="AA132" s="289"/>
      <c r="AB132" s="289"/>
      <c r="AC132" s="289"/>
      <c r="AD132" s="289" t="s">
        <v>13460</v>
      </c>
      <c r="AE132" s="289"/>
      <c r="AF132" s="289"/>
      <c r="AG132" s="289" t="s">
        <v>13461</v>
      </c>
      <c r="AH132" s="289"/>
      <c r="AI132" s="289"/>
      <c r="AJ132" s="289"/>
      <c r="AK132" s="289"/>
      <c r="AL132" s="289"/>
      <c r="AM132" s="289">
        <v>0</v>
      </c>
      <c r="AN132" s="289" t="s">
        <v>13458</v>
      </c>
      <c r="AO132" s="240">
        <v>0</v>
      </c>
      <c r="AP132" s="240">
        <v>12</v>
      </c>
      <c r="AQ132" s="240">
        <v>1</v>
      </c>
      <c r="AR132" s="242">
        <v>0</v>
      </c>
      <c r="AT132" s="242" t="s">
        <v>13192</v>
      </c>
      <c r="AU132" s="486" t="s">
        <v>13125</v>
      </c>
      <c r="AV132" s="486" t="s">
        <v>13125</v>
      </c>
      <c r="AW132" s="242">
        <v>1</v>
      </c>
      <c r="AX132" s="243">
        <v>1</v>
      </c>
      <c r="AY132" s="243">
        <v>1</v>
      </c>
      <c r="AZ132" s="484" t="s">
        <v>6905</v>
      </c>
      <c r="BA132" s="484"/>
      <c r="BB132" s="244">
        <v>1</v>
      </c>
      <c r="BD132" s="484" t="s">
        <v>6905</v>
      </c>
      <c r="BE132" s="484" t="s">
        <v>6905</v>
      </c>
      <c r="BF132" s="484" t="s">
        <v>6905</v>
      </c>
      <c r="BG132" s="484" t="s">
        <v>6905</v>
      </c>
      <c r="BH132" s="245">
        <v>100</v>
      </c>
      <c r="BK132" s="245">
        <v>0</v>
      </c>
      <c r="BL132" s="245">
        <v>0</v>
      </c>
      <c r="BN132" s="289"/>
      <c r="BO132" s="289"/>
      <c r="BQ132" s="245">
        <v>3</v>
      </c>
      <c r="BS132" s="484" t="s">
        <v>6905</v>
      </c>
      <c r="BT132" s="484"/>
      <c r="BU132" s="484" t="s">
        <v>6905</v>
      </c>
      <c r="BV132" s="484"/>
      <c r="BW132" s="484" t="s">
        <v>6905</v>
      </c>
      <c r="BX132" s="484">
        <v>5</v>
      </c>
      <c r="BY132" s="487" t="s">
        <v>6905</v>
      </c>
      <c r="BZ132" s="487" t="s">
        <v>6905</v>
      </c>
      <c r="CA132" s="487"/>
      <c r="CB132" s="487"/>
      <c r="CC132" s="487"/>
      <c r="CD132" s="487"/>
      <c r="CE132" s="486">
        <v>90075</v>
      </c>
      <c r="CF132" s="484" t="s">
        <v>12013</v>
      </c>
      <c r="CG132" s="486" t="s">
        <v>13462</v>
      </c>
      <c r="CH132" s="484" t="s">
        <v>6905</v>
      </c>
      <c r="CI132" s="484" t="s">
        <v>6905</v>
      </c>
      <c r="CJ132" s="484"/>
      <c r="DD132" s="289"/>
      <c r="DE132" s="289"/>
      <c r="DF132" s="289"/>
      <c r="DG132" s="289"/>
      <c r="DK132" s="289"/>
      <c r="DL132" s="289"/>
      <c r="ED132" s="484"/>
      <c r="EW132" s="250">
        <v>10</v>
      </c>
      <c r="EZ132" s="484">
        <v>100</v>
      </c>
      <c r="FA132" s="484"/>
      <c r="FB132" s="484"/>
      <c r="FG132" s="250">
        <v>2</v>
      </c>
      <c r="FI132" s="250">
        <v>20</v>
      </c>
      <c r="FJ132" s="250">
        <v>10</v>
      </c>
      <c r="FM132" s="484">
        <v>100</v>
      </c>
      <c r="FN132" s="484"/>
      <c r="FO132" s="484"/>
      <c r="FP132" s="484"/>
      <c r="FU132" s="250">
        <v>2</v>
      </c>
      <c r="FW132" s="250">
        <v>20</v>
      </c>
      <c r="FX132" s="254">
        <f t="shared" si="51"/>
        <v>0</v>
      </c>
      <c r="FY132" s="254">
        <v>1</v>
      </c>
    </row>
    <row r="133" spans="1:181">
      <c r="A133" s="240">
        <v>490076</v>
      </c>
      <c r="B133" s="240" t="s">
        <v>13454</v>
      </c>
      <c r="C133" s="240">
        <v>3</v>
      </c>
      <c r="E133" s="240">
        <v>0</v>
      </c>
      <c r="F133" s="310">
        <v>3</v>
      </c>
      <c r="G133" s="310">
        <v>3</v>
      </c>
      <c r="H133" s="310">
        <v>3</v>
      </c>
      <c r="I133" s="310"/>
      <c r="J133" s="310"/>
      <c r="N133" s="295" t="str">
        <f t="shared" si="58"/>
        <v>PLAYERSKILL_49007</v>
      </c>
      <c r="O133" s="295" t="str">
        <f t="shared" si="61"/>
        <v>PLAYERSKILLDES_490076</v>
      </c>
      <c r="P133" s="295" t="str">
        <f t="shared" si="59"/>
        <v>PLAYERSKILLDES2_490076</v>
      </c>
      <c r="Q133" s="295" t="str">
        <f t="shared" si="60"/>
        <v>PLAYERSKILLDES3_490076</v>
      </c>
      <c r="R133" s="295"/>
      <c r="S133" s="295" t="s">
        <v>13455</v>
      </c>
      <c r="T133" s="484">
        <v>100</v>
      </c>
      <c r="U133" s="485"/>
      <c r="V133" s="485"/>
      <c r="W133" s="485"/>
      <c r="X133" s="485"/>
      <c r="Y133" s="485"/>
      <c r="Z133" s="289"/>
      <c r="AA133" s="289"/>
      <c r="AB133" s="289"/>
      <c r="AC133" s="289"/>
      <c r="AD133" s="289" t="s">
        <v>13460</v>
      </c>
      <c r="AE133" s="289"/>
      <c r="AF133" s="289"/>
      <c r="AG133" s="289" t="s">
        <v>13461</v>
      </c>
      <c r="AH133" s="289"/>
      <c r="AI133" s="289"/>
      <c r="AJ133" s="289"/>
      <c r="AK133" s="289"/>
      <c r="AL133" s="289"/>
      <c r="AM133" s="289">
        <v>0</v>
      </c>
      <c r="AN133" s="289" t="s">
        <v>13458</v>
      </c>
      <c r="AO133" s="240">
        <v>0</v>
      </c>
      <c r="AP133" s="240">
        <v>12</v>
      </c>
      <c r="AQ133" s="240">
        <v>1</v>
      </c>
      <c r="AR133" s="242">
        <v>0</v>
      </c>
      <c r="AT133" s="242" t="s">
        <v>13192</v>
      </c>
      <c r="AU133" s="486" t="s">
        <v>13125</v>
      </c>
      <c r="AV133" s="486" t="s">
        <v>13125</v>
      </c>
      <c r="AW133" s="242">
        <v>1</v>
      </c>
      <c r="AX133" s="243">
        <v>1</v>
      </c>
      <c r="AY133" s="243">
        <v>1</v>
      </c>
      <c r="AZ133" s="484" t="s">
        <v>6905</v>
      </c>
      <c r="BA133" s="484"/>
      <c r="BB133" s="244">
        <v>1</v>
      </c>
      <c r="BD133" s="484" t="s">
        <v>6905</v>
      </c>
      <c r="BE133" s="484" t="s">
        <v>6905</v>
      </c>
      <c r="BF133" s="484" t="s">
        <v>6905</v>
      </c>
      <c r="BG133" s="484" t="s">
        <v>6905</v>
      </c>
      <c r="BH133" s="245">
        <v>100</v>
      </c>
      <c r="BK133" s="245">
        <v>0</v>
      </c>
      <c r="BL133" s="245">
        <v>0</v>
      </c>
      <c r="BN133" s="289"/>
      <c r="BO133" s="289"/>
      <c r="BQ133" s="245">
        <v>3</v>
      </c>
      <c r="BS133" s="484" t="s">
        <v>6905</v>
      </c>
      <c r="BT133" s="484"/>
      <c r="BU133" s="484" t="s">
        <v>6905</v>
      </c>
      <c r="BV133" s="484"/>
      <c r="BW133" s="484" t="s">
        <v>6905</v>
      </c>
      <c r="BX133" s="484">
        <v>5</v>
      </c>
      <c r="BY133" s="487" t="s">
        <v>6905</v>
      </c>
      <c r="BZ133" s="487" t="s">
        <v>6905</v>
      </c>
      <c r="CA133" s="487"/>
      <c r="CB133" s="487"/>
      <c r="CC133" s="487"/>
      <c r="CD133" s="487"/>
      <c r="CE133" s="486">
        <v>90076</v>
      </c>
      <c r="CF133" s="484" t="s">
        <v>12013</v>
      </c>
      <c r="CG133" s="486" t="s">
        <v>13462</v>
      </c>
      <c r="CH133" s="484" t="s">
        <v>6905</v>
      </c>
      <c r="CI133" s="484" t="s">
        <v>6905</v>
      </c>
      <c r="CJ133" s="484"/>
      <c r="DD133" s="289"/>
      <c r="DE133" s="289"/>
      <c r="DF133" s="289"/>
      <c r="DG133" s="289"/>
      <c r="DK133" s="289"/>
      <c r="DL133" s="289"/>
      <c r="ED133" s="484"/>
      <c r="EW133" s="250">
        <v>10</v>
      </c>
      <c r="EZ133" s="484">
        <v>100</v>
      </c>
      <c r="FA133" s="484"/>
      <c r="FB133" s="484"/>
      <c r="FG133" s="250">
        <v>2</v>
      </c>
      <c r="FI133" s="250">
        <v>20</v>
      </c>
      <c r="FJ133" s="250">
        <v>10</v>
      </c>
      <c r="FM133" s="484">
        <v>100</v>
      </c>
      <c r="FN133" s="484"/>
      <c r="FO133" s="484"/>
      <c r="FP133" s="484"/>
      <c r="FU133" s="250">
        <v>2</v>
      </c>
      <c r="FW133" s="250">
        <v>20</v>
      </c>
      <c r="FX133" s="254">
        <f t="shared" si="51"/>
        <v>0</v>
      </c>
      <c r="FY133" s="254">
        <v>1</v>
      </c>
    </row>
    <row r="134" spans="1:181">
      <c r="A134" s="240">
        <v>490077</v>
      </c>
      <c r="B134" s="240" t="s">
        <v>13454</v>
      </c>
      <c r="C134" s="240">
        <v>3</v>
      </c>
      <c r="E134" s="240">
        <v>0</v>
      </c>
      <c r="F134" s="310">
        <v>3</v>
      </c>
      <c r="G134" s="310">
        <v>3</v>
      </c>
      <c r="H134" s="310">
        <v>3</v>
      </c>
      <c r="I134" s="310"/>
      <c r="J134" s="310"/>
      <c r="N134" s="295" t="str">
        <f t="shared" si="58"/>
        <v>PLAYERSKILL_49007</v>
      </c>
      <c r="O134" s="295" t="str">
        <f t="shared" si="61"/>
        <v>PLAYERSKILLDES_490077</v>
      </c>
      <c r="P134" s="295" t="str">
        <f t="shared" si="59"/>
        <v>PLAYERSKILLDES2_490077</v>
      </c>
      <c r="Q134" s="295" t="str">
        <f t="shared" si="60"/>
        <v>PLAYERSKILLDES3_490077</v>
      </c>
      <c r="R134" s="295"/>
      <c r="S134" s="295" t="s">
        <v>13455</v>
      </c>
      <c r="T134" s="484">
        <v>100</v>
      </c>
      <c r="U134" s="485"/>
      <c r="V134" s="485"/>
      <c r="W134" s="485"/>
      <c r="X134" s="485"/>
      <c r="Y134" s="485"/>
      <c r="Z134" s="289"/>
      <c r="AA134" s="289"/>
      <c r="AB134" s="289"/>
      <c r="AC134" s="289"/>
      <c r="AD134" s="289" t="s">
        <v>13460</v>
      </c>
      <c r="AE134" s="289"/>
      <c r="AF134" s="289"/>
      <c r="AG134" s="289" t="s">
        <v>13461</v>
      </c>
      <c r="AH134" s="289"/>
      <c r="AI134" s="289"/>
      <c r="AJ134" s="289"/>
      <c r="AK134" s="289"/>
      <c r="AL134" s="289"/>
      <c r="AM134" s="289">
        <v>0</v>
      </c>
      <c r="AN134" s="289" t="s">
        <v>13458</v>
      </c>
      <c r="AO134" s="240">
        <v>0</v>
      </c>
      <c r="AP134" s="240">
        <v>12</v>
      </c>
      <c r="AQ134" s="240">
        <v>1</v>
      </c>
      <c r="AR134" s="242">
        <v>0</v>
      </c>
      <c r="AT134" s="242" t="s">
        <v>13192</v>
      </c>
      <c r="AU134" s="486" t="s">
        <v>13125</v>
      </c>
      <c r="AV134" s="486" t="s">
        <v>13125</v>
      </c>
      <c r="AW134" s="242">
        <v>1</v>
      </c>
      <c r="AX134" s="243">
        <v>1</v>
      </c>
      <c r="AY134" s="243">
        <v>1</v>
      </c>
      <c r="AZ134" s="484" t="s">
        <v>6905</v>
      </c>
      <c r="BA134" s="484"/>
      <c r="BB134" s="244">
        <v>1</v>
      </c>
      <c r="BD134" s="484" t="s">
        <v>6905</v>
      </c>
      <c r="BE134" s="484" t="s">
        <v>6905</v>
      </c>
      <c r="BF134" s="484" t="s">
        <v>6905</v>
      </c>
      <c r="BG134" s="484" t="s">
        <v>6905</v>
      </c>
      <c r="BH134" s="245">
        <v>100</v>
      </c>
      <c r="BK134" s="245">
        <v>0</v>
      </c>
      <c r="BL134" s="245">
        <v>0</v>
      </c>
      <c r="BN134" s="289"/>
      <c r="BO134" s="289"/>
      <c r="BQ134" s="245">
        <v>3</v>
      </c>
      <c r="BS134" s="484" t="s">
        <v>6905</v>
      </c>
      <c r="BT134" s="484"/>
      <c r="BU134" s="484" t="s">
        <v>6905</v>
      </c>
      <c r="BV134" s="484"/>
      <c r="BW134" s="484" t="s">
        <v>6905</v>
      </c>
      <c r="BX134" s="484">
        <v>5</v>
      </c>
      <c r="BY134" s="487" t="s">
        <v>6905</v>
      </c>
      <c r="BZ134" s="487" t="s">
        <v>6905</v>
      </c>
      <c r="CA134" s="487"/>
      <c r="CB134" s="487"/>
      <c r="CC134" s="487"/>
      <c r="CD134" s="487"/>
      <c r="CE134" s="486">
        <v>90077</v>
      </c>
      <c r="CF134" s="484" t="s">
        <v>12013</v>
      </c>
      <c r="CG134" s="486" t="s">
        <v>13462</v>
      </c>
      <c r="CH134" s="484" t="s">
        <v>6905</v>
      </c>
      <c r="CI134" s="484" t="s">
        <v>6905</v>
      </c>
      <c r="CJ134" s="484"/>
      <c r="DD134" s="289"/>
      <c r="DE134" s="289"/>
      <c r="DF134" s="289"/>
      <c r="DG134" s="289"/>
      <c r="DK134" s="289"/>
      <c r="DL134" s="289"/>
      <c r="ED134" s="484"/>
      <c r="EW134" s="250">
        <v>10</v>
      </c>
      <c r="EZ134" s="484">
        <v>100</v>
      </c>
      <c r="FA134" s="484"/>
      <c r="FB134" s="484"/>
      <c r="FG134" s="250">
        <v>2</v>
      </c>
      <c r="FI134" s="250">
        <v>20</v>
      </c>
      <c r="FJ134" s="250">
        <v>10</v>
      </c>
      <c r="FM134" s="484">
        <v>100</v>
      </c>
      <c r="FN134" s="484"/>
      <c r="FO134" s="484"/>
      <c r="FP134" s="484"/>
      <c r="FU134" s="250">
        <v>2</v>
      </c>
      <c r="FW134" s="250">
        <v>20</v>
      </c>
      <c r="FX134" s="254">
        <f t="shared" si="51"/>
        <v>0</v>
      </c>
      <c r="FY134" s="254">
        <v>1</v>
      </c>
    </row>
    <row r="135" spans="1:181">
      <c r="A135" s="240">
        <v>49008</v>
      </c>
      <c r="B135" s="240" t="s">
        <v>13463</v>
      </c>
      <c r="C135" s="240">
        <v>3</v>
      </c>
      <c r="E135" s="240">
        <v>0</v>
      </c>
      <c r="F135" s="310">
        <v>3</v>
      </c>
      <c r="G135" s="310">
        <v>3</v>
      </c>
      <c r="H135" s="310">
        <v>3</v>
      </c>
      <c r="I135" s="310"/>
      <c r="J135" s="310"/>
      <c r="N135" s="295" t="str">
        <f>"PLAYERSKILL_"&amp;A135</f>
        <v>PLAYERSKILL_49008</v>
      </c>
      <c r="O135" s="295" t="str">
        <f>"PLAYERSKILLDES_"&amp;$A135</f>
        <v>PLAYERSKILLDES_49008</v>
      </c>
      <c r="P135" s="295" t="str">
        <f>"PLAYERSKILLDES2_"&amp;A135</f>
        <v>PLAYERSKILLDES2_49008</v>
      </c>
      <c r="Q135" s="295" t="str">
        <f>"PLAYERSKILLDES3_"&amp;A135</f>
        <v>PLAYERSKILLDES3_49008</v>
      </c>
      <c r="R135" s="295"/>
      <c r="S135" s="295" t="s">
        <v>13464</v>
      </c>
      <c r="T135" s="484">
        <v>100</v>
      </c>
      <c r="U135" s="485"/>
      <c r="V135" s="485"/>
      <c r="W135" s="485"/>
      <c r="X135" s="485"/>
      <c r="Y135" s="485"/>
      <c r="Z135" s="289"/>
      <c r="AA135" s="289" t="s">
        <v>13465</v>
      </c>
      <c r="AB135" s="289"/>
      <c r="AC135" s="289"/>
      <c r="AD135" s="289"/>
      <c r="AE135" s="289"/>
      <c r="AF135" s="289"/>
      <c r="AG135" s="289"/>
      <c r="AH135" s="289"/>
      <c r="AI135" s="289"/>
      <c r="AJ135" s="289"/>
      <c r="AK135" s="289"/>
      <c r="AL135" s="289"/>
      <c r="AM135" s="289">
        <v>0</v>
      </c>
      <c r="AN135" s="289"/>
      <c r="AO135" s="240">
        <v>0</v>
      </c>
      <c r="AP135" s="240">
        <v>12</v>
      </c>
      <c r="AQ135" s="240">
        <v>1</v>
      </c>
      <c r="AR135" s="242">
        <v>0</v>
      </c>
      <c r="AT135" s="242" t="s">
        <v>13466</v>
      </c>
      <c r="AU135" s="486" t="s">
        <v>13125</v>
      </c>
      <c r="AV135" s="486" t="s">
        <v>13125</v>
      </c>
      <c r="AW135" s="242">
        <v>1</v>
      </c>
      <c r="AX135" s="243">
        <v>1</v>
      </c>
      <c r="AY135" s="243">
        <v>1</v>
      </c>
      <c r="AZ135" s="484"/>
      <c r="BA135" s="484"/>
      <c r="BB135" s="244">
        <v>1</v>
      </c>
      <c r="BD135" s="484"/>
      <c r="BE135" s="484"/>
      <c r="BF135" s="484"/>
      <c r="BG135" s="484"/>
      <c r="BH135" s="245">
        <v>100</v>
      </c>
      <c r="BK135" s="245">
        <v>0</v>
      </c>
      <c r="BL135" s="245">
        <v>0</v>
      </c>
      <c r="BN135" s="289">
        <v>43</v>
      </c>
      <c r="BO135" s="289"/>
      <c r="BQ135" s="245">
        <v>3</v>
      </c>
      <c r="BS135" s="484" t="s">
        <v>6905</v>
      </c>
      <c r="BT135" s="484"/>
      <c r="BU135" s="484" t="s">
        <v>6905</v>
      </c>
      <c r="BV135" s="484"/>
      <c r="BW135" s="484" t="s">
        <v>6905</v>
      </c>
      <c r="BX135" s="484">
        <v>5</v>
      </c>
      <c r="BY135" s="487" t="s">
        <v>6905</v>
      </c>
      <c r="BZ135" s="487" t="s">
        <v>6905</v>
      </c>
      <c r="CA135" s="487"/>
      <c r="CB135" s="487" t="s">
        <v>6905</v>
      </c>
      <c r="CC135" s="487"/>
      <c r="CD135" s="487"/>
      <c r="CE135" s="486">
        <v>9008</v>
      </c>
      <c r="CF135" s="484" t="s">
        <v>12013</v>
      </c>
      <c r="CG135" s="486" t="s">
        <v>13186</v>
      </c>
      <c r="CH135" s="484" t="s">
        <v>6905</v>
      </c>
      <c r="CI135" s="484" t="s">
        <v>6905</v>
      </c>
      <c r="CJ135" s="484"/>
      <c r="DD135" s="289"/>
      <c r="DE135" s="289"/>
      <c r="DF135" s="289"/>
      <c r="DG135" s="289"/>
      <c r="DI135" s="245">
        <v>0</v>
      </c>
      <c r="DK135" s="289"/>
      <c r="DL135" s="289"/>
      <c r="ED135" s="484"/>
      <c r="EW135" s="250">
        <v>10</v>
      </c>
      <c r="EZ135" s="484">
        <v>100</v>
      </c>
      <c r="FA135" s="484"/>
      <c r="FB135" s="484"/>
      <c r="FG135" s="250">
        <v>2</v>
      </c>
      <c r="FI135" s="250">
        <v>20</v>
      </c>
      <c r="FJ135" s="250">
        <v>10</v>
      </c>
      <c r="FM135" s="484">
        <v>100</v>
      </c>
      <c r="FN135" s="484"/>
      <c r="FO135" s="484"/>
      <c r="FP135" s="484"/>
      <c r="FU135" s="250">
        <v>2</v>
      </c>
      <c r="FW135" s="250">
        <v>20</v>
      </c>
      <c r="FX135" s="254">
        <v>2000</v>
      </c>
      <c r="FY135" s="254">
        <v>1</v>
      </c>
    </row>
    <row r="136" spans="1:181">
      <c r="A136" s="240">
        <v>490081</v>
      </c>
      <c r="B136" s="240" t="s">
        <v>13463</v>
      </c>
      <c r="C136" s="240">
        <v>3</v>
      </c>
      <c r="E136" s="240">
        <v>0</v>
      </c>
      <c r="F136" s="310">
        <v>3</v>
      </c>
      <c r="G136" s="310">
        <v>3</v>
      </c>
      <c r="H136" s="310">
        <v>3</v>
      </c>
      <c r="I136" s="310"/>
      <c r="J136" s="310"/>
      <c r="N136" s="295" t="str">
        <f>N135</f>
        <v>PLAYERSKILL_49008</v>
      </c>
      <c r="O136" s="295" t="str">
        <f t="shared" ref="O136:O142" si="62">"PLAYERSKILLDES_"&amp;$A136</f>
        <v>PLAYERSKILLDES_490081</v>
      </c>
      <c r="P136" s="295" t="str">
        <f t="shared" ref="P136:P142" si="63">"PLAYERSKILLDES2_"&amp;A136</f>
        <v>PLAYERSKILLDES2_490081</v>
      </c>
      <c r="Q136" s="295" t="str">
        <f t="shared" ref="Q136:Q142" si="64">"PLAYERSKILLDES3_"&amp;A136</f>
        <v>PLAYERSKILLDES3_490081</v>
      </c>
      <c r="R136" s="295" t="str">
        <f>"PLAYERSKILLDESEX_"&amp;A136</f>
        <v>PLAYERSKILLDESEX_490081</v>
      </c>
      <c r="S136" s="295" t="s">
        <v>13464</v>
      </c>
      <c r="T136" s="484">
        <v>100</v>
      </c>
      <c r="U136" s="485"/>
      <c r="V136" s="485"/>
      <c r="W136" s="485"/>
      <c r="X136" s="485"/>
      <c r="Y136" s="485"/>
      <c r="Z136" s="289"/>
      <c r="AA136" s="289" t="s">
        <v>13465</v>
      </c>
      <c r="AB136" s="289"/>
      <c r="AC136" s="289"/>
      <c r="AD136" s="289"/>
      <c r="AE136" s="289"/>
      <c r="AF136" s="289"/>
      <c r="AG136" s="289"/>
      <c r="AH136" s="289"/>
      <c r="AI136" s="289"/>
      <c r="AJ136" s="289"/>
      <c r="AK136" s="289"/>
      <c r="AL136" s="289"/>
      <c r="AM136" s="289">
        <v>0</v>
      </c>
      <c r="AN136" s="289"/>
      <c r="AO136" s="240">
        <v>0</v>
      </c>
      <c r="AP136" s="240">
        <v>12</v>
      </c>
      <c r="AQ136" s="240">
        <v>1</v>
      </c>
      <c r="AR136" s="242">
        <v>0</v>
      </c>
      <c r="AT136" s="242" t="s">
        <v>13466</v>
      </c>
      <c r="AU136" s="486" t="s">
        <v>13125</v>
      </c>
      <c r="AV136" s="486" t="s">
        <v>13125</v>
      </c>
      <c r="AW136" s="242">
        <v>1</v>
      </c>
      <c r="AX136" s="243">
        <v>1</v>
      </c>
      <c r="AY136" s="243">
        <v>1</v>
      </c>
      <c r="AZ136" s="484"/>
      <c r="BA136" s="484"/>
      <c r="BB136" s="244">
        <v>1</v>
      </c>
      <c r="BD136" s="484"/>
      <c r="BE136" s="484"/>
      <c r="BF136" s="484"/>
      <c r="BG136" s="484"/>
      <c r="BH136" s="245">
        <v>100</v>
      </c>
      <c r="BK136" s="245">
        <v>0</v>
      </c>
      <c r="BL136" s="245">
        <v>0</v>
      </c>
      <c r="BN136" s="289">
        <v>43</v>
      </c>
      <c r="BO136" s="289"/>
      <c r="BQ136" s="245">
        <v>3</v>
      </c>
      <c r="BS136" s="484" t="s">
        <v>6905</v>
      </c>
      <c r="BT136" s="484"/>
      <c r="BU136" s="484" t="s">
        <v>6905</v>
      </c>
      <c r="BV136" s="484"/>
      <c r="BW136" s="484" t="s">
        <v>6905</v>
      </c>
      <c r="BX136" s="484">
        <v>5</v>
      </c>
      <c r="BY136" s="487" t="s">
        <v>6905</v>
      </c>
      <c r="BZ136" s="487" t="s">
        <v>6905</v>
      </c>
      <c r="CA136" s="487"/>
      <c r="CB136" s="487" t="s">
        <v>6905</v>
      </c>
      <c r="CC136" s="487"/>
      <c r="CD136" s="487"/>
      <c r="CE136" s="486">
        <v>90081</v>
      </c>
      <c r="CF136" s="484" t="s">
        <v>12013</v>
      </c>
      <c r="CG136" s="486" t="s">
        <v>13186</v>
      </c>
      <c r="CH136" s="484" t="s">
        <v>6905</v>
      </c>
      <c r="CI136" s="484" t="s">
        <v>6905</v>
      </c>
      <c r="CJ136" s="484"/>
      <c r="DD136" s="289"/>
      <c r="DE136" s="289"/>
      <c r="DF136" s="289"/>
      <c r="DG136" s="289"/>
      <c r="DI136" s="245">
        <v>0</v>
      </c>
      <c r="DK136" s="289"/>
      <c r="DL136" s="289"/>
      <c r="ED136" s="484"/>
      <c r="EW136" s="250">
        <v>10</v>
      </c>
      <c r="EZ136" s="484">
        <v>100</v>
      </c>
      <c r="FA136" s="484"/>
      <c r="FB136" s="484"/>
      <c r="FG136" s="250">
        <v>2</v>
      </c>
      <c r="FI136" s="250">
        <v>20</v>
      </c>
      <c r="FJ136" s="250">
        <v>10</v>
      </c>
      <c r="FM136" s="484">
        <v>100</v>
      </c>
      <c r="FN136" s="484"/>
      <c r="FO136" s="484"/>
      <c r="FP136" s="484"/>
      <c r="FU136" s="250">
        <v>2</v>
      </c>
      <c r="FW136" s="250">
        <v>20</v>
      </c>
      <c r="FX136" s="254">
        <v>2000</v>
      </c>
      <c r="FY136" s="254">
        <v>1</v>
      </c>
    </row>
    <row r="137" spans="1:181">
      <c r="A137" s="240">
        <v>490082</v>
      </c>
      <c r="B137" s="240" t="s">
        <v>13463</v>
      </c>
      <c r="C137" s="240">
        <v>3</v>
      </c>
      <c r="E137" s="240">
        <v>0</v>
      </c>
      <c r="F137" s="310">
        <v>3</v>
      </c>
      <c r="G137" s="310">
        <v>3</v>
      </c>
      <c r="H137" s="310">
        <v>3</v>
      </c>
      <c r="I137" s="310"/>
      <c r="J137" s="310"/>
      <c r="N137" s="295" t="str">
        <f t="shared" ref="N137:N142" si="65">N136</f>
        <v>PLAYERSKILL_49008</v>
      </c>
      <c r="O137" s="295" t="str">
        <f t="shared" si="62"/>
        <v>PLAYERSKILLDES_490082</v>
      </c>
      <c r="P137" s="295" t="str">
        <f t="shared" si="63"/>
        <v>PLAYERSKILLDES2_490082</v>
      </c>
      <c r="Q137" s="295" t="str">
        <f t="shared" si="64"/>
        <v>PLAYERSKILLDES3_490082</v>
      </c>
      <c r="R137" s="295" t="str">
        <f>"PLAYERSKILLDESEX_"&amp;A137</f>
        <v>PLAYERSKILLDESEX_490082</v>
      </c>
      <c r="S137" s="295" t="s">
        <v>13464</v>
      </c>
      <c r="T137" s="484">
        <v>100</v>
      </c>
      <c r="U137" s="485"/>
      <c r="V137" s="485"/>
      <c r="W137" s="485"/>
      <c r="X137" s="485"/>
      <c r="Y137" s="485"/>
      <c r="Z137" s="289"/>
      <c r="AA137" s="289" t="s">
        <v>13465</v>
      </c>
      <c r="AB137" s="289"/>
      <c r="AC137" s="289"/>
      <c r="AD137" s="289"/>
      <c r="AE137" s="289"/>
      <c r="AF137" s="289"/>
      <c r="AG137" s="289"/>
      <c r="AH137" s="289"/>
      <c r="AI137" s="289"/>
      <c r="AJ137" s="289"/>
      <c r="AK137" s="289"/>
      <c r="AL137" s="289"/>
      <c r="AM137" s="289">
        <v>0</v>
      </c>
      <c r="AN137" s="289"/>
      <c r="AO137" s="240">
        <v>0</v>
      </c>
      <c r="AP137" s="240">
        <v>12</v>
      </c>
      <c r="AQ137" s="240">
        <v>1</v>
      </c>
      <c r="AR137" s="242">
        <v>0</v>
      </c>
      <c r="AT137" s="242" t="s">
        <v>13466</v>
      </c>
      <c r="AU137" s="486" t="s">
        <v>13125</v>
      </c>
      <c r="AV137" s="486" t="s">
        <v>13125</v>
      </c>
      <c r="AW137" s="242">
        <v>1</v>
      </c>
      <c r="AX137" s="243">
        <v>1</v>
      </c>
      <c r="AY137" s="243">
        <v>1</v>
      </c>
      <c r="AZ137" s="484"/>
      <c r="BA137" s="484"/>
      <c r="BB137" s="244">
        <v>1</v>
      </c>
      <c r="BD137" s="484"/>
      <c r="BE137" s="484"/>
      <c r="BF137" s="484"/>
      <c r="BG137" s="484"/>
      <c r="BH137" s="245">
        <v>100</v>
      </c>
      <c r="BK137" s="245">
        <v>0</v>
      </c>
      <c r="BL137" s="245">
        <v>0</v>
      </c>
      <c r="BN137" s="289">
        <v>43</v>
      </c>
      <c r="BO137" s="289"/>
      <c r="BQ137" s="245">
        <v>3</v>
      </c>
      <c r="BS137" s="484" t="s">
        <v>6905</v>
      </c>
      <c r="BT137" s="484"/>
      <c r="BU137" s="484" t="s">
        <v>6905</v>
      </c>
      <c r="BV137" s="484"/>
      <c r="BW137" s="484" t="s">
        <v>6905</v>
      </c>
      <c r="BX137" s="484">
        <v>5</v>
      </c>
      <c r="BY137" s="487" t="s">
        <v>6905</v>
      </c>
      <c r="BZ137" s="487" t="s">
        <v>6905</v>
      </c>
      <c r="CA137" s="487"/>
      <c r="CB137" s="487" t="s">
        <v>6905</v>
      </c>
      <c r="CC137" s="487"/>
      <c r="CD137" s="487"/>
      <c r="CE137" s="486">
        <v>90082</v>
      </c>
      <c r="CF137" s="484" t="s">
        <v>12013</v>
      </c>
      <c r="CG137" s="486" t="s">
        <v>13186</v>
      </c>
      <c r="CH137" s="484" t="s">
        <v>6905</v>
      </c>
      <c r="CI137" s="484" t="s">
        <v>6905</v>
      </c>
      <c r="CJ137" s="484"/>
      <c r="DD137" s="289"/>
      <c r="DE137" s="289"/>
      <c r="DF137" s="289"/>
      <c r="DG137" s="289"/>
      <c r="DI137" s="245">
        <v>0</v>
      </c>
      <c r="DK137" s="289"/>
      <c r="DL137" s="289"/>
      <c r="ED137" s="484"/>
      <c r="EW137" s="250">
        <v>10</v>
      </c>
      <c r="EZ137" s="484">
        <v>100</v>
      </c>
      <c r="FA137" s="484"/>
      <c r="FB137" s="484"/>
      <c r="FG137" s="250">
        <v>2</v>
      </c>
      <c r="FI137" s="250">
        <v>20</v>
      </c>
      <c r="FJ137" s="250">
        <v>10</v>
      </c>
      <c r="FM137" s="484">
        <v>100</v>
      </c>
      <c r="FN137" s="484"/>
      <c r="FO137" s="484"/>
      <c r="FP137" s="484"/>
      <c r="FU137" s="250">
        <v>2</v>
      </c>
      <c r="FW137" s="250">
        <v>20</v>
      </c>
      <c r="FX137" s="254">
        <v>2000</v>
      </c>
      <c r="FY137" s="254">
        <v>1</v>
      </c>
    </row>
    <row r="138" spans="1:181">
      <c r="A138" s="240">
        <v>490083</v>
      </c>
      <c r="B138" s="240" t="s">
        <v>13463</v>
      </c>
      <c r="C138" s="240">
        <v>3</v>
      </c>
      <c r="E138" s="240">
        <v>0</v>
      </c>
      <c r="F138" s="310">
        <v>3</v>
      </c>
      <c r="G138" s="310">
        <v>3</v>
      </c>
      <c r="H138" s="310">
        <v>3</v>
      </c>
      <c r="I138" s="310"/>
      <c r="J138" s="310"/>
      <c r="N138" s="295" t="str">
        <f t="shared" si="65"/>
        <v>PLAYERSKILL_49008</v>
      </c>
      <c r="O138" s="295" t="str">
        <f t="shared" si="62"/>
        <v>PLAYERSKILLDES_490083</v>
      </c>
      <c r="P138" s="295" t="str">
        <f t="shared" si="63"/>
        <v>PLAYERSKILLDES2_490083</v>
      </c>
      <c r="Q138" s="295" t="str">
        <f t="shared" si="64"/>
        <v>PLAYERSKILLDES3_490083</v>
      </c>
      <c r="R138" s="295"/>
      <c r="S138" s="295" t="s">
        <v>13464</v>
      </c>
      <c r="T138" s="484">
        <v>100</v>
      </c>
      <c r="U138" s="485"/>
      <c r="V138" s="485"/>
      <c r="W138" s="485"/>
      <c r="X138" s="485"/>
      <c r="Y138" s="485"/>
      <c r="Z138" s="289"/>
      <c r="AA138" s="289" t="s">
        <v>13465</v>
      </c>
      <c r="AB138" s="289"/>
      <c r="AC138" s="289"/>
      <c r="AD138" s="289"/>
      <c r="AE138" s="289"/>
      <c r="AF138" s="289"/>
      <c r="AG138" s="289"/>
      <c r="AH138" s="289"/>
      <c r="AI138" s="289"/>
      <c r="AJ138" s="289"/>
      <c r="AK138" s="289"/>
      <c r="AL138" s="289"/>
      <c r="AM138" s="289">
        <v>0</v>
      </c>
      <c r="AN138" s="289"/>
      <c r="AO138" s="240">
        <v>0</v>
      </c>
      <c r="AP138" s="240">
        <v>12</v>
      </c>
      <c r="AQ138" s="240">
        <v>1</v>
      </c>
      <c r="AR138" s="242">
        <v>0</v>
      </c>
      <c r="AT138" s="242" t="s">
        <v>13466</v>
      </c>
      <c r="AU138" s="486" t="s">
        <v>13125</v>
      </c>
      <c r="AV138" s="486" t="s">
        <v>13125</v>
      </c>
      <c r="AW138" s="242">
        <v>1</v>
      </c>
      <c r="AX138" s="243">
        <v>1</v>
      </c>
      <c r="AY138" s="243">
        <v>1</v>
      </c>
      <c r="AZ138" s="484"/>
      <c r="BA138" s="484"/>
      <c r="BB138" s="244">
        <v>1</v>
      </c>
      <c r="BD138" s="484"/>
      <c r="BE138" s="484"/>
      <c r="BF138" s="484"/>
      <c r="BG138" s="484"/>
      <c r="BH138" s="245">
        <v>100</v>
      </c>
      <c r="BK138" s="245">
        <v>0</v>
      </c>
      <c r="BL138" s="245">
        <v>0</v>
      </c>
      <c r="BN138" s="289">
        <v>43</v>
      </c>
      <c r="BO138" s="289"/>
      <c r="BQ138" s="245">
        <v>3</v>
      </c>
      <c r="BS138" s="484" t="s">
        <v>6905</v>
      </c>
      <c r="BT138" s="484"/>
      <c r="BU138" s="484" t="s">
        <v>6905</v>
      </c>
      <c r="BV138" s="484"/>
      <c r="BW138" s="484" t="s">
        <v>6905</v>
      </c>
      <c r="BX138" s="484">
        <v>5</v>
      </c>
      <c r="BY138" s="487" t="s">
        <v>6905</v>
      </c>
      <c r="BZ138" s="487" t="s">
        <v>6905</v>
      </c>
      <c r="CA138" s="487"/>
      <c r="CB138" s="487" t="s">
        <v>6905</v>
      </c>
      <c r="CC138" s="487"/>
      <c r="CD138" s="487"/>
      <c r="CE138" s="486">
        <v>90083</v>
      </c>
      <c r="CF138" s="484" t="s">
        <v>12013</v>
      </c>
      <c r="CG138" s="486" t="s">
        <v>13186</v>
      </c>
      <c r="CH138" s="484" t="s">
        <v>6905</v>
      </c>
      <c r="CI138" s="484" t="s">
        <v>6905</v>
      </c>
      <c r="CJ138" s="484"/>
      <c r="DD138" s="289"/>
      <c r="DE138" s="289"/>
      <c r="DF138" s="289"/>
      <c r="DG138" s="289"/>
      <c r="DI138" s="245">
        <v>0</v>
      </c>
      <c r="DK138" s="289"/>
      <c r="DL138" s="289"/>
      <c r="ED138" s="484"/>
      <c r="EW138" s="250">
        <v>10</v>
      </c>
      <c r="EZ138" s="484">
        <v>100</v>
      </c>
      <c r="FA138" s="484"/>
      <c r="FB138" s="484"/>
      <c r="FG138" s="250">
        <v>2</v>
      </c>
      <c r="FI138" s="250">
        <v>20</v>
      </c>
      <c r="FJ138" s="250">
        <v>10</v>
      </c>
      <c r="FM138" s="484">
        <v>100</v>
      </c>
      <c r="FN138" s="484"/>
      <c r="FO138" s="484"/>
      <c r="FP138" s="484"/>
      <c r="FU138" s="250">
        <v>2</v>
      </c>
      <c r="FW138" s="250">
        <v>20</v>
      </c>
      <c r="FX138" s="254">
        <v>2000</v>
      </c>
      <c r="FY138" s="254">
        <v>1</v>
      </c>
    </row>
    <row r="139" spans="1:181">
      <c r="A139" s="240">
        <v>490084</v>
      </c>
      <c r="B139" s="240" t="s">
        <v>13463</v>
      </c>
      <c r="C139" s="240">
        <v>3</v>
      </c>
      <c r="E139" s="240">
        <v>0</v>
      </c>
      <c r="F139" s="310">
        <v>3</v>
      </c>
      <c r="G139" s="310">
        <v>3</v>
      </c>
      <c r="H139" s="310">
        <v>3</v>
      </c>
      <c r="I139" s="310"/>
      <c r="J139" s="310"/>
      <c r="N139" s="295" t="str">
        <f t="shared" si="65"/>
        <v>PLAYERSKILL_49008</v>
      </c>
      <c r="O139" s="295" t="str">
        <f t="shared" si="62"/>
        <v>PLAYERSKILLDES_490084</v>
      </c>
      <c r="P139" s="295" t="str">
        <f t="shared" si="63"/>
        <v>PLAYERSKILLDES2_490084</v>
      </c>
      <c r="Q139" s="295" t="str">
        <f t="shared" si="64"/>
        <v>PLAYERSKILLDES3_490084</v>
      </c>
      <c r="R139" s="295" t="str">
        <f t="shared" ref="R139:R142" si="66">"PLAYERSKILLDESEX_"&amp;A139</f>
        <v>PLAYERSKILLDESEX_490084</v>
      </c>
      <c r="S139" s="295" t="s">
        <v>13464</v>
      </c>
      <c r="T139" s="484">
        <v>100</v>
      </c>
      <c r="U139" s="485"/>
      <c r="V139" s="485"/>
      <c r="W139" s="485"/>
      <c r="X139" s="485"/>
      <c r="Y139" s="485"/>
      <c r="Z139" s="289"/>
      <c r="AA139" s="289" t="s">
        <v>13465</v>
      </c>
      <c r="AB139" s="289"/>
      <c r="AC139" s="289"/>
      <c r="AD139" s="289"/>
      <c r="AE139" s="289"/>
      <c r="AF139" s="289"/>
      <c r="AG139" s="289"/>
      <c r="AH139" s="289"/>
      <c r="AI139" s="289"/>
      <c r="AJ139" s="289"/>
      <c r="AK139" s="289"/>
      <c r="AL139" s="289"/>
      <c r="AM139" s="289">
        <v>0</v>
      </c>
      <c r="AN139" s="289"/>
      <c r="AO139" s="240">
        <v>0</v>
      </c>
      <c r="AP139" s="240">
        <v>12</v>
      </c>
      <c r="AQ139" s="240">
        <v>1</v>
      </c>
      <c r="AR139" s="242">
        <v>0</v>
      </c>
      <c r="AT139" s="242" t="s">
        <v>13466</v>
      </c>
      <c r="AU139" s="486" t="s">
        <v>13125</v>
      </c>
      <c r="AV139" s="486" t="s">
        <v>13125</v>
      </c>
      <c r="AW139" s="242">
        <v>1</v>
      </c>
      <c r="AX139" s="243">
        <v>1</v>
      </c>
      <c r="AY139" s="243">
        <v>1</v>
      </c>
      <c r="AZ139" s="484"/>
      <c r="BA139" s="484"/>
      <c r="BB139" s="244">
        <v>1</v>
      </c>
      <c r="BD139" s="484"/>
      <c r="BE139" s="484"/>
      <c r="BF139" s="484"/>
      <c r="BG139" s="484"/>
      <c r="BH139" s="245">
        <v>100</v>
      </c>
      <c r="BK139" s="245">
        <v>0</v>
      </c>
      <c r="BL139" s="245">
        <v>0</v>
      </c>
      <c r="BN139" s="289">
        <v>43</v>
      </c>
      <c r="BO139" s="289"/>
      <c r="BQ139" s="245">
        <v>3</v>
      </c>
      <c r="BS139" s="484" t="s">
        <v>6905</v>
      </c>
      <c r="BT139" s="484"/>
      <c r="BU139" s="484" t="s">
        <v>6905</v>
      </c>
      <c r="BV139" s="484"/>
      <c r="BW139" s="484" t="s">
        <v>6905</v>
      </c>
      <c r="BX139" s="484">
        <v>5</v>
      </c>
      <c r="BY139" s="487" t="s">
        <v>6905</v>
      </c>
      <c r="BZ139" s="487" t="s">
        <v>6905</v>
      </c>
      <c r="CA139" s="487"/>
      <c r="CB139" s="487" t="s">
        <v>6905</v>
      </c>
      <c r="CC139" s="487"/>
      <c r="CD139" s="487"/>
      <c r="CE139" s="486">
        <v>90084</v>
      </c>
      <c r="CF139" s="484" t="s">
        <v>12013</v>
      </c>
      <c r="CG139" s="486" t="s">
        <v>13186</v>
      </c>
      <c r="CH139" s="484" t="s">
        <v>6905</v>
      </c>
      <c r="CI139" s="484" t="s">
        <v>6905</v>
      </c>
      <c r="CJ139" s="484"/>
      <c r="DD139" s="289"/>
      <c r="DE139" s="289"/>
      <c r="DF139" s="289"/>
      <c r="DG139" s="289"/>
      <c r="DI139" s="245">
        <v>0</v>
      </c>
      <c r="DK139" s="289"/>
      <c r="DL139" s="289"/>
      <c r="ED139" s="484"/>
      <c r="EW139" s="250">
        <v>10</v>
      </c>
      <c r="EZ139" s="484">
        <v>100</v>
      </c>
      <c r="FA139" s="484"/>
      <c r="FB139" s="484"/>
      <c r="FG139" s="250">
        <v>2</v>
      </c>
      <c r="FI139" s="250">
        <v>20</v>
      </c>
      <c r="FJ139" s="250">
        <v>10</v>
      </c>
      <c r="FM139" s="484">
        <v>100</v>
      </c>
      <c r="FN139" s="484"/>
      <c r="FO139" s="484"/>
      <c r="FP139" s="484"/>
      <c r="FU139" s="250">
        <v>2</v>
      </c>
      <c r="FW139" s="250">
        <v>20</v>
      </c>
      <c r="FX139" s="254">
        <v>2000</v>
      </c>
      <c r="FY139" s="254">
        <v>1</v>
      </c>
    </row>
    <row r="140" spans="1:181">
      <c r="A140" s="240">
        <v>490085</v>
      </c>
      <c r="B140" s="240" t="s">
        <v>13463</v>
      </c>
      <c r="C140" s="240">
        <v>3</v>
      </c>
      <c r="E140" s="240">
        <v>0</v>
      </c>
      <c r="F140" s="310">
        <v>3</v>
      </c>
      <c r="G140" s="310">
        <v>3</v>
      </c>
      <c r="H140" s="310">
        <v>3</v>
      </c>
      <c r="I140" s="310"/>
      <c r="J140" s="310"/>
      <c r="N140" s="295" t="str">
        <f t="shared" si="65"/>
        <v>PLAYERSKILL_49008</v>
      </c>
      <c r="O140" s="295" t="str">
        <f t="shared" si="62"/>
        <v>PLAYERSKILLDES_490085</v>
      </c>
      <c r="P140" s="295" t="str">
        <f t="shared" si="63"/>
        <v>PLAYERSKILLDES2_490085</v>
      </c>
      <c r="Q140" s="295" t="str">
        <f t="shared" si="64"/>
        <v>PLAYERSKILLDES3_490085</v>
      </c>
      <c r="R140" s="295" t="str">
        <f t="shared" si="66"/>
        <v>PLAYERSKILLDESEX_490085</v>
      </c>
      <c r="S140" s="295" t="s">
        <v>13464</v>
      </c>
      <c r="T140" s="484">
        <v>100</v>
      </c>
      <c r="U140" s="485"/>
      <c r="V140" s="485"/>
      <c r="W140" s="485"/>
      <c r="X140" s="485"/>
      <c r="Y140" s="485"/>
      <c r="Z140" s="289"/>
      <c r="AA140" s="289" t="s">
        <v>13465</v>
      </c>
      <c r="AB140" s="289"/>
      <c r="AC140" s="289"/>
      <c r="AD140" s="289"/>
      <c r="AE140" s="289"/>
      <c r="AF140" s="289"/>
      <c r="AG140" s="289"/>
      <c r="AH140" s="289"/>
      <c r="AI140" s="289"/>
      <c r="AJ140" s="289"/>
      <c r="AK140" s="289"/>
      <c r="AL140" s="289"/>
      <c r="AM140" s="289">
        <v>0</v>
      </c>
      <c r="AN140" s="289"/>
      <c r="AO140" s="240">
        <v>0</v>
      </c>
      <c r="AP140" s="240">
        <v>12</v>
      </c>
      <c r="AQ140" s="240">
        <v>1</v>
      </c>
      <c r="AR140" s="242">
        <v>0</v>
      </c>
      <c r="AT140" s="242" t="s">
        <v>13466</v>
      </c>
      <c r="AU140" s="486" t="s">
        <v>13125</v>
      </c>
      <c r="AV140" s="486" t="s">
        <v>13125</v>
      </c>
      <c r="AW140" s="242">
        <v>1</v>
      </c>
      <c r="AX140" s="243">
        <v>1</v>
      </c>
      <c r="AY140" s="243">
        <v>1</v>
      </c>
      <c r="AZ140" s="484"/>
      <c r="BA140" s="484"/>
      <c r="BB140" s="244">
        <v>1</v>
      </c>
      <c r="BD140" s="484"/>
      <c r="BE140" s="484"/>
      <c r="BF140" s="484"/>
      <c r="BG140" s="484"/>
      <c r="BH140" s="245">
        <v>100</v>
      </c>
      <c r="BK140" s="245">
        <v>0</v>
      </c>
      <c r="BL140" s="245">
        <v>0</v>
      </c>
      <c r="BN140" s="289">
        <v>43</v>
      </c>
      <c r="BO140" s="289"/>
      <c r="BQ140" s="245">
        <v>3</v>
      </c>
      <c r="BS140" s="484" t="s">
        <v>6905</v>
      </c>
      <c r="BT140" s="484"/>
      <c r="BU140" s="484" t="s">
        <v>6905</v>
      </c>
      <c r="BV140" s="484"/>
      <c r="BW140" s="484" t="s">
        <v>6905</v>
      </c>
      <c r="BX140" s="484">
        <v>5</v>
      </c>
      <c r="BY140" s="487" t="s">
        <v>6905</v>
      </c>
      <c r="BZ140" s="487" t="s">
        <v>6905</v>
      </c>
      <c r="CA140" s="487"/>
      <c r="CB140" s="487" t="s">
        <v>6905</v>
      </c>
      <c r="CC140" s="487"/>
      <c r="CD140" s="487"/>
      <c r="CE140" s="486">
        <v>90085</v>
      </c>
      <c r="CF140" s="484" t="s">
        <v>12013</v>
      </c>
      <c r="CG140" s="486" t="s">
        <v>13186</v>
      </c>
      <c r="CH140" s="484" t="s">
        <v>6905</v>
      </c>
      <c r="CI140" s="484" t="s">
        <v>6905</v>
      </c>
      <c r="CJ140" s="484"/>
      <c r="DD140" s="289"/>
      <c r="DE140" s="289"/>
      <c r="DF140" s="289"/>
      <c r="DG140" s="289"/>
      <c r="DI140" s="245">
        <v>0</v>
      </c>
      <c r="DK140" s="289"/>
      <c r="DL140" s="289"/>
      <c r="ED140" s="484"/>
      <c r="EW140" s="250">
        <v>10</v>
      </c>
      <c r="EZ140" s="484">
        <v>100</v>
      </c>
      <c r="FA140" s="484"/>
      <c r="FB140" s="484"/>
      <c r="FG140" s="250">
        <v>2</v>
      </c>
      <c r="FI140" s="250">
        <v>20</v>
      </c>
      <c r="FJ140" s="250">
        <v>10</v>
      </c>
      <c r="FM140" s="484">
        <v>100</v>
      </c>
      <c r="FN140" s="484"/>
      <c r="FO140" s="484"/>
      <c r="FP140" s="484"/>
      <c r="FU140" s="250">
        <v>2</v>
      </c>
      <c r="FW140" s="250">
        <v>20</v>
      </c>
      <c r="FX140" s="254">
        <v>2000</v>
      </c>
      <c r="FY140" s="254">
        <v>1</v>
      </c>
    </row>
    <row r="141" spans="1:181">
      <c r="A141" s="240">
        <v>490086</v>
      </c>
      <c r="B141" s="240" t="s">
        <v>13463</v>
      </c>
      <c r="C141" s="240">
        <v>3</v>
      </c>
      <c r="E141" s="240">
        <v>0</v>
      </c>
      <c r="F141" s="310">
        <v>3</v>
      </c>
      <c r="G141" s="310">
        <v>3</v>
      </c>
      <c r="H141" s="310">
        <v>3</v>
      </c>
      <c r="I141" s="310"/>
      <c r="J141" s="310"/>
      <c r="N141" s="295" t="str">
        <f t="shared" si="65"/>
        <v>PLAYERSKILL_49008</v>
      </c>
      <c r="O141" s="295" t="str">
        <f t="shared" si="62"/>
        <v>PLAYERSKILLDES_490086</v>
      </c>
      <c r="P141" s="295" t="str">
        <f t="shared" si="63"/>
        <v>PLAYERSKILLDES2_490086</v>
      </c>
      <c r="Q141" s="295" t="str">
        <f t="shared" si="64"/>
        <v>PLAYERSKILLDES3_490086</v>
      </c>
      <c r="R141" s="295" t="str">
        <f t="shared" si="66"/>
        <v>PLAYERSKILLDESEX_490086</v>
      </c>
      <c r="S141" s="295" t="s">
        <v>13464</v>
      </c>
      <c r="T141" s="484">
        <v>100</v>
      </c>
      <c r="U141" s="485"/>
      <c r="V141" s="485"/>
      <c r="W141" s="485"/>
      <c r="X141" s="485"/>
      <c r="Y141" s="485"/>
      <c r="Z141" s="289"/>
      <c r="AA141" s="289" t="s">
        <v>13465</v>
      </c>
      <c r="AB141" s="289"/>
      <c r="AC141" s="289"/>
      <c r="AD141" s="289"/>
      <c r="AE141" s="289"/>
      <c r="AF141" s="289"/>
      <c r="AG141" s="289"/>
      <c r="AH141" s="289"/>
      <c r="AI141" s="289"/>
      <c r="AJ141" s="289"/>
      <c r="AK141" s="289"/>
      <c r="AL141" s="289"/>
      <c r="AM141" s="289">
        <v>0</v>
      </c>
      <c r="AN141" s="289"/>
      <c r="AO141" s="240">
        <v>0</v>
      </c>
      <c r="AP141" s="240">
        <v>12</v>
      </c>
      <c r="AQ141" s="240">
        <v>1</v>
      </c>
      <c r="AR141" s="242">
        <v>0</v>
      </c>
      <c r="AT141" s="242" t="s">
        <v>13466</v>
      </c>
      <c r="AU141" s="486" t="s">
        <v>13125</v>
      </c>
      <c r="AV141" s="486" t="s">
        <v>13125</v>
      </c>
      <c r="AW141" s="242">
        <v>1</v>
      </c>
      <c r="AX141" s="243">
        <v>1</v>
      </c>
      <c r="AY141" s="243">
        <v>1</v>
      </c>
      <c r="AZ141" s="484"/>
      <c r="BA141" s="484"/>
      <c r="BB141" s="244">
        <v>1</v>
      </c>
      <c r="BD141" s="484"/>
      <c r="BE141" s="484"/>
      <c r="BF141" s="484"/>
      <c r="BG141" s="484"/>
      <c r="BH141" s="245">
        <v>100</v>
      </c>
      <c r="BK141" s="245">
        <v>0</v>
      </c>
      <c r="BL141" s="245">
        <v>0</v>
      </c>
      <c r="BN141" s="289">
        <v>43</v>
      </c>
      <c r="BO141" s="289"/>
      <c r="BQ141" s="245">
        <v>3</v>
      </c>
      <c r="BS141" s="484" t="s">
        <v>6905</v>
      </c>
      <c r="BT141" s="484"/>
      <c r="BU141" s="484" t="s">
        <v>6905</v>
      </c>
      <c r="BV141" s="484"/>
      <c r="BW141" s="484" t="s">
        <v>6905</v>
      </c>
      <c r="BX141" s="484">
        <v>5</v>
      </c>
      <c r="BY141" s="487" t="s">
        <v>6905</v>
      </c>
      <c r="BZ141" s="487" t="s">
        <v>6905</v>
      </c>
      <c r="CA141" s="487"/>
      <c r="CB141" s="487" t="s">
        <v>6905</v>
      </c>
      <c r="CC141" s="487"/>
      <c r="CD141" s="487"/>
      <c r="CE141" s="486">
        <v>90086</v>
      </c>
      <c r="CF141" s="484" t="s">
        <v>12013</v>
      </c>
      <c r="CG141" s="486" t="s">
        <v>13186</v>
      </c>
      <c r="CH141" s="484" t="s">
        <v>6905</v>
      </c>
      <c r="CI141" s="484" t="s">
        <v>6905</v>
      </c>
      <c r="CJ141" s="484"/>
      <c r="DD141" s="289"/>
      <c r="DE141" s="289"/>
      <c r="DF141" s="289"/>
      <c r="DG141" s="289"/>
      <c r="DI141" s="245">
        <v>0</v>
      </c>
      <c r="DK141" s="289"/>
      <c r="DL141" s="289"/>
      <c r="ED141" s="484"/>
      <c r="EW141" s="250">
        <v>10</v>
      </c>
      <c r="EZ141" s="484">
        <v>100</v>
      </c>
      <c r="FA141" s="484"/>
      <c r="FB141" s="484"/>
      <c r="FG141" s="250">
        <v>2</v>
      </c>
      <c r="FI141" s="250">
        <v>20</v>
      </c>
      <c r="FJ141" s="250">
        <v>10</v>
      </c>
      <c r="FM141" s="484">
        <v>100</v>
      </c>
      <c r="FN141" s="484"/>
      <c r="FO141" s="484"/>
      <c r="FP141" s="484"/>
      <c r="FU141" s="250">
        <v>2</v>
      </c>
      <c r="FW141" s="250">
        <v>20</v>
      </c>
      <c r="FX141" s="254">
        <v>2000</v>
      </c>
      <c r="FY141" s="254">
        <v>1</v>
      </c>
    </row>
    <row r="142" spans="1:181">
      <c r="A142" s="240">
        <v>490087</v>
      </c>
      <c r="B142" s="240" t="s">
        <v>13463</v>
      </c>
      <c r="C142" s="240">
        <v>3</v>
      </c>
      <c r="E142" s="240">
        <v>0</v>
      </c>
      <c r="F142" s="310">
        <v>3</v>
      </c>
      <c r="G142" s="310">
        <v>3</v>
      </c>
      <c r="H142" s="310">
        <v>3</v>
      </c>
      <c r="I142" s="310"/>
      <c r="J142" s="310"/>
      <c r="N142" s="295" t="str">
        <f t="shared" si="65"/>
        <v>PLAYERSKILL_49008</v>
      </c>
      <c r="O142" s="295" t="str">
        <f t="shared" si="62"/>
        <v>PLAYERSKILLDES_490087</v>
      </c>
      <c r="P142" s="295" t="str">
        <f t="shared" si="63"/>
        <v>PLAYERSKILLDES2_490087</v>
      </c>
      <c r="Q142" s="295" t="str">
        <f t="shared" si="64"/>
        <v>PLAYERSKILLDES3_490087</v>
      </c>
      <c r="R142" s="295" t="str">
        <f t="shared" si="66"/>
        <v>PLAYERSKILLDESEX_490087</v>
      </c>
      <c r="S142" s="295" t="s">
        <v>13464</v>
      </c>
      <c r="T142" s="484">
        <v>100</v>
      </c>
      <c r="U142" s="485"/>
      <c r="V142" s="485"/>
      <c r="W142" s="485"/>
      <c r="X142" s="485"/>
      <c r="Y142" s="485"/>
      <c r="Z142" s="289"/>
      <c r="AA142" s="289" t="s">
        <v>13465</v>
      </c>
      <c r="AB142" s="289"/>
      <c r="AC142" s="289"/>
      <c r="AD142" s="289"/>
      <c r="AE142" s="289"/>
      <c r="AF142" s="289"/>
      <c r="AG142" s="289"/>
      <c r="AH142" s="289"/>
      <c r="AI142" s="289"/>
      <c r="AJ142" s="289"/>
      <c r="AK142" s="289"/>
      <c r="AL142" s="289"/>
      <c r="AM142" s="289">
        <v>0</v>
      </c>
      <c r="AN142" s="289"/>
      <c r="AO142" s="240">
        <v>0</v>
      </c>
      <c r="AP142" s="240">
        <v>12</v>
      </c>
      <c r="AQ142" s="240">
        <v>1</v>
      </c>
      <c r="AR142" s="242">
        <v>0</v>
      </c>
      <c r="AT142" s="242" t="s">
        <v>13466</v>
      </c>
      <c r="AU142" s="486" t="s">
        <v>13125</v>
      </c>
      <c r="AV142" s="486" t="s">
        <v>13125</v>
      </c>
      <c r="AW142" s="242">
        <v>1</v>
      </c>
      <c r="AX142" s="243">
        <v>1</v>
      </c>
      <c r="AY142" s="243">
        <v>1</v>
      </c>
      <c r="AZ142" s="484"/>
      <c r="BA142" s="484"/>
      <c r="BB142" s="244">
        <v>1</v>
      </c>
      <c r="BD142" s="484"/>
      <c r="BE142" s="484"/>
      <c r="BF142" s="484"/>
      <c r="BG142" s="484"/>
      <c r="BH142" s="245">
        <v>100</v>
      </c>
      <c r="BK142" s="245">
        <v>0</v>
      </c>
      <c r="BL142" s="245">
        <v>0</v>
      </c>
      <c r="BN142" s="289">
        <v>43</v>
      </c>
      <c r="BO142" s="289"/>
      <c r="BQ142" s="245">
        <v>3</v>
      </c>
      <c r="BS142" s="484" t="s">
        <v>6905</v>
      </c>
      <c r="BT142" s="484"/>
      <c r="BU142" s="484" t="s">
        <v>6905</v>
      </c>
      <c r="BV142" s="484"/>
      <c r="BW142" s="484" t="s">
        <v>6905</v>
      </c>
      <c r="BX142" s="484">
        <v>5</v>
      </c>
      <c r="BY142" s="487" t="s">
        <v>6905</v>
      </c>
      <c r="BZ142" s="487" t="s">
        <v>6905</v>
      </c>
      <c r="CA142" s="487"/>
      <c r="CB142" s="487" t="s">
        <v>6905</v>
      </c>
      <c r="CC142" s="487"/>
      <c r="CD142" s="487"/>
      <c r="CE142" s="486">
        <v>90087</v>
      </c>
      <c r="CF142" s="484" t="s">
        <v>12013</v>
      </c>
      <c r="CG142" s="486" t="s">
        <v>13186</v>
      </c>
      <c r="CH142" s="484" t="s">
        <v>6905</v>
      </c>
      <c r="CI142" s="484" t="s">
        <v>6905</v>
      </c>
      <c r="CJ142" s="484"/>
      <c r="DD142" s="289"/>
      <c r="DE142" s="289"/>
      <c r="DF142" s="289"/>
      <c r="DG142" s="289"/>
      <c r="DI142" s="245">
        <v>0</v>
      </c>
      <c r="DK142" s="289"/>
      <c r="DL142" s="289"/>
      <c r="ED142" s="484"/>
      <c r="EW142" s="250">
        <v>10</v>
      </c>
      <c r="EZ142" s="484">
        <v>100</v>
      </c>
      <c r="FA142" s="484"/>
      <c r="FB142" s="484"/>
      <c r="FG142" s="250">
        <v>2</v>
      </c>
      <c r="FI142" s="250">
        <v>20</v>
      </c>
      <c r="FJ142" s="250">
        <v>10</v>
      </c>
      <c r="FM142" s="484">
        <v>100</v>
      </c>
      <c r="FN142" s="484"/>
      <c r="FO142" s="484"/>
      <c r="FP142" s="484"/>
      <c r="FU142" s="250">
        <v>2</v>
      </c>
      <c r="FW142" s="250">
        <v>20</v>
      </c>
      <c r="FX142" s="254">
        <v>2000</v>
      </c>
      <c r="FY142" s="254">
        <v>1</v>
      </c>
    </row>
    <row r="143" spans="1:181">
      <c r="A143" s="240">
        <v>49009</v>
      </c>
      <c r="B143" s="240" t="s">
        <v>13467</v>
      </c>
      <c r="C143" s="240">
        <v>3</v>
      </c>
      <c r="E143" s="240">
        <v>0</v>
      </c>
      <c r="F143" s="310">
        <v>3</v>
      </c>
      <c r="G143" s="310">
        <v>2</v>
      </c>
      <c r="H143" s="310">
        <v>2</v>
      </c>
      <c r="I143" s="310"/>
      <c r="J143" s="310"/>
      <c r="N143" s="295" t="str">
        <f>"PLAYERSKILL_"&amp;A143</f>
        <v>PLAYERSKILL_49009</v>
      </c>
      <c r="O143" s="295" t="str">
        <f>"PLAYERSKILLDES_"&amp;$A143</f>
        <v>PLAYERSKILLDES_49009</v>
      </c>
      <c r="P143" s="295" t="str">
        <f>"PLAYERSKILLDES2_"&amp;A143</f>
        <v>PLAYERSKILLDES2_49009</v>
      </c>
      <c r="Q143" s="295" t="str">
        <f>"PLAYERSKILLDES3_"&amp;A143</f>
        <v>PLAYERSKILLDES3_49009</v>
      </c>
      <c r="R143" s="295"/>
      <c r="S143" s="295" t="s">
        <v>13468</v>
      </c>
      <c r="T143" s="484">
        <v>100</v>
      </c>
      <c r="U143" s="485"/>
      <c r="V143" s="485"/>
      <c r="W143" s="485"/>
      <c r="X143" s="485"/>
      <c r="Y143" s="485"/>
      <c r="Z143" s="289"/>
      <c r="AA143" s="289"/>
      <c r="AB143" s="289"/>
      <c r="AC143" s="289"/>
      <c r="AD143" s="289"/>
      <c r="AE143" s="289"/>
      <c r="AF143" s="289"/>
      <c r="AG143" s="289"/>
      <c r="AH143" s="289"/>
      <c r="AI143" s="289"/>
      <c r="AJ143" s="289"/>
      <c r="AK143" s="289"/>
      <c r="AL143" s="289"/>
      <c r="AM143" s="289">
        <v>0</v>
      </c>
      <c r="AN143" s="289"/>
      <c r="AO143" s="240">
        <v>0</v>
      </c>
      <c r="AP143" s="240">
        <v>12</v>
      </c>
      <c r="AQ143" s="240">
        <v>1</v>
      </c>
      <c r="AR143" s="242">
        <v>0</v>
      </c>
      <c r="AT143" s="242" t="s">
        <v>13192</v>
      </c>
      <c r="AU143" s="486" t="s">
        <v>13125</v>
      </c>
      <c r="AV143" s="486" t="s">
        <v>13125</v>
      </c>
      <c r="AW143" s="242">
        <v>1</v>
      </c>
      <c r="AX143" s="243">
        <v>1</v>
      </c>
      <c r="AY143" s="243">
        <v>1</v>
      </c>
      <c r="AZ143" s="484" t="s">
        <v>6905</v>
      </c>
      <c r="BA143" s="484"/>
      <c r="BB143" s="244">
        <v>1</v>
      </c>
      <c r="BD143" s="484" t="s">
        <v>6905</v>
      </c>
      <c r="BE143" s="484" t="s">
        <v>6905</v>
      </c>
      <c r="BF143" s="484" t="s">
        <v>6905</v>
      </c>
      <c r="BG143" s="484" t="s">
        <v>6905</v>
      </c>
      <c r="BH143" s="245">
        <v>100</v>
      </c>
      <c r="BK143" s="245">
        <v>1</v>
      </c>
      <c r="BL143" s="245">
        <v>2000</v>
      </c>
      <c r="BM143" s="245">
        <v>1</v>
      </c>
      <c r="BN143" s="289"/>
      <c r="BO143" s="289"/>
      <c r="BP143" s="245" t="s">
        <v>13192</v>
      </c>
      <c r="BS143" s="484" t="s">
        <v>6905</v>
      </c>
      <c r="BT143" s="484"/>
      <c r="BU143" s="484" t="s">
        <v>6905</v>
      </c>
      <c r="BV143" s="484"/>
      <c r="BW143" s="484" t="s">
        <v>6905</v>
      </c>
      <c r="BX143" s="484">
        <v>2</v>
      </c>
      <c r="BY143" s="487" t="s">
        <v>6905</v>
      </c>
      <c r="BZ143" s="487" t="s">
        <v>6905</v>
      </c>
      <c r="CA143" s="487">
        <v>449009</v>
      </c>
      <c r="CB143" s="492" t="s">
        <v>13193</v>
      </c>
      <c r="CC143" s="492"/>
      <c r="CD143" s="492"/>
      <c r="CE143" s="484" t="s">
        <v>6905</v>
      </c>
      <c r="CF143" s="484" t="s">
        <v>6905</v>
      </c>
      <c r="CG143" s="484" t="s">
        <v>6905</v>
      </c>
      <c r="CH143" s="484" t="s">
        <v>6905</v>
      </c>
      <c r="CI143" s="484" t="s">
        <v>6905</v>
      </c>
      <c r="CJ143" s="484"/>
      <c r="DD143" s="289"/>
      <c r="DE143" s="289"/>
      <c r="DF143" s="289"/>
      <c r="DG143" s="289"/>
      <c r="DK143" s="289"/>
      <c r="DL143" s="289"/>
      <c r="ED143" s="484"/>
      <c r="EW143" s="250">
        <v>10</v>
      </c>
      <c r="EZ143" s="484">
        <v>100</v>
      </c>
      <c r="FA143" s="484"/>
      <c r="FB143" s="484"/>
      <c r="FG143" s="250">
        <v>2</v>
      </c>
      <c r="FI143" s="250">
        <v>20</v>
      </c>
      <c r="FJ143" s="250">
        <v>10</v>
      </c>
      <c r="FM143" s="484">
        <v>100</v>
      </c>
      <c r="FN143" s="484"/>
      <c r="FO143" s="484"/>
      <c r="FP143" s="484"/>
      <c r="FU143" s="250">
        <v>2</v>
      </c>
      <c r="FW143" s="250">
        <v>20</v>
      </c>
      <c r="FX143" s="254">
        <f t="shared" ref="FX143:FX167" si="67">COUNTIF(B$6:B$89,B143)</f>
        <v>0</v>
      </c>
      <c r="FY143" s="254">
        <v>1</v>
      </c>
    </row>
    <row r="144" spans="1:181">
      <c r="A144" s="240">
        <v>490091</v>
      </c>
      <c r="B144" s="240" t="s">
        <v>13467</v>
      </c>
      <c r="C144" s="240">
        <v>3</v>
      </c>
      <c r="E144" s="240">
        <v>0</v>
      </c>
      <c r="F144" s="310">
        <v>3</v>
      </c>
      <c r="G144" s="310">
        <v>2</v>
      </c>
      <c r="H144" s="310">
        <v>2</v>
      </c>
      <c r="I144" s="310"/>
      <c r="J144" s="310"/>
      <c r="N144" s="295" t="str">
        <f>N143</f>
        <v>PLAYERSKILL_49009</v>
      </c>
      <c r="O144" s="295" t="str">
        <f t="shared" ref="O144:O158" si="68">"PLAYERSKILLDES_"&amp;$A144</f>
        <v>PLAYERSKILLDES_490091</v>
      </c>
      <c r="P144" s="295" t="str">
        <f t="shared" ref="P144:P150" si="69">"PLAYERSKILLDES2_"&amp;A144</f>
        <v>PLAYERSKILLDES2_490091</v>
      </c>
      <c r="Q144" s="295" t="str">
        <f t="shared" ref="Q144:Q150" si="70">"PLAYERSKILLDES3_"&amp;A144</f>
        <v>PLAYERSKILLDES3_490091</v>
      </c>
      <c r="R144" s="295"/>
      <c r="S144" s="295" t="s">
        <v>13468</v>
      </c>
      <c r="T144" s="484">
        <v>100</v>
      </c>
      <c r="U144" s="485"/>
      <c r="V144" s="485"/>
      <c r="W144" s="485"/>
      <c r="X144" s="485"/>
      <c r="Y144" s="485"/>
      <c r="Z144" s="289"/>
      <c r="AA144" s="289"/>
      <c r="AB144" s="289"/>
      <c r="AC144" s="289"/>
      <c r="AD144" s="289"/>
      <c r="AE144" s="289"/>
      <c r="AF144" s="289"/>
      <c r="AG144" s="289"/>
      <c r="AH144" s="289"/>
      <c r="AI144" s="289"/>
      <c r="AJ144" s="289"/>
      <c r="AK144" s="289"/>
      <c r="AL144" s="289"/>
      <c r="AM144" s="289">
        <v>0</v>
      </c>
      <c r="AN144" s="289"/>
      <c r="AO144" s="240">
        <v>0</v>
      </c>
      <c r="AP144" s="240">
        <v>12</v>
      </c>
      <c r="AQ144" s="240">
        <v>1</v>
      </c>
      <c r="AR144" s="242">
        <v>0</v>
      </c>
      <c r="AT144" s="242" t="s">
        <v>13192</v>
      </c>
      <c r="AU144" s="486" t="s">
        <v>13125</v>
      </c>
      <c r="AV144" s="486" t="s">
        <v>13125</v>
      </c>
      <c r="AW144" s="242">
        <v>1</v>
      </c>
      <c r="AX144" s="243">
        <v>1</v>
      </c>
      <c r="AY144" s="243">
        <v>1</v>
      </c>
      <c r="AZ144" s="484" t="s">
        <v>6905</v>
      </c>
      <c r="BA144" s="484"/>
      <c r="BB144" s="244">
        <v>1</v>
      </c>
      <c r="BD144" s="484" t="s">
        <v>6905</v>
      </c>
      <c r="BE144" s="484" t="s">
        <v>6905</v>
      </c>
      <c r="BF144" s="484" t="s">
        <v>6905</v>
      </c>
      <c r="BG144" s="484" t="s">
        <v>6905</v>
      </c>
      <c r="BH144" s="245">
        <v>100</v>
      </c>
      <c r="BK144" s="245">
        <v>1</v>
      </c>
      <c r="BL144" s="245">
        <v>2000</v>
      </c>
      <c r="BM144" s="245">
        <v>1</v>
      </c>
      <c r="BN144" s="289"/>
      <c r="BO144" s="289"/>
      <c r="BP144" s="245" t="s">
        <v>13192</v>
      </c>
      <c r="BS144" s="484" t="s">
        <v>6905</v>
      </c>
      <c r="BT144" s="484"/>
      <c r="BU144" s="484" t="s">
        <v>6905</v>
      </c>
      <c r="BV144" s="484"/>
      <c r="BW144" s="484" t="s">
        <v>6905</v>
      </c>
      <c r="BX144" s="484">
        <v>2</v>
      </c>
      <c r="BY144" s="487" t="s">
        <v>6905</v>
      </c>
      <c r="BZ144" s="487" t="s">
        <v>6905</v>
      </c>
      <c r="CA144" s="487">
        <v>4490091</v>
      </c>
      <c r="CB144" s="492" t="s">
        <v>13193</v>
      </c>
      <c r="CC144" s="492"/>
      <c r="CD144" s="492"/>
      <c r="CE144" s="484" t="s">
        <v>6905</v>
      </c>
      <c r="CF144" s="484" t="s">
        <v>6905</v>
      </c>
      <c r="CG144" s="484" t="s">
        <v>6905</v>
      </c>
      <c r="CH144" s="484" t="s">
        <v>6905</v>
      </c>
      <c r="CI144" s="484" t="s">
        <v>6905</v>
      </c>
      <c r="CJ144" s="484"/>
      <c r="DD144" s="289"/>
      <c r="DE144" s="289"/>
      <c r="DF144" s="289"/>
      <c r="DG144" s="289"/>
      <c r="DK144" s="289"/>
      <c r="DL144" s="289"/>
      <c r="ED144" s="484"/>
      <c r="EW144" s="250">
        <v>10</v>
      </c>
      <c r="EZ144" s="484">
        <v>100</v>
      </c>
      <c r="FA144" s="484"/>
      <c r="FB144" s="484"/>
      <c r="FG144" s="250">
        <v>2</v>
      </c>
      <c r="FI144" s="250">
        <v>20</v>
      </c>
      <c r="FJ144" s="250">
        <v>10</v>
      </c>
      <c r="FM144" s="484">
        <v>100</v>
      </c>
      <c r="FN144" s="484"/>
      <c r="FO144" s="484"/>
      <c r="FP144" s="484"/>
      <c r="FU144" s="250">
        <v>2</v>
      </c>
      <c r="FW144" s="250">
        <v>20</v>
      </c>
      <c r="FX144" s="254">
        <f t="shared" si="67"/>
        <v>0</v>
      </c>
      <c r="FY144" s="254">
        <v>1</v>
      </c>
    </row>
    <row r="145" spans="1:181">
      <c r="A145" s="240">
        <v>490092</v>
      </c>
      <c r="B145" s="240" t="s">
        <v>13467</v>
      </c>
      <c r="C145" s="240">
        <v>3</v>
      </c>
      <c r="E145" s="240">
        <v>0</v>
      </c>
      <c r="F145" s="310">
        <v>3</v>
      </c>
      <c r="G145" s="310">
        <v>2</v>
      </c>
      <c r="H145" s="310">
        <v>2</v>
      </c>
      <c r="I145" s="310"/>
      <c r="J145" s="310"/>
      <c r="N145" s="295" t="str">
        <f t="shared" ref="N145:N150" si="71">N144</f>
        <v>PLAYERSKILL_49009</v>
      </c>
      <c r="O145" s="295" t="str">
        <f t="shared" si="68"/>
        <v>PLAYERSKILLDES_490092</v>
      </c>
      <c r="P145" s="295" t="str">
        <f t="shared" si="69"/>
        <v>PLAYERSKILLDES2_490092</v>
      </c>
      <c r="Q145" s="295" t="str">
        <f t="shared" si="70"/>
        <v>PLAYERSKILLDES3_490092</v>
      </c>
      <c r="R145" s="295"/>
      <c r="S145" s="295" t="s">
        <v>13468</v>
      </c>
      <c r="T145" s="484">
        <v>100</v>
      </c>
      <c r="U145" s="485"/>
      <c r="V145" s="485"/>
      <c r="W145" s="485"/>
      <c r="X145" s="485"/>
      <c r="Y145" s="485"/>
      <c r="Z145" s="289"/>
      <c r="AA145" s="289"/>
      <c r="AB145" s="289"/>
      <c r="AC145" s="289"/>
      <c r="AD145" s="289"/>
      <c r="AE145" s="289"/>
      <c r="AF145" s="289"/>
      <c r="AG145" s="289"/>
      <c r="AH145" s="289"/>
      <c r="AI145" s="289"/>
      <c r="AJ145" s="289"/>
      <c r="AK145" s="289"/>
      <c r="AL145" s="289"/>
      <c r="AM145" s="289">
        <v>0</v>
      </c>
      <c r="AN145" s="289"/>
      <c r="AO145" s="240">
        <v>0</v>
      </c>
      <c r="AP145" s="240">
        <v>12</v>
      </c>
      <c r="AQ145" s="240">
        <v>1</v>
      </c>
      <c r="AR145" s="242">
        <v>0</v>
      </c>
      <c r="AT145" s="242" t="s">
        <v>13192</v>
      </c>
      <c r="AU145" s="486" t="s">
        <v>13125</v>
      </c>
      <c r="AV145" s="486" t="s">
        <v>13125</v>
      </c>
      <c r="AW145" s="242">
        <v>1</v>
      </c>
      <c r="AX145" s="243">
        <v>1</v>
      </c>
      <c r="AY145" s="243">
        <v>1</v>
      </c>
      <c r="AZ145" s="484" t="s">
        <v>6905</v>
      </c>
      <c r="BA145" s="484"/>
      <c r="BB145" s="244">
        <v>1</v>
      </c>
      <c r="BD145" s="484" t="s">
        <v>6905</v>
      </c>
      <c r="BE145" s="484" t="s">
        <v>6905</v>
      </c>
      <c r="BF145" s="484" t="s">
        <v>6905</v>
      </c>
      <c r="BG145" s="484" t="s">
        <v>6905</v>
      </c>
      <c r="BH145" s="245">
        <v>100</v>
      </c>
      <c r="BK145" s="245">
        <v>1</v>
      </c>
      <c r="BL145" s="245">
        <v>2000</v>
      </c>
      <c r="BM145" s="245">
        <v>1</v>
      </c>
      <c r="BN145" s="289"/>
      <c r="BO145" s="289"/>
      <c r="BP145" s="245" t="s">
        <v>13192</v>
      </c>
      <c r="BS145" s="484" t="s">
        <v>6905</v>
      </c>
      <c r="BT145" s="484"/>
      <c r="BU145" s="484" t="s">
        <v>6905</v>
      </c>
      <c r="BV145" s="484"/>
      <c r="BW145" s="484" t="s">
        <v>6905</v>
      </c>
      <c r="BX145" s="484">
        <v>2</v>
      </c>
      <c r="BY145" s="487" t="s">
        <v>6905</v>
      </c>
      <c r="BZ145" s="487" t="s">
        <v>6905</v>
      </c>
      <c r="CA145" s="487">
        <v>4490092</v>
      </c>
      <c r="CB145" s="492" t="s">
        <v>13193</v>
      </c>
      <c r="CC145" s="492"/>
      <c r="CD145" s="492"/>
      <c r="CE145" s="484" t="s">
        <v>6905</v>
      </c>
      <c r="CF145" s="484" t="s">
        <v>6905</v>
      </c>
      <c r="CG145" s="484" t="s">
        <v>6905</v>
      </c>
      <c r="CH145" s="484" t="s">
        <v>6905</v>
      </c>
      <c r="CI145" s="484" t="s">
        <v>6905</v>
      </c>
      <c r="CJ145" s="484"/>
      <c r="DD145" s="289"/>
      <c r="DE145" s="289"/>
      <c r="DF145" s="289"/>
      <c r="DG145" s="289"/>
      <c r="DK145" s="289"/>
      <c r="DL145" s="289"/>
      <c r="ED145" s="484"/>
      <c r="EW145" s="250">
        <v>10</v>
      </c>
      <c r="EZ145" s="484">
        <v>100</v>
      </c>
      <c r="FA145" s="484"/>
      <c r="FB145" s="484"/>
      <c r="FG145" s="250">
        <v>2</v>
      </c>
      <c r="FI145" s="250">
        <v>20</v>
      </c>
      <c r="FJ145" s="250">
        <v>10</v>
      </c>
      <c r="FM145" s="484">
        <v>100</v>
      </c>
      <c r="FN145" s="484"/>
      <c r="FO145" s="484"/>
      <c r="FP145" s="484"/>
      <c r="FU145" s="250">
        <v>2</v>
      </c>
      <c r="FW145" s="250">
        <v>20</v>
      </c>
      <c r="FX145" s="254">
        <f t="shared" si="67"/>
        <v>0</v>
      </c>
      <c r="FY145" s="254">
        <v>1</v>
      </c>
    </row>
    <row r="146" spans="1:181">
      <c r="A146" s="240">
        <v>490093</v>
      </c>
      <c r="B146" s="240" t="s">
        <v>13467</v>
      </c>
      <c r="C146" s="240">
        <v>3</v>
      </c>
      <c r="E146" s="240">
        <v>0</v>
      </c>
      <c r="F146" s="310">
        <v>3</v>
      </c>
      <c r="G146" s="310">
        <v>2</v>
      </c>
      <c r="H146" s="310">
        <v>2</v>
      </c>
      <c r="I146" s="310"/>
      <c r="J146" s="310"/>
      <c r="N146" s="295" t="str">
        <f t="shared" si="71"/>
        <v>PLAYERSKILL_49009</v>
      </c>
      <c r="O146" s="295" t="str">
        <f t="shared" si="68"/>
        <v>PLAYERSKILLDES_490093</v>
      </c>
      <c r="P146" s="295" t="str">
        <f t="shared" si="69"/>
        <v>PLAYERSKILLDES2_490093</v>
      </c>
      <c r="Q146" s="295" t="str">
        <f t="shared" si="70"/>
        <v>PLAYERSKILLDES3_490093</v>
      </c>
      <c r="R146" s="295"/>
      <c r="S146" s="295" t="s">
        <v>13468</v>
      </c>
      <c r="T146" s="484">
        <v>100</v>
      </c>
      <c r="U146" s="485"/>
      <c r="V146" s="485"/>
      <c r="W146" s="485"/>
      <c r="X146" s="485"/>
      <c r="Y146" s="485"/>
      <c r="Z146" s="289"/>
      <c r="AA146" s="289"/>
      <c r="AB146" s="289"/>
      <c r="AC146" s="289"/>
      <c r="AD146" s="289"/>
      <c r="AE146" s="289"/>
      <c r="AF146" s="289"/>
      <c r="AG146" s="289"/>
      <c r="AH146" s="289"/>
      <c r="AI146" s="289"/>
      <c r="AJ146" s="289"/>
      <c r="AK146" s="289"/>
      <c r="AL146" s="289"/>
      <c r="AM146" s="289">
        <v>0</v>
      </c>
      <c r="AN146" s="289"/>
      <c r="AO146" s="240">
        <v>0</v>
      </c>
      <c r="AP146" s="240">
        <v>12</v>
      </c>
      <c r="AQ146" s="240">
        <v>1</v>
      </c>
      <c r="AR146" s="242">
        <v>0</v>
      </c>
      <c r="AT146" s="242" t="s">
        <v>13192</v>
      </c>
      <c r="AU146" s="486" t="s">
        <v>13125</v>
      </c>
      <c r="AV146" s="486" t="s">
        <v>13125</v>
      </c>
      <c r="AW146" s="242">
        <v>1</v>
      </c>
      <c r="AX146" s="243">
        <v>1</v>
      </c>
      <c r="AY146" s="243">
        <v>1</v>
      </c>
      <c r="AZ146" s="484" t="s">
        <v>6905</v>
      </c>
      <c r="BA146" s="484"/>
      <c r="BB146" s="244">
        <v>1</v>
      </c>
      <c r="BD146" s="484" t="s">
        <v>6905</v>
      </c>
      <c r="BE146" s="484" t="s">
        <v>6905</v>
      </c>
      <c r="BF146" s="484" t="s">
        <v>6905</v>
      </c>
      <c r="BG146" s="484" t="s">
        <v>6905</v>
      </c>
      <c r="BH146" s="245">
        <v>100</v>
      </c>
      <c r="BK146" s="245">
        <v>1</v>
      </c>
      <c r="BL146" s="245">
        <v>2000</v>
      </c>
      <c r="BM146" s="245">
        <v>1</v>
      </c>
      <c r="BN146" s="289"/>
      <c r="BO146" s="289"/>
      <c r="BP146" s="245" t="s">
        <v>13192</v>
      </c>
      <c r="BS146" s="484" t="s">
        <v>6905</v>
      </c>
      <c r="BT146" s="484"/>
      <c r="BU146" s="484" t="s">
        <v>6905</v>
      </c>
      <c r="BV146" s="484"/>
      <c r="BW146" s="484" t="s">
        <v>6905</v>
      </c>
      <c r="BX146" s="484">
        <v>2</v>
      </c>
      <c r="BY146" s="487" t="s">
        <v>6905</v>
      </c>
      <c r="BZ146" s="487" t="s">
        <v>6905</v>
      </c>
      <c r="CA146" s="487">
        <v>4490093</v>
      </c>
      <c r="CB146" s="492" t="s">
        <v>13193</v>
      </c>
      <c r="CC146" s="492"/>
      <c r="CD146" s="492"/>
      <c r="CE146" s="484" t="s">
        <v>6905</v>
      </c>
      <c r="CF146" s="484" t="s">
        <v>6905</v>
      </c>
      <c r="CG146" s="484" t="s">
        <v>6905</v>
      </c>
      <c r="CH146" s="484" t="s">
        <v>6905</v>
      </c>
      <c r="CI146" s="484" t="s">
        <v>6905</v>
      </c>
      <c r="CJ146" s="484"/>
      <c r="DD146" s="289"/>
      <c r="DE146" s="289"/>
      <c r="DF146" s="289"/>
      <c r="DG146" s="289"/>
      <c r="DK146" s="289"/>
      <c r="DL146" s="289"/>
      <c r="ED146" s="484"/>
      <c r="EW146" s="250">
        <v>10</v>
      </c>
      <c r="EZ146" s="484">
        <v>100</v>
      </c>
      <c r="FA146" s="484"/>
      <c r="FB146" s="484"/>
      <c r="FG146" s="250">
        <v>2</v>
      </c>
      <c r="FI146" s="250">
        <v>20</v>
      </c>
      <c r="FJ146" s="250">
        <v>10</v>
      </c>
      <c r="FM146" s="484">
        <v>100</v>
      </c>
      <c r="FN146" s="484"/>
      <c r="FO146" s="484"/>
      <c r="FP146" s="484"/>
      <c r="FU146" s="250">
        <v>2</v>
      </c>
      <c r="FW146" s="250">
        <v>20</v>
      </c>
      <c r="FX146" s="254">
        <f t="shared" si="67"/>
        <v>0</v>
      </c>
      <c r="FY146" s="254">
        <v>1</v>
      </c>
    </row>
    <row r="147" spans="1:181">
      <c r="A147" s="240">
        <v>490094</v>
      </c>
      <c r="B147" s="240" t="s">
        <v>13467</v>
      </c>
      <c r="C147" s="240">
        <v>3</v>
      </c>
      <c r="E147" s="240">
        <v>0</v>
      </c>
      <c r="F147" s="310">
        <v>3</v>
      </c>
      <c r="G147" s="310">
        <v>2</v>
      </c>
      <c r="H147" s="310">
        <v>2</v>
      </c>
      <c r="I147" s="310"/>
      <c r="J147" s="310"/>
      <c r="N147" s="295" t="str">
        <f t="shared" si="71"/>
        <v>PLAYERSKILL_49009</v>
      </c>
      <c r="O147" s="295" t="str">
        <f t="shared" si="68"/>
        <v>PLAYERSKILLDES_490094</v>
      </c>
      <c r="P147" s="295" t="str">
        <f t="shared" si="69"/>
        <v>PLAYERSKILLDES2_490094</v>
      </c>
      <c r="Q147" s="295" t="str">
        <f t="shared" si="70"/>
        <v>PLAYERSKILLDES3_490094</v>
      </c>
      <c r="R147" s="295"/>
      <c r="S147" s="295" t="s">
        <v>13468</v>
      </c>
      <c r="T147" s="484">
        <v>100</v>
      </c>
      <c r="U147" s="485"/>
      <c r="V147" s="485"/>
      <c r="W147" s="485"/>
      <c r="X147" s="485"/>
      <c r="Y147" s="485"/>
      <c r="Z147" s="289"/>
      <c r="AA147" s="289"/>
      <c r="AB147" s="289"/>
      <c r="AC147" s="289"/>
      <c r="AD147" s="289"/>
      <c r="AE147" s="289"/>
      <c r="AF147" s="289"/>
      <c r="AG147" s="289"/>
      <c r="AH147" s="289"/>
      <c r="AI147" s="289"/>
      <c r="AJ147" s="289"/>
      <c r="AK147" s="289"/>
      <c r="AL147" s="289"/>
      <c r="AM147" s="289">
        <v>0</v>
      </c>
      <c r="AN147" s="289"/>
      <c r="AO147" s="240">
        <v>0</v>
      </c>
      <c r="AP147" s="240">
        <v>12</v>
      </c>
      <c r="AQ147" s="240">
        <v>1</v>
      </c>
      <c r="AR147" s="242">
        <v>0</v>
      </c>
      <c r="AT147" s="242" t="s">
        <v>13192</v>
      </c>
      <c r="AU147" s="486" t="s">
        <v>13125</v>
      </c>
      <c r="AV147" s="486" t="s">
        <v>13125</v>
      </c>
      <c r="AW147" s="242">
        <v>1</v>
      </c>
      <c r="AX147" s="243">
        <v>1</v>
      </c>
      <c r="AY147" s="243">
        <v>1</v>
      </c>
      <c r="AZ147" s="484" t="s">
        <v>6905</v>
      </c>
      <c r="BA147" s="484"/>
      <c r="BB147" s="244">
        <v>1</v>
      </c>
      <c r="BD147" s="484" t="s">
        <v>6905</v>
      </c>
      <c r="BE147" s="484" t="s">
        <v>6905</v>
      </c>
      <c r="BF147" s="484" t="s">
        <v>6905</v>
      </c>
      <c r="BG147" s="484" t="s">
        <v>6905</v>
      </c>
      <c r="BH147" s="245">
        <v>100</v>
      </c>
      <c r="BK147" s="245">
        <v>1</v>
      </c>
      <c r="BL147" s="245">
        <v>2000</v>
      </c>
      <c r="BM147" s="245">
        <v>1</v>
      </c>
      <c r="BN147" s="289"/>
      <c r="BO147" s="289"/>
      <c r="BP147" s="245" t="s">
        <v>13192</v>
      </c>
      <c r="BS147" s="484" t="s">
        <v>6905</v>
      </c>
      <c r="BT147" s="484"/>
      <c r="BU147" s="484" t="s">
        <v>6905</v>
      </c>
      <c r="BV147" s="484"/>
      <c r="BW147" s="484" t="s">
        <v>6905</v>
      </c>
      <c r="BX147" s="484">
        <v>2</v>
      </c>
      <c r="BY147" s="487" t="s">
        <v>6905</v>
      </c>
      <c r="BZ147" s="487" t="s">
        <v>6905</v>
      </c>
      <c r="CA147" s="487">
        <v>4490094</v>
      </c>
      <c r="CB147" s="492" t="s">
        <v>13193</v>
      </c>
      <c r="CC147" s="492"/>
      <c r="CD147" s="492"/>
      <c r="CE147" s="484" t="s">
        <v>6905</v>
      </c>
      <c r="CF147" s="484" t="s">
        <v>6905</v>
      </c>
      <c r="CG147" s="484" t="s">
        <v>6905</v>
      </c>
      <c r="CH147" s="484" t="s">
        <v>6905</v>
      </c>
      <c r="CI147" s="484" t="s">
        <v>6905</v>
      </c>
      <c r="CJ147" s="484"/>
      <c r="DD147" s="289"/>
      <c r="DE147" s="289"/>
      <c r="DF147" s="289"/>
      <c r="DG147" s="289"/>
      <c r="DK147" s="289"/>
      <c r="DL147" s="289"/>
      <c r="ED147" s="484"/>
      <c r="EW147" s="250">
        <v>10</v>
      </c>
      <c r="EZ147" s="484">
        <v>100</v>
      </c>
      <c r="FA147" s="484"/>
      <c r="FB147" s="484"/>
      <c r="FG147" s="250">
        <v>2</v>
      </c>
      <c r="FI147" s="250">
        <v>20</v>
      </c>
      <c r="FJ147" s="250">
        <v>10</v>
      </c>
      <c r="FM147" s="484">
        <v>100</v>
      </c>
      <c r="FN147" s="484"/>
      <c r="FO147" s="484"/>
      <c r="FP147" s="484"/>
      <c r="FU147" s="250">
        <v>2</v>
      </c>
      <c r="FW147" s="250">
        <v>20</v>
      </c>
      <c r="FX147" s="254">
        <f t="shared" si="67"/>
        <v>0</v>
      </c>
      <c r="FY147" s="254">
        <v>1</v>
      </c>
    </row>
    <row r="148" spans="1:181">
      <c r="A148" s="240">
        <v>490095</v>
      </c>
      <c r="B148" s="240" t="s">
        <v>13467</v>
      </c>
      <c r="C148" s="240">
        <v>3</v>
      </c>
      <c r="E148" s="240">
        <v>0</v>
      </c>
      <c r="F148" s="310">
        <v>3</v>
      </c>
      <c r="G148" s="310">
        <v>2</v>
      </c>
      <c r="H148" s="310">
        <v>2</v>
      </c>
      <c r="I148" s="310"/>
      <c r="J148" s="310"/>
      <c r="N148" s="295" t="str">
        <f t="shared" si="71"/>
        <v>PLAYERSKILL_49009</v>
      </c>
      <c r="O148" s="295" t="str">
        <f t="shared" si="68"/>
        <v>PLAYERSKILLDES_490095</v>
      </c>
      <c r="P148" s="295" t="str">
        <f t="shared" si="69"/>
        <v>PLAYERSKILLDES2_490095</v>
      </c>
      <c r="Q148" s="295" t="str">
        <f t="shared" si="70"/>
        <v>PLAYERSKILLDES3_490095</v>
      </c>
      <c r="R148" s="295"/>
      <c r="S148" s="295" t="s">
        <v>13468</v>
      </c>
      <c r="T148" s="484">
        <v>100</v>
      </c>
      <c r="U148" s="485"/>
      <c r="V148" s="485"/>
      <c r="W148" s="485"/>
      <c r="X148" s="485"/>
      <c r="Y148" s="485"/>
      <c r="Z148" s="289"/>
      <c r="AA148" s="289"/>
      <c r="AB148" s="289"/>
      <c r="AC148" s="289"/>
      <c r="AD148" s="289"/>
      <c r="AE148" s="289"/>
      <c r="AF148" s="289"/>
      <c r="AG148" s="289"/>
      <c r="AH148" s="289"/>
      <c r="AI148" s="289"/>
      <c r="AJ148" s="289"/>
      <c r="AK148" s="289"/>
      <c r="AL148" s="289"/>
      <c r="AM148" s="289">
        <v>0</v>
      </c>
      <c r="AN148" s="289"/>
      <c r="AO148" s="240">
        <v>0</v>
      </c>
      <c r="AP148" s="240">
        <v>12</v>
      </c>
      <c r="AQ148" s="240">
        <v>1</v>
      </c>
      <c r="AR148" s="242">
        <v>0</v>
      </c>
      <c r="AT148" s="242" t="s">
        <v>13192</v>
      </c>
      <c r="AU148" s="486" t="s">
        <v>13125</v>
      </c>
      <c r="AV148" s="486" t="s">
        <v>13125</v>
      </c>
      <c r="AW148" s="242">
        <v>1</v>
      </c>
      <c r="AX148" s="243">
        <v>1</v>
      </c>
      <c r="AY148" s="243">
        <v>1</v>
      </c>
      <c r="AZ148" s="484" t="s">
        <v>6905</v>
      </c>
      <c r="BA148" s="484"/>
      <c r="BB148" s="244">
        <v>1</v>
      </c>
      <c r="BD148" s="484" t="s">
        <v>6905</v>
      </c>
      <c r="BE148" s="484" t="s">
        <v>6905</v>
      </c>
      <c r="BF148" s="484" t="s">
        <v>6905</v>
      </c>
      <c r="BG148" s="484" t="s">
        <v>6905</v>
      </c>
      <c r="BH148" s="245">
        <v>100</v>
      </c>
      <c r="BK148" s="245">
        <v>1</v>
      </c>
      <c r="BL148" s="245">
        <v>2000</v>
      </c>
      <c r="BM148" s="245">
        <v>1</v>
      </c>
      <c r="BN148" s="289"/>
      <c r="BO148" s="289"/>
      <c r="BP148" s="245" t="s">
        <v>13192</v>
      </c>
      <c r="BS148" s="484" t="s">
        <v>6905</v>
      </c>
      <c r="BT148" s="484"/>
      <c r="BU148" s="484" t="s">
        <v>6905</v>
      </c>
      <c r="BV148" s="484"/>
      <c r="BW148" s="484" t="s">
        <v>6905</v>
      </c>
      <c r="BX148" s="484">
        <v>2</v>
      </c>
      <c r="BY148" s="487" t="s">
        <v>6905</v>
      </c>
      <c r="BZ148" s="487" t="s">
        <v>6905</v>
      </c>
      <c r="CA148" s="487">
        <v>4490095</v>
      </c>
      <c r="CB148" s="492" t="s">
        <v>13193</v>
      </c>
      <c r="CC148" s="492"/>
      <c r="CD148" s="492"/>
      <c r="CE148" s="484" t="s">
        <v>6905</v>
      </c>
      <c r="CF148" s="484" t="s">
        <v>6905</v>
      </c>
      <c r="CG148" s="484" t="s">
        <v>6905</v>
      </c>
      <c r="CH148" s="484" t="s">
        <v>6905</v>
      </c>
      <c r="CI148" s="484" t="s">
        <v>6905</v>
      </c>
      <c r="CJ148" s="484"/>
      <c r="DD148" s="289"/>
      <c r="DE148" s="289"/>
      <c r="DF148" s="289"/>
      <c r="DG148" s="289"/>
      <c r="DK148" s="289"/>
      <c r="DL148" s="289"/>
      <c r="ED148" s="484"/>
      <c r="EW148" s="250">
        <v>10</v>
      </c>
      <c r="EZ148" s="484">
        <v>100</v>
      </c>
      <c r="FA148" s="484"/>
      <c r="FB148" s="484"/>
      <c r="FG148" s="250">
        <v>2</v>
      </c>
      <c r="FI148" s="250">
        <v>20</v>
      </c>
      <c r="FJ148" s="250">
        <v>10</v>
      </c>
      <c r="FM148" s="484">
        <v>100</v>
      </c>
      <c r="FN148" s="484"/>
      <c r="FO148" s="484"/>
      <c r="FP148" s="484"/>
      <c r="FU148" s="250">
        <v>2</v>
      </c>
      <c r="FW148" s="250">
        <v>20</v>
      </c>
      <c r="FX148" s="254">
        <f t="shared" si="67"/>
        <v>0</v>
      </c>
      <c r="FY148" s="254">
        <v>1</v>
      </c>
    </row>
    <row r="149" spans="1:181">
      <c r="A149" s="240">
        <v>490096</v>
      </c>
      <c r="B149" s="240" t="s">
        <v>13467</v>
      </c>
      <c r="C149" s="240">
        <v>3</v>
      </c>
      <c r="E149" s="240">
        <v>0</v>
      </c>
      <c r="F149" s="310">
        <v>3</v>
      </c>
      <c r="G149" s="310">
        <v>2</v>
      </c>
      <c r="H149" s="310">
        <v>2</v>
      </c>
      <c r="I149" s="310"/>
      <c r="J149" s="310"/>
      <c r="N149" s="295" t="str">
        <f t="shared" si="71"/>
        <v>PLAYERSKILL_49009</v>
      </c>
      <c r="O149" s="295" t="str">
        <f t="shared" si="68"/>
        <v>PLAYERSKILLDES_490096</v>
      </c>
      <c r="P149" s="295" t="str">
        <f t="shared" si="69"/>
        <v>PLAYERSKILLDES2_490096</v>
      </c>
      <c r="Q149" s="295" t="str">
        <f t="shared" si="70"/>
        <v>PLAYERSKILLDES3_490096</v>
      </c>
      <c r="R149" s="295"/>
      <c r="S149" s="295" t="s">
        <v>13468</v>
      </c>
      <c r="T149" s="484">
        <v>100</v>
      </c>
      <c r="U149" s="485"/>
      <c r="V149" s="485"/>
      <c r="W149" s="485"/>
      <c r="X149" s="485"/>
      <c r="Y149" s="485"/>
      <c r="Z149" s="289"/>
      <c r="AA149" s="289"/>
      <c r="AB149" s="289"/>
      <c r="AC149" s="289"/>
      <c r="AD149" s="289"/>
      <c r="AE149" s="289"/>
      <c r="AF149" s="289"/>
      <c r="AG149" s="289"/>
      <c r="AH149" s="289"/>
      <c r="AI149" s="289"/>
      <c r="AJ149" s="289"/>
      <c r="AK149" s="289"/>
      <c r="AL149" s="289"/>
      <c r="AM149" s="289">
        <v>0</v>
      </c>
      <c r="AN149" s="289"/>
      <c r="AO149" s="240">
        <v>0</v>
      </c>
      <c r="AP149" s="240">
        <v>12</v>
      </c>
      <c r="AQ149" s="240">
        <v>1</v>
      </c>
      <c r="AR149" s="242">
        <v>0</v>
      </c>
      <c r="AT149" s="242" t="s">
        <v>13192</v>
      </c>
      <c r="AU149" s="486" t="s">
        <v>13125</v>
      </c>
      <c r="AV149" s="486" t="s">
        <v>13125</v>
      </c>
      <c r="AW149" s="242">
        <v>1</v>
      </c>
      <c r="AX149" s="243">
        <v>1</v>
      </c>
      <c r="AY149" s="243">
        <v>1</v>
      </c>
      <c r="AZ149" s="484" t="s">
        <v>6905</v>
      </c>
      <c r="BA149" s="484"/>
      <c r="BB149" s="244">
        <v>1</v>
      </c>
      <c r="BD149" s="484" t="s">
        <v>6905</v>
      </c>
      <c r="BE149" s="484" t="s">
        <v>6905</v>
      </c>
      <c r="BF149" s="484" t="s">
        <v>6905</v>
      </c>
      <c r="BG149" s="484" t="s">
        <v>6905</v>
      </c>
      <c r="BH149" s="245">
        <v>100</v>
      </c>
      <c r="BK149" s="245">
        <v>1</v>
      </c>
      <c r="BL149" s="245">
        <v>2000</v>
      </c>
      <c r="BM149" s="245">
        <v>1</v>
      </c>
      <c r="BN149" s="289"/>
      <c r="BO149" s="289"/>
      <c r="BP149" s="245" t="s">
        <v>13192</v>
      </c>
      <c r="BS149" s="484" t="s">
        <v>6905</v>
      </c>
      <c r="BT149" s="484"/>
      <c r="BU149" s="484" t="s">
        <v>6905</v>
      </c>
      <c r="BV149" s="484"/>
      <c r="BW149" s="484" t="s">
        <v>6905</v>
      </c>
      <c r="BX149" s="484">
        <v>2</v>
      </c>
      <c r="BY149" s="487" t="s">
        <v>6905</v>
      </c>
      <c r="BZ149" s="487" t="s">
        <v>6905</v>
      </c>
      <c r="CA149" s="487">
        <v>4490095</v>
      </c>
      <c r="CB149" s="492" t="s">
        <v>13193</v>
      </c>
      <c r="CC149" s="492"/>
      <c r="CD149" s="492"/>
      <c r="CE149" s="484" t="s">
        <v>6905</v>
      </c>
      <c r="CF149" s="484" t="s">
        <v>6905</v>
      </c>
      <c r="CG149" s="484" t="s">
        <v>6905</v>
      </c>
      <c r="CH149" s="484" t="s">
        <v>6905</v>
      </c>
      <c r="CI149" s="484" t="s">
        <v>6905</v>
      </c>
      <c r="CJ149" s="484"/>
      <c r="DD149" s="289"/>
      <c r="DE149" s="289"/>
      <c r="DF149" s="289"/>
      <c r="DG149" s="289"/>
      <c r="DK149" s="289"/>
      <c r="DL149" s="289"/>
      <c r="ED149" s="484"/>
      <c r="EW149" s="250">
        <v>10</v>
      </c>
      <c r="EZ149" s="484">
        <v>100</v>
      </c>
      <c r="FA149" s="484"/>
      <c r="FB149" s="484"/>
      <c r="FG149" s="250">
        <v>2</v>
      </c>
      <c r="FI149" s="250">
        <v>20</v>
      </c>
      <c r="FJ149" s="250">
        <v>10</v>
      </c>
      <c r="FM149" s="484">
        <v>100</v>
      </c>
      <c r="FN149" s="484"/>
      <c r="FO149" s="484"/>
      <c r="FP149" s="484"/>
      <c r="FU149" s="250">
        <v>2</v>
      </c>
      <c r="FW149" s="250">
        <v>20</v>
      </c>
      <c r="FX149" s="254">
        <f t="shared" si="67"/>
        <v>0</v>
      </c>
      <c r="FY149" s="254">
        <v>1</v>
      </c>
    </row>
    <row r="150" spans="1:181">
      <c r="A150" s="240">
        <v>490097</v>
      </c>
      <c r="B150" s="240" t="s">
        <v>13467</v>
      </c>
      <c r="C150" s="240">
        <v>3</v>
      </c>
      <c r="E150" s="240">
        <v>0</v>
      </c>
      <c r="F150" s="310">
        <v>3</v>
      </c>
      <c r="G150" s="310">
        <v>2</v>
      </c>
      <c r="H150" s="310">
        <v>2</v>
      </c>
      <c r="I150" s="310"/>
      <c r="J150" s="310"/>
      <c r="N150" s="295" t="str">
        <f t="shared" si="71"/>
        <v>PLAYERSKILL_49009</v>
      </c>
      <c r="O150" s="295" t="str">
        <f t="shared" si="68"/>
        <v>PLAYERSKILLDES_490097</v>
      </c>
      <c r="P150" s="295" t="str">
        <f t="shared" si="69"/>
        <v>PLAYERSKILLDES2_490097</v>
      </c>
      <c r="Q150" s="295" t="str">
        <f t="shared" si="70"/>
        <v>PLAYERSKILLDES3_490097</v>
      </c>
      <c r="R150" s="295"/>
      <c r="S150" s="295" t="s">
        <v>13468</v>
      </c>
      <c r="T150" s="484">
        <v>100</v>
      </c>
      <c r="U150" s="485"/>
      <c r="V150" s="485"/>
      <c r="W150" s="485"/>
      <c r="X150" s="485"/>
      <c r="Y150" s="485"/>
      <c r="Z150" s="289"/>
      <c r="AA150" s="289"/>
      <c r="AB150" s="289"/>
      <c r="AC150" s="289"/>
      <c r="AD150" s="289"/>
      <c r="AE150" s="289"/>
      <c r="AF150" s="289"/>
      <c r="AG150" s="289"/>
      <c r="AH150" s="289"/>
      <c r="AI150" s="289"/>
      <c r="AJ150" s="289"/>
      <c r="AK150" s="289"/>
      <c r="AL150" s="289"/>
      <c r="AM150" s="289">
        <v>0</v>
      </c>
      <c r="AN150" s="289"/>
      <c r="AO150" s="240">
        <v>0</v>
      </c>
      <c r="AP150" s="240">
        <v>12</v>
      </c>
      <c r="AQ150" s="240">
        <v>1</v>
      </c>
      <c r="AR150" s="242">
        <v>0</v>
      </c>
      <c r="AT150" s="242" t="s">
        <v>13192</v>
      </c>
      <c r="AU150" s="486" t="s">
        <v>13125</v>
      </c>
      <c r="AV150" s="486" t="s">
        <v>13125</v>
      </c>
      <c r="AW150" s="242">
        <v>1</v>
      </c>
      <c r="AX150" s="243">
        <v>1</v>
      </c>
      <c r="AY150" s="243">
        <v>1</v>
      </c>
      <c r="AZ150" s="484" t="s">
        <v>6905</v>
      </c>
      <c r="BA150" s="484"/>
      <c r="BB150" s="244">
        <v>1</v>
      </c>
      <c r="BD150" s="484" t="s">
        <v>6905</v>
      </c>
      <c r="BE150" s="484" t="s">
        <v>6905</v>
      </c>
      <c r="BF150" s="484" t="s">
        <v>6905</v>
      </c>
      <c r="BG150" s="484" t="s">
        <v>6905</v>
      </c>
      <c r="BH150" s="245">
        <v>100</v>
      </c>
      <c r="BK150" s="245">
        <v>1</v>
      </c>
      <c r="BL150" s="245">
        <v>2000</v>
      </c>
      <c r="BM150" s="245">
        <v>1</v>
      </c>
      <c r="BN150" s="289"/>
      <c r="BO150" s="289"/>
      <c r="BP150" s="245" t="s">
        <v>13192</v>
      </c>
      <c r="BS150" s="484" t="s">
        <v>6905</v>
      </c>
      <c r="BT150" s="484"/>
      <c r="BU150" s="484" t="s">
        <v>6905</v>
      </c>
      <c r="BV150" s="484"/>
      <c r="BW150" s="484" t="s">
        <v>6905</v>
      </c>
      <c r="BX150" s="484">
        <v>2</v>
      </c>
      <c r="BY150" s="487" t="s">
        <v>6905</v>
      </c>
      <c r="BZ150" s="487" t="s">
        <v>6905</v>
      </c>
      <c r="CA150" s="487">
        <v>4490095</v>
      </c>
      <c r="CB150" s="492" t="s">
        <v>13193</v>
      </c>
      <c r="CC150" s="492"/>
      <c r="CD150" s="492"/>
      <c r="CE150" s="484" t="s">
        <v>6905</v>
      </c>
      <c r="CF150" s="484" t="s">
        <v>6905</v>
      </c>
      <c r="CG150" s="484" t="s">
        <v>6905</v>
      </c>
      <c r="CH150" s="484" t="s">
        <v>6905</v>
      </c>
      <c r="CI150" s="484" t="s">
        <v>6905</v>
      </c>
      <c r="CJ150" s="484"/>
      <c r="DD150" s="289"/>
      <c r="DE150" s="289"/>
      <c r="DF150" s="289"/>
      <c r="DG150" s="289"/>
      <c r="DK150" s="289"/>
      <c r="DL150" s="289"/>
      <c r="ED150" s="484"/>
      <c r="EW150" s="250">
        <v>10</v>
      </c>
      <c r="EZ150" s="484">
        <v>100</v>
      </c>
      <c r="FA150" s="484"/>
      <c r="FB150" s="484"/>
      <c r="FG150" s="250">
        <v>2</v>
      </c>
      <c r="FI150" s="250">
        <v>20</v>
      </c>
      <c r="FJ150" s="250">
        <v>10</v>
      </c>
      <c r="FM150" s="484">
        <v>100</v>
      </c>
      <c r="FN150" s="484"/>
      <c r="FO150" s="484"/>
      <c r="FP150" s="484"/>
      <c r="FU150" s="250">
        <v>2</v>
      </c>
      <c r="FW150" s="250">
        <v>20</v>
      </c>
      <c r="FX150" s="254">
        <f t="shared" si="67"/>
        <v>0</v>
      </c>
      <c r="FY150" s="254">
        <v>1</v>
      </c>
    </row>
    <row r="151" spans="1:181">
      <c r="A151" s="240">
        <v>49013</v>
      </c>
      <c r="B151" s="240" t="s">
        <v>13469</v>
      </c>
      <c r="C151" s="240">
        <v>3</v>
      </c>
      <c r="E151" s="240">
        <v>0</v>
      </c>
      <c r="F151" s="310">
        <v>3</v>
      </c>
      <c r="G151" s="310">
        <v>2</v>
      </c>
      <c r="H151" s="310">
        <v>2</v>
      </c>
      <c r="I151" s="310"/>
      <c r="J151" s="310"/>
      <c r="N151" s="295" t="str">
        <f>"PLAYERSKILL_"&amp;A151</f>
        <v>PLAYERSKILL_49013</v>
      </c>
      <c r="O151" s="295" t="str">
        <f>"PLAYERSKILLDES_"&amp;$A151</f>
        <v>PLAYERSKILLDES_49013</v>
      </c>
      <c r="P151" s="295" t="str">
        <f>"PLAYERSKILLDES2_"&amp;A151</f>
        <v>PLAYERSKILLDES2_49013</v>
      </c>
      <c r="Q151" s="295" t="str">
        <f>"PLAYERSKILLDES3_"&amp;A151</f>
        <v>PLAYERSKILLDES3_49013</v>
      </c>
      <c r="R151" s="295"/>
      <c r="S151" s="197" t="s">
        <v>12273</v>
      </c>
      <c r="T151" s="484">
        <v>100</v>
      </c>
      <c r="U151" s="485"/>
      <c r="V151" s="485"/>
      <c r="W151" s="485"/>
      <c r="X151" s="485"/>
      <c r="Y151" s="485"/>
      <c r="Z151" s="289"/>
      <c r="AA151" s="289"/>
      <c r="AB151" s="289"/>
      <c r="AC151" s="289"/>
      <c r="AD151" s="289"/>
      <c r="AE151" s="289"/>
      <c r="AF151" s="289"/>
      <c r="AG151" s="289"/>
      <c r="AH151" s="289"/>
      <c r="AI151" s="289"/>
      <c r="AJ151" s="289"/>
      <c r="AK151" s="289"/>
      <c r="AL151" s="289"/>
      <c r="AM151" s="289">
        <v>0</v>
      </c>
      <c r="AN151" s="289"/>
      <c r="AO151" s="240">
        <v>0</v>
      </c>
      <c r="AP151" s="240">
        <v>12</v>
      </c>
      <c r="AQ151" s="240">
        <v>1</v>
      </c>
      <c r="AR151" s="242">
        <v>0</v>
      </c>
      <c r="AT151" s="242" t="s">
        <v>13192</v>
      </c>
      <c r="AU151" s="486" t="s">
        <v>13125</v>
      </c>
      <c r="AV151" s="486" t="s">
        <v>13125</v>
      </c>
      <c r="AW151" s="242">
        <v>1</v>
      </c>
      <c r="AX151" s="243">
        <v>1</v>
      </c>
      <c r="AY151" s="243">
        <v>1</v>
      </c>
      <c r="AZ151" s="484" t="s">
        <v>6905</v>
      </c>
      <c r="BA151" s="484"/>
      <c r="BB151" s="244">
        <v>1</v>
      </c>
      <c r="BD151" s="484" t="s">
        <v>6905</v>
      </c>
      <c r="BE151" s="484" t="s">
        <v>6905</v>
      </c>
      <c r="BF151" s="484" t="s">
        <v>6905</v>
      </c>
      <c r="BG151" s="484" t="s">
        <v>6905</v>
      </c>
      <c r="BH151" s="245">
        <v>100</v>
      </c>
      <c r="BK151" s="245">
        <v>1</v>
      </c>
      <c r="BL151" s="245">
        <v>2000</v>
      </c>
      <c r="BM151" s="245">
        <v>1</v>
      </c>
      <c r="BN151" s="289"/>
      <c r="BO151" s="289"/>
      <c r="BP151" s="245" t="s">
        <v>13192</v>
      </c>
      <c r="BS151" s="484" t="s">
        <v>6905</v>
      </c>
      <c r="BT151" s="484"/>
      <c r="BU151" s="484" t="s">
        <v>6905</v>
      </c>
      <c r="BV151" s="484"/>
      <c r="BW151" s="484" t="s">
        <v>6905</v>
      </c>
      <c r="BX151" s="484">
        <v>2</v>
      </c>
      <c r="BY151" s="487" t="s">
        <v>6905</v>
      </c>
      <c r="BZ151" s="487" t="s">
        <v>6905</v>
      </c>
      <c r="CA151" s="487">
        <v>449013</v>
      </c>
      <c r="CB151" s="492" t="s">
        <v>13193</v>
      </c>
      <c r="CC151" s="492"/>
      <c r="CD151" s="492"/>
      <c r="CE151" s="484" t="s">
        <v>6905</v>
      </c>
      <c r="CF151" s="484" t="s">
        <v>6905</v>
      </c>
      <c r="CG151" s="484" t="s">
        <v>6905</v>
      </c>
      <c r="CH151" s="484" t="s">
        <v>6905</v>
      </c>
      <c r="CI151" s="484" t="s">
        <v>6905</v>
      </c>
      <c r="CJ151" s="484"/>
      <c r="DD151" s="289"/>
      <c r="DE151" s="289"/>
      <c r="DF151" s="289"/>
      <c r="DG151" s="289"/>
      <c r="DK151" s="289"/>
      <c r="DL151" s="289"/>
      <c r="ED151" s="484"/>
      <c r="EW151" s="250">
        <v>10</v>
      </c>
      <c r="EZ151" s="484">
        <v>100</v>
      </c>
      <c r="FA151" s="484"/>
      <c r="FB151" s="484"/>
      <c r="FG151" s="250">
        <v>2</v>
      </c>
      <c r="FI151" s="250">
        <v>20</v>
      </c>
      <c r="FJ151" s="250">
        <v>10</v>
      </c>
      <c r="FM151" s="484">
        <v>100</v>
      </c>
      <c r="FN151" s="484"/>
      <c r="FO151" s="484"/>
      <c r="FP151" s="484"/>
      <c r="FU151" s="250">
        <v>2</v>
      </c>
      <c r="FW151" s="250">
        <v>20</v>
      </c>
      <c r="FX151" s="254">
        <f t="shared" si="67"/>
        <v>0</v>
      </c>
      <c r="FY151" s="254">
        <v>1</v>
      </c>
    </row>
    <row r="152" spans="1:181">
      <c r="A152" s="240">
        <v>490131</v>
      </c>
      <c r="B152" s="240" t="s">
        <v>13469</v>
      </c>
      <c r="C152" s="240">
        <v>3</v>
      </c>
      <c r="E152" s="240">
        <v>0</v>
      </c>
      <c r="F152" s="310">
        <v>3</v>
      </c>
      <c r="G152" s="310">
        <v>2</v>
      </c>
      <c r="H152" s="310">
        <v>2</v>
      </c>
      <c r="I152" s="310"/>
      <c r="J152" s="310"/>
      <c r="N152" s="295" t="str">
        <f>N151</f>
        <v>PLAYERSKILL_49013</v>
      </c>
      <c r="O152" s="295" t="str">
        <f t="shared" si="68"/>
        <v>PLAYERSKILLDES_490131</v>
      </c>
      <c r="P152" s="295" t="str">
        <f t="shared" ref="P152:P158" si="72">"PLAYERSKILLDES2_"&amp;A152</f>
        <v>PLAYERSKILLDES2_490131</v>
      </c>
      <c r="Q152" s="295" t="str">
        <f t="shared" ref="Q152:Q158" si="73">"PLAYERSKILLDES3_"&amp;A152</f>
        <v>PLAYERSKILLDES3_490131</v>
      </c>
      <c r="R152" s="295"/>
      <c r="S152" s="197" t="s">
        <v>12273</v>
      </c>
      <c r="T152" s="484">
        <v>100</v>
      </c>
      <c r="U152" s="485"/>
      <c r="V152" s="485"/>
      <c r="W152" s="485"/>
      <c r="X152" s="485"/>
      <c r="Y152" s="485"/>
      <c r="Z152" s="289"/>
      <c r="AA152" s="289"/>
      <c r="AB152" s="289"/>
      <c r="AC152" s="289"/>
      <c r="AD152" s="289"/>
      <c r="AE152" s="289"/>
      <c r="AF152" s="289"/>
      <c r="AG152" s="289"/>
      <c r="AH152" s="289"/>
      <c r="AI152" s="289"/>
      <c r="AJ152" s="289"/>
      <c r="AK152" s="289"/>
      <c r="AL152" s="289"/>
      <c r="AM152" s="289">
        <v>0</v>
      </c>
      <c r="AN152" s="289"/>
      <c r="AO152" s="240">
        <v>0</v>
      </c>
      <c r="AP152" s="240">
        <v>12</v>
      </c>
      <c r="AQ152" s="240">
        <v>1</v>
      </c>
      <c r="AR152" s="242">
        <v>0</v>
      </c>
      <c r="AT152" s="242" t="s">
        <v>13192</v>
      </c>
      <c r="AU152" s="486" t="s">
        <v>13125</v>
      </c>
      <c r="AV152" s="486" t="s">
        <v>13125</v>
      </c>
      <c r="AW152" s="242">
        <v>1</v>
      </c>
      <c r="AX152" s="243">
        <v>1</v>
      </c>
      <c r="AY152" s="243">
        <v>1</v>
      </c>
      <c r="AZ152" s="484" t="s">
        <v>6905</v>
      </c>
      <c r="BA152" s="484"/>
      <c r="BB152" s="244">
        <v>1</v>
      </c>
      <c r="BD152" s="484" t="s">
        <v>6905</v>
      </c>
      <c r="BE152" s="484" t="s">
        <v>6905</v>
      </c>
      <c r="BF152" s="484" t="s">
        <v>6905</v>
      </c>
      <c r="BG152" s="484" t="s">
        <v>6905</v>
      </c>
      <c r="BH152" s="245">
        <v>100</v>
      </c>
      <c r="BK152" s="245">
        <v>1</v>
      </c>
      <c r="BL152" s="245">
        <v>2000</v>
      </c>
      <c r="BM152" s="245">
        <v>1</v>
      </c>
      <c r="BN152" s="289"/>
      <c r="BO152" s="289"/>
      <c r="BP152" s="245" t="s">
        <v>13192</v>
      </c>
      <c r="BS152" s="484" t="s">
        <v>6905</v>
      </c>
      <c r="BT152" s="484"/>
      <c r="BU152" s="484" t="s">
        <v>6905</v>
      </c>
      <c r="BV152" s="484"/>
      <c r="BW152" s="484" t="s">
        <v>6905</v>
      </c>
      <c r="BX152" s="484">
        <v>2</v>
      </c>
      <c r="BY152" s="487" t="s">
        <v>6905</v>
      </c>
      <c r="BZ152" s="487" t="s">
        <v>6905</v>
      </c>
      <c r="CA152" s="487">
        <v>4490131</v>
      </c>
      <c r="CB152" s="492" t="s">
        <v>13193</v>
      </c>
      <c r="CC152" s="492"/>
      <c r="CD152" s="492"/>
      <c r="CE152" s="484" t="s">
        <v>6905</v>
      </c>
      <c r="CF152" s="484" t="s">
        <v>6905</v>
      </c>
      <c r="CG152" s="484" t="s">
        <v>6905</v>
      </c>
      <c r="CH152" s="484" t="s">
        <v>6905</v>
      </c>
      <c r="CI152" s="484" t="s">
        <v>6905</v>
      </c>
      <c r="CJ152" s="484"/>
      <c r="DD152" s="289"/>
      <c r="DE152" s="289"/>
      <c r="DF152" s="289"/>
      <c r="DG152" s="289"/>
      <c r="DK152" s="289"/>
      <c r="DL152" s="289"/>
      <c r="ED152" s="484"/>
      <c r="EW152" s="250">
        <v>10</v>
      </c>
      <c r="EZ152" s="484">
        <v>100</v>
      </c>
      <c r="FA152" s="484"/>
      <c r="FB152" s="484"/>
      <c r="FG152" s="250">
        <v>2</v>
      </c>
      <c r="FI152" s="250">
        <v>20</v>
      </c>
      <c r="FJ152" s="250">
        <v>10</v>
      </c>
      <c r="FM152" s="484">
        <v>100</v>
      </c>
      <c r="FN152" s="484"/>
      <c r="FO152" s="484"/>
      <c r="FP152" s="484"/>
      <c r="FU152" s="250">
        <v>2</v>
      </c>
      <c r="FW152" s="250">
        <v>20</v>
      </c>
      <c r="FX152" s="254">
        <f t="shared" si="67"/>
        <v>0</v>
      </c>
      <c r="FY152" s="254">
        <v>1</v>
      </c>
    </row>
    <row r="153" spans="1:181">
      <c r="A153" s="240">
        <v>490132</v>
      </c>
      <c r="B153" s="240" t="s">
        <v>13469</v>
      </c>
      <c r="C153" s="240">
        <v>3</v>
      </c>
      <c r="E153" s="240">
        <v>0</v>
      </c>
      <c r="F153" s="310">
        <v>3</v>
      </c>
      <c r="G153" s="310">
        <v>2</v>
      </c>
      <c r="H153" s="310">
        <v>2</v>
      </c>
      <c r="I153" s="310"/>
      <c r="J153" s="310"/>
      <c r="N153" s="295" t="str">
        <f t="shared" ref="N153:N158" si="74">N152</f>
        <v>PLAYERSKILL_49013</v>
      </c>
      <c r="O153" s="295" t="str">
        <f t="shared" si="68"/>
        <v>PLAYERSKILLDES_490132</v>
      </c>
      <c r="P153" s="295" t="str">
        <f t="shared" si="72"/>
        <v>PLAYERSKILLDES2_490132</v>
      </c>
      <c r="Q153" s="295" t="str">
        <f t="shared" si="73"/>
        <v>PLAYERSKILLDES3_490132</v>
      </c>
      <c r="R153" s="295"/>
      <c r="S153" s="197" t="s">
        <v>12273</v>
      </c>
      <c r="T153" s="484">
        <v>100</v>
      </c>
      <c r="U153" s="485"/>
      <c r="V153" s="485"/>
      <c r="W153" s="485"/>
      <c r="X153" s="485"/>
      <c r="Y153" s="485"/>
      <c r="Z153" s="289"/>
      <c r="AA153" s="289"/>
      <c r="AB153" s="289"/>
      <c r="AC153" s="289"/>
      <c r="AD153" s="289"/>
      <c r="AE153" s="289"/>
      <c r="AF153" s="289"/>
      <c r="AG153" s="289"/>
      <c r="AH153" s="289"/>
      <c r="AI153" s="289"/>
      <c r="AJ153" s="289"/>
      <c r="AK153" s="289"/>
      <c r="AL153" s="289"/>
      <c r="AM153" s="289">
        <v>0</v>
      </c>
      <c r="AN153" s="289"/>
      <c r="AO153" s="240">
        <v>0</v>
      </c>
      <c r="AP153" s="240">
        <v>12</v>
      </c>
      <c r="AQ153" s="240">
        <v>1</v>
      </c>
      <c r="AR153" s="242">
        <v>0</v>
      </c>
      <c r="AT153" s="242" t="s">
        <v>13192</v>
      </c>
      <c r="AU153" s="486" t="s">
        <v>13125</v>
      </c>
      <c r="AV153" s="486" t="s">
        <v>13125</v>
      </c>
      <c r="AW153" s="242">
        <v>1</v>
      </c>
      <c r="AX153" s="243">
        <v>1</v>
      </c>
      <c r="AY153" s="243">
        <v>1</v>
      </c>
      <c r="AZ153" s="484" t="s">
        <v>6905</v>
      </c>
      <c r="BA153" s="484"/>
      <c r="BB153" s="244">
        <v>1</v>
      </c>
      <c r="BD153" s="484" t="s">
        <v>6905</v>
      </c>
      <c r="BE153" s="484" t="s">
        <v>6905</v>
      </c>
      <c r="BF153" s="484" t="s">
        <v>6905</v>
      </c>
      <c r="BG153" s="484" t="s">
        <v>6905</v>
      </c>
      <c r="BH153" s="245">
        <v>100</v>
      </c>
      <c r="BK153" s="245">
        <v>1</v>
      </c>
      <c r="BL153" s="245">
        <v>2000</v>
      </c>
      <c r="BM153" s="245">
        <v>1</v>
      </c>
      <c r="BN153" s="289"/>
      <c r="BO153" s="289"/>
      <c r="BP153" s="245" t="s">
        <v>13192</v>
      </c>
      <c r="BS153" s="484" t="s">
        <v>6905</v>
      </c>
      <c r="BT153" s="484"/>
      <c r="BU153" s="484" t="s">
        <v>6905</v>
      </c>
      <c r="BV153" s="484"/>
      <c r="BW153" s="484" t="s">
        <v>6905</v>
      </c>
      <c r="BX153" s="484">
        <v>2</v>
      </c>
      <c r="BY153" s="487" t="s">
        <v>6905</v>
      </c>
      <c r="BZ153" s="487" t="s">
        <v>6905</v>
      </c>
      <c r="CA153" s="487">
        <v>4490132</v>
      </c>
      <c r="CB153" s="492" t="s">
        <v>13193</v>
      </c>
      <c r="CC153" s="492"/>
      <c r="CD153" s="492"/>
      <c r="CE153" s="484" t="s">
        <v>6905</v>
      </c>
      <c r="CF153" s="484" t="s">
        <v>6905</v>
      </c>
      <c r="CG153" s="484" t="s">
        <v>6905</v>
      </c>
      <c r="CH153" s="484" t="s">
        <v>6905</v>
      </c>
      <c r="CI153" s="484" t="s">
        <v>6905</v>
      </c>
      <c r="CJ153" s="484"/>
      <c r="DD153" s="289"/>
      <c r="DE153" s="289"/>
      <c r="DF153" s="289"/>
      <c r="DG153" s="289"/>
      <c r="DK153" s="289"/>
      <c r="DL153" s="289"/>
      <c r="ED153" s="484"/>
      <c r="EW153" s="250">
        <v>10</v>
      </c>
      <c r="EZ153" s="484">
        <v>100</v>
      </c>
      <c r="FA153" s="484"/>
      <c r="FB153" s="484"/>
      <c r="FG153" s="250">
        <v>2</v>
      </c>
      <c r="FI153" s="250">
        <v>20</v>
      </c>
      <c r="FJ153" s="250">
        <v>10</v>
      </c>
      <c r="FM153" s="484">
        <v>100</v>
      </c>
      <c r="FN153" s="484"/>
      <c r="FO153" s="484"/>
      <c r="FP153" s="484"/>
      <c r="FU153" s="250">
        <v>2</v>
      </c>
      <c r="FW153" s="250">
        <v>20</v>
      </c>
      <c r="FX153" s="254">
        <f t="shared" si="67"/>
        <v>0</v>
      </c>
      <c r="FY153" s="254">
        <v>1</v>
      </c>
    </row>
    <row r="154" spans="1:181">
      <c r="A154" s="240">
        <v>490133</v>
      </c>
      <c r="B154" s="240" t="s">
        <v>13469</v>
      </c>
      <c r="C154" s="240">
        <v>3</v>
      </c>
      <c r="E154" s="240">
        <v>0</v>
      </c>
      <c r="F154" s="310">
        <v>3</v>
      </c>
      <c r="G154" s="310">
        <v>2</v>
      </c>
      <c r="H154" s="310">
        <v>2</v>
      </c>
      <c r="I154" s="310"/>
      <c r="J154" s="310"/>
      <c r="N154" s="295" t="str">
        <f t="shared" si="74"/>
        <v>PLAYERSKILL_49013</v>
      </c>
      <c r="O154" s="295" t="str">
        <f t="shared" si="68"/>
        <v>PLAYERSKILLDES_490133</v>
      </c>
      <c r="P154" s="295" t="str">
        <f t="shared" si="72"/>
        <v>PLAYERSKILLDES2_490133</v>
      </c>
      <c r="Q154" s="295" t="str">
        <f t="shared" si="73"/>
        <v>PLAYERSKILLDES3_490133</v>
      </c>
      <c r="R154" s="295"/>
      <c r="S154" s="197" t="s">
        <v>12273</v>
      </c>
      <c r="T154" s="484">
        <v>100</v>
      </c>
      <c r="U154" s="485"/>
      <c r="V154" s="485"/>
      <c r="W154" s="485"/>
      <c r="X154" s="485"/>
      <c r="Y154" s="485"/>
      <c r="Z154" s="289"/>
      <c r="AA154" s="289"/>
      <c r="AB154" s="289"/>
      <c r="AC154" s="289"/>
      <c r="AD154" s="289"/>
      <c r="AE154" s="289"/>
      <c r="AF154" s="289"/>
      <c r="AG154" s="289"/>
      <c r="AH154" s="289"/>
      <c r="AI154" s="289"/>
      <c r="AJ154" s="289"/>
      <c r="AK154" s="289"/>
      <c r="AL154" s="289"/>
      <c r="AM154" s="289">
        <v>0</v>
      </c>
      <c r="AN154" s="289"/>
      <c r="AO154" s="240">
        <v>0</v>
      </c>
      <c r="AP154" s="240">
        <v>12</v>
      </c>
      <c r="AQ154" s="240">
        <v>1</v>
      </c>
      <c r="AR154" s="242">
        <v>0</v>
      </c>
      <c r="AT154" s="242" t="s">
        <v>13192</v>
      </c>
      <c r="AU154" s="486" t="s">
        <v>13125</v>
      </c>
      <c r="AV154" s="486" t="s">
        <v>13125</v>
      </c>
      <c r="AW154" s="242">
        <v>1</v>
      </c>
      <c r="AX154" s="243">
        <v>1</v>
      </c>
      <c r="AY154" s="243">
        <v>1</v>
      </c>
      <c r="AZ154" s="484" t="s">
        <v>6905</v>
      </c>
      <c r="BA154" s="484"/>
      <c r="BB154" s="244">
        <v>1</v>
      </c>
      <c r="BD154" s="484" t="s">
        <v>6905</v>
      </c>
      <c r="BE154" s="484" t="s">
        <v>6905</v>
      </c>
      <c r="BF154" s="484" t="s">
        <v>6905</v>
      </c>
      <c r="BG154" s="484" t="s">
        <v>6905</v>
      </c>
      <c r="BH154" s="245">
        <v>100</v>
      </c>
      <c r="BK154" s="245">
        <v>1</v>
      </c>
      <c r="BL154" s="245">
        <v>2000</v>
      </c>
      <c r="BM154" s="245">
        <v>1</v>
      </c>
      <c r="BN154" s="289"/>
      <c r="BO154" s="289"/>
      <c r="BP154" s="245" t="s">
        <v>13192</v>
      </c>
      <c r="BS154" s="484" t="s">
        <v>6905</v>
      </c>
      <c r="BT154" s="484"/>
      <c r="BU154" s="484" t="s">
        <v>6905</v>
      </c>
      <c r="BV154" s="484"/>
      <c r="BW154" s="484" t="s">
        <v>6905</v>
      </c>
      <c r="BX154" s="484">
        <v>2</v>
      </c>
      <c r="BY154" s="487" t="s">
        <v>6905</v>
      </c>
      <c r="BZ154" s="487" t="s">
        <v>6905</v>
      </c>
      <c r="CA154" s="487">
        <v>4490133</v>
      </c>
      <c r="CB154" s="492" t="s">
        <v>13193</v>
      </c>
      <c r="CC154" s="492"/>
      <c r="CD154" s="492"/>
      <c r="CE154" s="484" t="s">
        <v>6905</v>
      </c>
      <c r="CF154" s="484" t="s">
        <v>6905</v>
      </c>
      <c r="CG154" s="484" t="s">
        <v>6905</v>
      </c>
      <c r="CH154" s="484" t="s">
        <v>6905</v>
      </c>
      <c r="CI154" s="484" t="s">
        <v>6905</v>
      </c>
      <c r="CJ154" s="484"/>
      <c r="DD154" s="289"/>
      <c r="DE154" s="289"/>
      <c r="DF154" s="289"/>
      <c r="DG154" s="289"/>
      <c r="DK154" s="289"/>
      <c r="DL154" s="289"/>
      <c r="ED154" s="484"/>
      <c r="EW154" s="250">
        <v>10</v>
      </c>
      <c r="EZ154" s="484">
        <v>100</v>
      </c>
      <c r="FA154" s="484"/>
      <c r="FB154" s="484"/>
      <c r="FG154" s="250">
        <v>2</v>
      </c>
      <c r="FI154" s="250">
        <v>20</v>
      </c>
      <c r="FJ154" s="250">
        <v>10</v>
      </c>
      <c r="FM154" s="484">
        <v>100</v>
      </c>
      <c r="FN154" s="484"/>
      <c r="FO154" s="484"/>
      <c r="FP154" s="484"/>
      <c r="FU154" s="250">
        <v>2</v>
      </c>
      <c r="FW154" s="250">
        <v>20</v>
      </c>
      <c r="FX154" s="254">
        <f t="shared" si="67"/>
        <v>0</v>
      </c>
      <c r="FY154" s="254">
        <v>1</v>
      </c>
    </row>
    <row r="155" spans="1:181">
      <c r="A155" s="240">
        <v>490134</v>
      </c>
      <c r="B155" s="240" t="s">
        <v>13469</v>
      </c>
      <c r="C155" s="240">
        <v>3</v>
      </c>
      <c r="E155" s="240">
        <v>0</v>
      </c>
      <c r="F155" s="310">
        <v>3</v>
      </c>
      <c r="G155" s="310">
        <v>2</v>
      </c>
      <c r="H155" s="310">
        <v>2</v>
      </c>
      <c r="I155" s="310"/>
      <c r="J155" s="310"/>
      <c r="N155" s="295" t="str">
        <f t="shared" si="74"/>
        <v>PLAYERSKILL_49013</v>
      </c>
      <c r="O155" s="295" t="str">
        <f t="shared" si="68"/>
        <v>PLAYERSKILLDES_490134</v>
      </c>
      <c r="P155" s="295" t="str">
        <f t="shared" si="72"/>
        <v>PLAYERSKILLDES2_490134</v>
      </c>
      <c r="Q155" s="295" t="str">
        <f t="shared" si="73"/>
        <v>PLAYERSKILLDES3_490134</v>
      </c>
      <c r="R155" s="295"/>
      <c r="S155" s="197" t="s">
        <v>12273</v>
      </c>
      <c r="T155" s="484">
        <v>100</v>
      </c>
      <c r="U155" s="485"/>
      <c r="V155" s="485"/>
      <c r="W155" s="485"/>
      <c r="X155" s="485"/>
      <c r="Y155" s="485"/>
      <c r="Z155" s="289"/>
      <c r="AA155" s="289"/>
      <c r="AB155" s="289"/>
      <c r="AC155" s="289"/>
      <c r="AD155" s="289"/>
      <c r="AE155" s="289"/>
      <c r="AF155" s="289"/>
      <c r="AG155" s="289"/>
      <c r="AH155" s="289"/>
      <c r="AI155" s="289"/>
      <c r="AJ155" s="289"/>
      <c r="AK155" s="289"/>
      <c r="AL155" s="289"/>
      <c r="AM155" s="289">
        <v>0</v>
      </c>
      <c r="AN155" s="289"/>
      <c r="AO155" s="240">
        <v>0</v>
      </c>
      <c r="AP155" s="240">
        <v>12</v>
      </c>
      <c r="AQ155" s="240">
        <v>1</v>
      </c>
      <c r="AR155" s="242">
        <v>0</v>
      </c>
      <c r="AT155" s="242" t="s">
        <v>13192</v>
      </c>
      <c r="AU155" s="486" t="s">
        <v>13125</v>
      </c>
      <c r="AV155" s="486" t="s">
        <v>13125</v>
      </c>
      <c r="AW155" s="242">
        <v>1</v>
      </c>
      <c r="AX155" s="243">
        <v>1</v>
      </c>
      <c r="AY155" s="243">
        <v>1</v>
      </c>
      <c r="AZ155" s="484" t="s">
        <v>6905</v>
      </c>
      <c r="BA155" s="484"/>
      <c r="BB155" s="244">
        <v>1</v>
      </c>
      <c r="BD155" s="484" t="s">
        <v>6905</v>
      </c>
      <c r="BE155" s="484" t="s">
        <v>6905</v>
      </c>
      <c r="BF155" s="484" t="s">
        <v>6905</v>
      </c>
      <c r="BG155" s="484" t="s">
        <v>6905</v>
      </c>
      <c r="BH155" s="245">
        <v>100</v>
      </c>
      <c r="BK155" s="245">
        <v>1</v>
      </c>
      <c r="BL155" s="245">
        <v>2000</v>
      </c>
      <c r="BM155" s="245">
        <v>1</v>
      </c>
      <c r="BN155" s="289"/>
      <c r="BO155" s="289"/>
      <c r="BP155" s="245" t="s">
        <v>13192</v>
      </c>
      <c r="BS155" s="484" t="s">
        <v>6905</v>
      </c>
      <c r="BT155" s="484"/>
      <c r="BU155" s="484" t="s">
        <v>6905</v>
      </c>
      <c r="BV155" s="484"/>
      <c r="BW155" s="484" t="s">
        <v>6905</v>
      </c>
      <c r="BX155" s="484">
        <v>2</v>
      </c>
      <c r="BY155" s="487" t="s">
        <v>6905</v>
      </c>
      <c r="BZ155" s="487" t="s">
        <v>6905</v>
      </c>
      <c r="CA155" s="487">
        <v>4490134</v>
      </c>
      <c r="CB155" s="492" t="s">
        <v>13193</v>
      </c>
      <c r="CC155" s="492"/>
      <c r="CD155" s="492"/>
      <c r="CE155" s="484" t="s">
        <v>6905</v>
      </c>
      <c r="CF155" s="484" t="s">
        <v>6905</v>
      </c>
      <c r="CG155" s="484" t="s">
        <v>6905</v>
      </c>
      <c r="CH155" s="484" t="s">
        <v>6905</v>
      </c>
      <c r="CI155" s="484" t="s">
        <v>6905</v>
      </c>
      <c r="CJ155" s="484"/>
      <c r="DD155" s="289"/>
      <c r="DE155" s="289"/>
      <c r="DF155" s="289"/>
      <c r="DG155" s="289"/>
      <c r="DK155" s="289"/>
      <c r="DL155" s="289"/>
      <c r="ED155" s="484"/>
      <c r="EW155" s="250">
        <v>10</v>
      </c>
      <c r="EZ155" s="484">
        <v>100</v>
      </c>
      <c r="FA155" s="484"/>
      <c r="FB155" s="484"/>
      <c r="FG155" s="250">
        <v>2</v>
      </c>
      <c r="FI155" s="250">
        <v>20</v>
      </c>
      <c r="FJ155" s="250">
        <v>10</v>
      </c>
      <c r="FM155" s="484">
        <v>100</v>
      </c>
      <c r="FN155" s="484"/>
      <c r="FO155" s="484"/>
      <c r="FP155" s="484"/>
      <c r="FU155" s="250">
        <v>2</v>
      </c>
      <c r="FW155" s="250">
        <v>20</v>
      </c>
      <c r="FX155" s="254">
        <f t="shared" si="67"/>
        <v>0</v>
      </c>
      <c r="FY155" s="254">
        <v>1</v>
      </c>
    </row>
    <row r="156" spans="1:181">
      <c r="A156" s="240">
        <v>490135</v>
      </c>
      <c r="B156" s="240" t="s">
        <v>13469</v>
      </c>
      <c r="C156" s="240">
        <v>3</v>
      </c>
      <c r="E156" s="240">
        <v>0</v>
      </c>
      <c r="F156" s="310">
        <v>3</v>
      </c>
      <c r="G156" s="310">
        <v>2</v>
      </c>
      <c r="H156" s="310">
        <v>2</v>
      </c>
      <c r="I156" s="310"/>
      <c r="J156" s="310"/>
      <c r="N156" s="295" t="str">
        <f t="shared" si="74"/>
        <v>PLAYERSKILL_49013</v>
      </c>
      <c r="O156" s="295" t="str">
        <f t="shared" si="68"/>
        <v>PLAYERSKILLDES_490135</v>
      </c>
      <c r="P156" s="295" t="str">
        <f t="shared" si="72"/>
        <v>PLAYERSKILLDES2_490135</v>
      </c>
      <c r="Q156" s="295" t="str">
        <f t="shared" si="73"/>
        <v>PLAYERSKILLDES3_490135</v>
      </c>
      <c r="R156" s="295"/>
      <c r="S156" s="197" t="s">
        <v>12273</v>
      </c>
      <c r="T156" s="484">
        <v>100</v>
      </c>
      <c r="U156" s="485"/>
      <c r="V156" s="485"/>
      <c r="W156" s="485"/>
      <c r="X156" s="485"/>
      <c r="Y156" s="485"/>
      <c r="Z156" s="289"/>
      <c r="AA156" s="289"/>
      <c r="AB156" s="289"/>
      <c r="AC156" s="289"/>
      <c r="AD156" s="289"/>
      <c r="AE156" s="289"/>
      <c r="AF156" s="289"/>
      <c r="AG156" s="289"/>
      <c r="AH156" s="289"/>
      <c r="AI156" s="289"/>
      <c r="AJ156" s="289"/>
      <c r="AK156" s="289"/>
      <c r="AL156" s="289"/>
      <c r="AM156" s="289">
        <v>0</v>
      </c>
      <c r="AN156" s="289"/>
      <c r="AO156" s="240">
        <v>0</v>
      </c>
      <c r="AP156" s="240">
        <v>12</v>
      </c>
      <c r="AQ156" s="240">
        <v>1</v>
      </c>
      <c r="AR156" s="242">
        <v>0</v>
      </c>
      <c r="AT156" s="242" t="s">
        <v>13192</v>
      </c>
      <c r="AU156" s="486" t="s">
        <v>13125</v>
      </c>
      <c r="AV156" s="486" t="s">
        <v>13125</v>
      </c>
      <c r="AW156" s="242">
        <v>1</v>
      </c>
      <c r="AX156" s="243">
        <v>1</v>
      </c>
      <c r="AY156" s="243">
        <v>1</v>
      </c>
      <c r="AZ156" s="484" t="s">
        <v>6905</v>
      </c>
      <c r="BA156" s="484"/>
      <c r="BB156" s="244">
        <v>1</v>
      </c>
      <c r="BD156" s="484" t="s">
        <v>6905</v>
      </c>
      <c r="BE156" s="484" t="s">
        <v>6905</v>
      </c>
      <c r="BF156" s="484" t="s">
        <v>6905</v>
      </c>
      <c r="BG156" s="484" t="s">
        <v>6905</v>
      </c>
      <c r="BH156" s="245">
        <v>100</v>
      </c>
      <c r="BK156" s="245">
        <v>1</v>
      </c>
      <c r="BL156" s="245">
        <v>2000</v>
      </c>
      <c r="BM156" s="245">
        <v>1</v>
      </c>
      <c r="BN156" s="289"/>
      <c r="BO156" s="289"/>
      <c r="BP156" s="245" t="s">
        <v>13192</v>
      </c>
      <c r="BS156" s="484" t="s">
        <v>6905</v>
      </c>
      <c r="BT156" s="484"/>
      <c r="BU156" s="484" t="s">
        <v>6905</v>
      </c>
      <c r="BV156" s="484"/>
      <c r="BW156" s="484" t="s">
        <v>6905</v>
      </c>
      <c r="BX156" s="484">
        <v>2</v>
      </c>
      <c r="BY156" s="487" t="s">
        <v>6905</v>
      </c>
      <c r="BZ156" s="487" t="s">
        <v>6905</v>
      </c>
      <c r="CA156" s="487">
        <v>4490135</v>
      </c>
      <c r="CB156" s="492" t="s">
        <v>13193</v>
      </c>
      <c r="CC156" s="492"/>
      <c r="CD156" s="492"/>
      <c r="CE156" s="484" t="s">
        <v>6905</v>
      </c>
      <c r="CF156" s="484" t="s">
        <v>6905</v>
      </c>
      <c r="CG156" s="484" t="s">
        <v>6905</v>
      </c>
      <c r="CH156" s="484" t="s">
        <v>6905</v>
      </c>
      <c r="CI156" s="484" t="s">
        <v>6905</v>
      </c>
      <c r="CJ156" s="484"/>
      <c r="DD156" s="289"/>
      <c r="DE156" s="289"/>
      <c r="DF156" s="289"/>
      <c r="DG156" s="289"/>
      <c r="DK156" s="289"/>
      <c r="DL156" s="289"/>
      <c r="ED156" s="484"/>
      <c r="EW156" s="250">
        <v>10</v>
      </c>
      <c r="EZ156" s="484">
        <v>100</v>
      </c>
      <c r="FA156" s="484"/>
      <c r="FB156" s="484"/>
      <c r="FG156" s="250">
        <v>2</v>
      </c>
      <c r="FI156" s="250">
        <v>20</v>
      </c>
      <c r="FJ156" s="250">
        <v>10</v>
      </c>
      <c r="FM156" s="484">
        <v>100</v>
      </c>
      <c r="FN156" s="484"/>
      <c r="FO156" s="484"/>
      <c r="FP156" s="484"/>
      <c r="FU156" s="250">
        <v>2</v>
      </c>
      <c r="FW156" s="250">
        <v>20</v>
      </c>
      <c r="FX156" s="254">
        <f t="shared" si="67"/>
        <v>0</v>
      </c>
      <c r="FY156" s="254">
        <v>1</v>
      </c>
    </row>
    <row r="157" spans="1:181">
      <c r="A157" s="240">
        <v>490136</v>
      </c>
      <c r="B157" s="240" t="s">
        <v>13469</v>
      </c>
      <c r="C157" s="240">
        <v>3</v>
      </c>
      <c r="E157" s="240">
        <v>0</v>
      </c>
      <c r="F157" s="310">
        <v>3</v>
      </c>
      <c r="G157" s="310">
        <v>2</v>
      </c>
      <c r="H157" s="310">
        <v>2</v>
      </c>
      <c r="I157" s="310"/>
      <c r="J157" s="310"/>
      <c r="N157" s="295" t="str">
        <f t="shared" si="74"/>
        <v>PLAYERSKILL_49013</v>
      </c>
      <c r="O157" s="295" t="str">
        <f t="shared" si="68"/>
        <v>PLAYERSKILLDES_490136</v>
      </c>
      <c r="P157" s="295" t="str">
        <f t="shared" si="72"/>
        <v>PLAYERSKILLDES2_490136</v>
      </c>
      <c r="Q157" s="295" t="str">
        <f t="shared" si="73"/>
        <v>PLAYERSKILLDES3_490136</v>
      </c>
      <c r="R157" s="295"/>
      <c r="S157" s="197" t="s">
        <v>12273</v>
      </c>
      <c r="T157" s="484">
        <v>100</v>
      </c>
      <c r="U157" s="485"/>
      <c r="V157" s="485"/>
      <c r="W157" s="485"/>
      <c r="X157" s="485"/>
      <c r="Y157" s="485"/>
      <c r="Z157" s="289"/>
      <c r="AA157" s="289"/>
      <c r="AB157" s="289"/>
      <c r="AC157" s="289"/>
      <c r="AD157" s="289"/>
      <c r="AE157" s="289"/>
      <c r="AF157" s="289"/>
      <c r="AG157" s="289"/>
      <c r="AH157" s="289"/>
      <c r="AI157" s="289"/>
      <c r="AJ157" s="289"/>
      <c r="AK157" s="289"/>
      <c r="AL157" s="289"/>
      <c r="AM157" s="289">
        <v>0</v>
      </c>
      <c r="AN157" s="289"/>
      <c r="AO157" s="240">
        <v>0</v>
      </c>
      <c r="AP157" s="240">
        <v>12</v>
      </c>
      <c r="AQ157" s="240">
        <v>1</v>
      </c>
      <c r="AR157" s="242">
        <v>0</v>
      </c>
      <c r="AT157" s="242" t="s">
        <v>13192</v>
      </c>
      <c r="AU157" s="486" t="s">
        <v>13125</v>
      </c>
      <c r="AV157" s="486" t="s">
        <v>13125</v>
      </c>
      <c r="AW157" s="242">
        <v>1</v>
      </c>
      <c r="AX157" s="243">
        <v>1</v>
      </c>
      <c r="AY157" s="243">
        <v>1</v>
      </c>
      <c r="AZ157" s="484" t="s">
        <v>6905</v>
      </c>
      <c r="BA157" s="484"/>
      <c r="BB157" s="244">
        <v>1</v>
      </c>
      <c r="BD157" s="484" t="s">
        <v>6905</v>
      </c>
      <c r="BE157" s="484" t="s">
        <v>6905</v>
      </c>
      <c r="BF157" s="484" t="s">
        <v>6905</v>
      </c>
      <c r="BG157" s="484" t="s">
        <v>6905</v>
      </c>
      <c r="BH157" s="245">
        <v>100</v>
      </c>
      <c r="BK157" s="245">
        <v>1</v>
      </c>
      <c r="BL157" s="245">
        <v>2000</v>
      </c>
      <c r="BM157" s="245">
        <v>1</v>
      </c>
      <c r="BN157" s="289"/>
      <c r="BO157" s="289"/>
      <c r="BP157" s="245" t="s">
        <v>13192</v>
      </c>
      <c r="BS157" s="484" t="s">
        <v>6905</v>
      </c>
      <c r="BT157" s="484"/>
      <c r="BU157" s="484" t="s">
        <v>6905</v>
      </c>
      <c r="BV157" s="484"/>
      <c r="BW157" s="484" t="s">
        <v>6905</v>
      </c>
      <c r="BX157" s="484">
        <v>2</v>
      </c>
      <c r="BY157" s="487" t="s">
        <v>6905</v>
      </c>
      <c r="BZ157" s="487" t="s">
        <v>6905</v>
      </c>
      <c r="CA157" s="487">
        <v>4490136</v>
      </c>
      <c r="CB157" s="492" t="s">
        <v>13193</v>
      </c>
      <c r="CC157" s="492"/>
      <c r="CD157" s="492"/>
      <c r="CE157" s="484" t="s">
        <v>6905</v>
      </c>
      <c r="CF157" s="484" t="s">
        <v>6905</v>
      </c>
      <c r="CG157" s="484" t="s">
        <v>6905</v>
      </c>
      <c r="CH157" s="484" t="s">
        <v>6905</v>
      </c>
      <c r="CI157" s="484" t="s">
        <v>6905</v>
      </c>
      <c r="CJ157" s="484"/>
      <c r="DD157" s="289"/>
      <c r="DE157" s="289"/>
      <c r="DF157" s="289"/>
      <c r="DG157" s="289"/>
      <c r="DK157" s="289"/>
      <c r="DL157" s="289"/>
      <c r="ED157" s="484"/>
      <c r="EW157" s="250">
        <v>10</v>
      </c>
      <c r="EZ157" s="484">
        <v>100</v>
      </c>
      <c r="FA157" s="484"/>
      <c r="FB157" s="484"/>
      <c r="FG157" s="250">
        <v>2</v>
      </c>
      <c r="FI157" s="250">
        <v>20</v>
      </c>
      <c r="FJ157" s="250">
        <v>10</v>
      </c>
      <c r="FM157" s="484">
        <v>100</v>
      </c>
      <c r="FN157" s="484"/>
      <c r="FO157" s="484"/>
      <c r="FP157" s="484"/>
      <c r="FU157" s="250">
        <v>2</v>
      </c>
      <c r="FW157" s="250">
        <v>20</v>
      </c>
      <c r="FX157" s="254">
        <f t="shared" si="67"/>
        <v>0</v>
      </c>
      <c r="FY157" s="254">
        <v>1</v>
      </c>
    </row>
    <row r="158" spans="1:181">
      <c r="A158" s="240">
        <v>490137</v>
      </c>
      <c r="B158" s="240" t="s">
        <v>13469</v>
      </c>
      <c r="C158" s="240">
        <v>3</v>
      </c>
      <c r="E158" s="240">
        <v>0</v>
      </c>
      <c r="F158" s="310">
        <v>3</v>
      </c>
      <c r="G158" s="310">
        <v>2</v>
      </c>
      <c r="H158" s="310">
        <v>2</v>
      </c>
      <c r="I158" s="310"/>
      <c r="J158" s="310"/>
      <c r="N158" s="295" t="str">
        <f t="shared" si="74"/>
        <v>PLAYERSKILL_49013</v>
      </c>
      <c r="O158" s="295" t="str">
        <f t="shared" si="68"/>
        <v>PLAYERSKILLDES_490137</v>
      </c>
      <c r="P158" s="295" t="str">
        <f t="shared" si="72"/>
        <v>PLAYERSKILLDES2_490137</v>
      </c>
      <c r="Q158" s="295" t="str">
        <f t="shared" si="73"/>
        <v>PLAYERSKILLDES3_490137</v>
      </c>
      <c r="R158" s="295"/>
      <c r="S158" s="197" t="s">
        <v>12273</v>
      </c>
      <c r="T158" s="484">
        <v>100</v>
      </c>
      <c r="U158" s="485"/>
      <c r="V158" s="485"/>
      <c r="W158" s="485"/>
      <c r="X158" s="485"/>
      <c r="Y158" s="485"/>
      <c r="Z158" s="289"/>
      <c r="AA158" s="289"/>
      <c r="AB158" s="289"/>
      <c r="AC158" s="289"/>
      <c r="AD158" s="289"/>
      <c r="AE158" s="289"/>
      <c r="AF158" s="289"/>
      <c r="AG158" s="289"/>
      <c r="AH158" s="289"/>
      <c r="AI158" s="289"/>
      <c r="AJ158" s="289"/>
      <c r="AK158" s="289"/>
      <c r="AL158" s="289"/>
      <c r="AM158" s="289">
        <v>0</v>
      </c>
      <c r="AN158" s="289"/>
      <c r="AO158" s="240">
        <v>0</v>
      </c>
      <c r="AP158" s="240">
        <v>12</v>
      </c>
      <c r="AQ158" s="240">
        <v>1</v>
      </c>
      <c r="AR158" s="242">
        <v>0</v>
      </c>
      <c r="AT158" s="242" t="s">
        <v>13192</v>
      </c>
      <c r="AU158" s="486" t="s">
        <v>13125</v>
      </c>
      <c r="AV158" s="486" t="s">
        <v>13125</v>
      </c>
      <c r="AW158" s="242">
        <v>1</v>
      </c>
      <c r="AX158" s="243">
        <v>1</v>
      </c>
      <c r="AY158" s="243">
        <v>1</v>
      </c>
      <c r="AZ158" s="484" t="s">
        <v>6905</v>
      </c>
      <c r="BA158" s="484"/>
      <c r="BB158" s="244">
        <v>1</v>
      </c>
      <c r="BD158" s="484" t="s">
        <v>6905</v>
      </c>
      <c r="BE158" s="484" t="s">
        <v>6905</v>
      </c>
      <c r="BF158" s="484" t="s">
        <v>6905</v>
      </c>
      <c r="BG158" s="484" t="s">
        <v>6905</v>
      </c>
      <c r="BH158" s="245">
        <v>100</v>
      </c>
      <c r="BK158" s="245">
        <v>1</v>
      </c>
      <c r="BL158" s="245">
        <v>2000</v>
      </c>
      <c r="BM158" s="245">
        <v>1</v>
      </c>
      <c r="BN158" s="289"/>
      <c r="BO158" s="289"/>
      <c r="BP158" s="245" t="s">
        <v>13192</v>
      </c>
      <c r="BS158" s="484" t="s">
        <v>6905</v>
      </c>
      <c r="BT158" s="484"/>
      <c r="BU158" s="484" t="s">
        <v>6905</v>
      </c>
      <c r="BV158" s="484"/>
      <c r="BW158" s="484" t="s">
        <v>6905</v>
      </c>
      <c r="BX158" s="484">
        <v>2</v>
      </c>
      <c r="BY158" s="487" t="s">
        <v>6905</v>
      </c>
      <c r="BZ158" s="487" t="s">
        <v>6905</v>
      </c>
      <c r="CA158" s="487">
        <v>4490137</v>
      </c>
      <c r="CB158" s="492" t="s">
        <v>13193</v>
      </c>
      <c r="CC158" s="492"/>
      <c r="CD158" s="492"/>
      <c r="CE158" s="484" t="s">
        <v>6905</v>
      </c>
      <c r="CF158" s="484" t="s">
        <v>6905</v>
      </c>
      <c r="CG158" s="484" t="s">
        <v>6905</v>
      </c>
      <c r="CH158" s="484" t="s">
        <v>6905</v>
      </c>
      <c r="CI158" s="484" t="s">
        <v>6905</v>
      </c>
      <c r="CJ158" s="484"/>
      <c r="DD158" s="289"/>
      <c r="DE158" s="289"/>
      <c r="DF158" s="289"/>
      <c r="DG158" s="289"/>
      <c r="DK158" s="289"/>
      <c r="DL158" s="289"/>
      <c r="ED158" s="484"/>
      <c r="EW158" s="250">
        <v>10</v>
      </c>
      <c r="EZ158" s="484">
        <v>100</v>
      </c>
      <c r="FA158" s="484"/>
      <c r="FB158" s="484"/>
      <c r="FG158" s="250">
        <v>2</v>
      </c>
      <c r="FI158" s="250">
        <v>20</v>
      </c>
      <c r="FJ158" s="250">
        <v>10</v>
      </c>
      <c r="FM158" s="484">
        <v>100</v>
      </c>
      <c r="FN158" s="484"/>
      <c r="FO158" s="484"/>
      <c r="FP158" s="484"/>
      <c r="FU158" s="250">
        <v>2</v>
      </c>
      <c r="FW158" s="250">
        <v>20</v>
      </c>
      <c r="FX158" s="254">
        <f t="shared" si="67"/>
        <v>0</v>
      </c>
      <c r="FY158" s="254">
        <v>1</v>
      </c>
    </row>
    <row r="159" spans="1:181">
      <c r="A159" s="240">
        <v>49014</v>
      </c>
      <c r="B159" s="240" t="s">
        <v>13470</v>
      </c>
      <c r="C159" s="240">
        <v>3</v>
      </c>
      <c r="E159" s="240">
        <v>0</v>
      </c>
      <c r="F159" s="310">
        <v>3</v>
      </c>
      <c r="G159" s="310">
        <v>2</v>
      </c>
      <c r="H159" s="310">
        <v>2</v>
      </c>
      <c r="I159" s="310"/>
      <c r="J159" s="310"/>
      <c r="N159" s="295" t="str">
        <f>"PLAYERSKILL_"&amp;A159</f>
        <v>PLAYERSKILL_49014</v>
      </c>
      <c r="O159" s="295" t="str">
        <f>"PLAYERSKILLDES_"&amp;$A159</f>
        <v>PLAYERSKILLDES_49014</v>
      </c>
      <c r="P159" s="295" t="str">
        <f>"PLAYERSKILLDES2_"&amp;A159</f>
        <v>PLAYERSKILLDES2_49014</v>
      </c>
      <c r="Q159" s="295" t="str">
        <f>"PLAYERSKILLDES3_"&amp;A159</f>
        <v>PLAYERSKILLDES3_49014</v>
      </c>
      <c r="R159" s="295"/>
      <c r="S159" s="295" t="s">
        <v>13471</v>
      </c>
      <c r="T159" s="484">
        <v>100</v>
      </c>
      <c r="U159" s="485"/>
      <c r="V159" s="485"/>
      <c r="W159" s="485"/>
      <c r="X159" s="485"/>
      <c r="Y159" s="485"/>
      <c r="Z159" s="289"/>
      <c r="AA159" s="289"/>
      <c r="AB159" s="289"/>
      <c r="AC159" s="289"/>
      <c r="AD159" s="289" t="s">
        <v>13472</v>
      </c>
      <c r="AE159" s="289"/>
      <c r="AF159" s="289"/>
      <c r="AG159" s="289" t="s">
        <v>13473</v>
      </c>
      <c r="AH159" s="289">
        <v>130</v>
      </c>
      <c r="AI159" s="289"/>
      <c r="AJ159" s="289"/>
      <c r="AK159" s="289"/>
      <c r="AL159" s="289"/>
      <c r="AM159" s="289">
        <v>1</v>
      </c>
      <c r="AN159" s="289"/>
      <c r="AO159" s="240">
        <v>0</v>
      </c>
      <c r="AP159" s="240">
        <v>12</v>
      </c>
      <c r="AQ159" s="240">
        <v>1</v>
      </c>
      <c r="AR159" s="242">
        <v>0</v>
      </c>
      <c r="AT159" s="242" t="s">
        <v>13417</v>
      </c>
      <c r="AU159" s="486" t="s">
        <v>13474</v>
      </c>
      <c r="AV159" s="486" t="s">
        <v>13440</v>
      </c>
      <c r="AW159" s="242">
        <v>1</v>
      </c>
      <c r="AX159" s="243">
        <v>1</v>
      </c>
      <c r="AY159" s="243">
        <v>1</v>
      </c>
      <c r="AZ159" s="484" t="s">
        <v>6905</v>
      </c>
      <c r="BA159" s="484"/>
      <c r="BB159" s="244">
        <v>1</v>
      </c>
      <c r="BD159" s="484" t="s">
        <v>6905</v>
      </c>
      <c r="BE159" s="240">
        <v>190140</v>
      </c>
      <c r="BF159" s="484" t="s">
        <v>6905</v>
      </c>
      <c r="BG159" s="484" t="s">
        <v>6905</v>
      </c>
      <c r="BH159" s="245">
        <v>100</v>
      </c>
      <c r="BK159" s="245">
        <v>1</v>
      </c>
      <c r="BL159" s="245">
        <v>150</v>
      </c>
      <c r="BM159" s="245">
        <v>2</v>
      </c>
      <c r="BN159" s="289"/>
      <c r="BO159" s="289"/>
      <c r="BP159" s="245" t="s">
        <v>13192</v>
      </c>
      <c r="BS159" s="484" t="s">
        <v>6905</v>
      </c>
      <c r="BT159" s="484"/>
      <c r="BU159" s="484" t="s">
        <v>6905</v>
      </c>
      <c r="BV159" s="484"/>
      <c r="BW159" s="484" t="s">
        <v>6905</v>
      </c>
      <c r="BX159" s="484">
        <v>3</v>
      </c>
      <c r="BY159" s="487" t="s">
        <v>6905</v>
      </c>
      <c r="BZ159" s="487" t="s">
        <v>6905</v>
      </c>
      <c r="CA159" s="487">
        <v>449014</v>
      </c>
      <c r="CB159" s="492" t="s">
        <v>13193</v>
      </c>
      <c r="CC159" s="492"/>
      <c r="CD159" s="492"/>
      <c r="CE159" s="484" t="s">
        <v>6905</v>
      </c>
      <c r="CF159" s="484" t="s">
        <v>6905</v>
      </c>
      <c r="CG159" s="484" t="s">
        <v>6905</v>
      </c>
      <c r="CH159" s="484" t="s">
        <v>6905</v>
      </c>
      <c r="CI159" s="484" t="s">
        <v>6905</v>
      </c>
      <c r="CJ159" s="484"/>
      <c r="CZ159" s="245">
        <v>100</v>
      </c>
      <c r="DD159" s="289"/>
      <c r="DE159" s="289"/>
      <c r="DF159" s="289"/>
      <c r="DG159" s="289"/>
      <c r="DH159" s="245">
        <v>1</v>
      </c>
      <c r="DI159" s="245">
        <v>150</v>
      </c>
      <c r="DJ159" s="245">
        <v>2</v>
      </c>
      <c r="DK159" s="289"/>
      <c r="DL159" s="289"/>
      <c r="DM159" s="245" t="s">
        <v>13192</v>
      </c>
      <c r="DT159" s="245">
        <v>3</v>
      </c>
      <c r="DW159" s="251">
        <v>44901401</v>
      </c>
      <c r="DX159" s="251" t="s">
        <v>13176</v>
      </c>
      <c r="ED159" s="484"/>
      <c r="EW159" s="250">
        <v>10</v>
      </c>
      <c r="EZ159" s="484">
        <v>101</v>
      </c>
      <c r="FA159" s="484"/>
      <c r="FB159" s="484"/>
      <c r="FE159" s="250">
        <v>1</v>
      </c>
      <c r="FF159" s="486" t="s">
        <v>13475</v>
      </c>
      <c r="FI159" s="250">
        <v>20</v>
      </c>
      <c r="FJ159" s="250">
        <v>10</v>
      </c>
      <c r="FM159" s="484">
        <v>100</v>
      </c>
      <c r="FN159" s="484"/>
      <c r="FO159" s="484"/>
      <c r="FP159" s="484"/>
      <c r="FS159" s="250">
        <v>1</v>
      </c>
      <c r="FT159" s="486" t="s">
        <v>13475</v>
      </c>
      <c r="FW159" s="250">
        <v>20</v>
      </c>
      <c r="FX159" s="254">
        <f t="shared" si="67"/>
        <v>0</v>
      </c>
      <c r="FY159" s="254">
        <v>1</v>
      </c>
    </row>
    <row r="160" spans="1:181">
      <c r="A160" s="240">
        <v>490141</v>
      </c>
      <c r="B160" s="240" t="s">
        <v>13470</v>
      </c>
      <c r="C160" s="240">
        <v>3</v>
      </c>
      <c r="E160" s="240">
        <v>0</v>
      </c>
      <c r="F160" s="310">
        <v>3</v>
      </c>
      <c r="G160" s="310">
        <v>2</v>
      </c>
      <c r="H160" s="310">
        <v>2</v>
      </c>
      <c r="I160" s="310"/>
      <c r="J160" s="310"/>
      <c r="N160" s="295" t="str">
        <f>N159</f>
        <v>PLAYERSKILL_49014</v>
      </c>
      <c r="O160" s="295" t="str">
        <f t="shared" ref="O160:O166" si="75">"PLAYERSKILLDES_"&amp;$A160</f>
        <v>PLAYERSKILLDES_490141</v>
      </c>
      <c r="P160" s="295" t="str">
        <f t="shared" ref="P160:P166" si="76">"PLAYERSKILLDES2_"&amp;A160</f>
        <v>PLAYERSKILLDES2_490141</v>
      </c>
      <c r="Q160" s="295" t="str">
        <f>"PLAYERSKILLDES3_"&amp;A159</f>
        <v>PLAYERSKILLDES3_49014</v>
      </c>
      <c r="R160" s="295"/>
      <c r="S160" s="295" t="s">
        <v>13471</v>
      </c>
      <c r="T160" s="484">
        <v>100</v>
      </c>
      <c r="U160" s="485"/>
      <c r="V160" s="485"/>
      <c r="W160" s="485"/>
      <c r="X160" s="485"/>
      <c r="Y160" s="485"/>
      <c r="Z160" s="289"/>
      <c r="AA160" s="289"/>
      <c r="AB160" s="289"/>
      <c r="AC160" s="289"/>
      <c r="AD160" s="289" t="s">
        <v>13472</v>
      </c>
      <c r="AE160" s="289"/>
      <c r="AF160" s="289"/>
      <c r="AG160" s="289" t="s">
        <v>13473</v>
      </c>
      <c r="AH160" s="289">
        <v>130</v>
      </c>
      <c r="AI160" s="289"/>
      <c r="AJ160" s="289"/>
      <c r="AK160" s="289"/>
      <c r="AL160" s="289"/>
      <c r="AM160" s="289">
        <v>1</v>
      </c>
      <c r="AN160" s="289"/>
      <c r="AO160" s="240">
        <v>0</v>
      </c>
      <c r="AP160" s="240">
        <v>12</v>
      </c>
      <c r="AQ160" s="240">
        <v>1</v>
      </c>
      <c r="AR160" s="242">
        <v>0</v>
      </c>
      <c r="AT160" s="242" t="s">
        <v>13417</v>
      </c>
      <c r="AU160" s="486" t="s">
        <v>13474</v>
      </c>
      <c r="AV160" s="486" t="s">
        <v>13192</v>
      </c>
      <c r="AW160" s="242">
        <v>1</v>
      </c>
      <c r="AX160" s="243">
        <v>1</v>
      </c>
      <c r="AY160" s="243">
        <v>1</v>
      </c>
      <c r="AZ160" s="484" t="s">
        <v>6905</v>
      </c>
      <c r="BA160" s="484"/>
      <c r="BB160" s="244">
        <v>1</v>
      </c>
      <c r="BD160" s="484" t="s">
        <v>6905</v>
      </c>
      <c r="BE160" s="240">
        <v>190141</v>
      </c>
      <c r="BF160" s="484" t="s">
        <v>6905</v>
      </c>
      <c r="BG160" s="484" t="s">
        <v>6905</v>
      </c>
      <c r="BH160" s="245">
        <v>100</v>
      </c>
      <c r="BK160" s="245">
        <v>1</v>
      </c>
      <c r="BL160" s="245">
        <v>150</v>
      </c>
      <c r="BM160" s="245">
        <v>2</v>
      </c>
      <c r="BN160" s="289"/>
      <c r="BO160" s="289"/>
      <c r="BP160" s="245" t="s">
        <v>13192</v>
      </c>
      <c r="BS160" s="484" t="s">
        <v>6905</v>
      </c>
      <c r="BT160" s="484"/>
      <c r="BU160" s="484" t="s">
        <v>6905</v>
      </c>
      <c r="BV160" s="484"/>
      <c r="BW160" s="484" t="s">
        <v>6905</v>
      </c>
      <c r="BX160" s="484">
        <v>3</v>
      </c>
      <c r="BY160" s="487" t="s">
        <v>6905</v>
      </c>
      <c r="BZ160" s="487" t="s">
        <v>6905</v>
      </c>
      <c r="CA160" s="487">
        <v>4490141</v>
      </c>
      <c r="CB160" s="492" t="s">
        <v>13193</v>
      </c>
      <c r="CC160" s="492"/>
      <c r="CD160" s="492"/>
      <c r="CE160" s="484" t="s">
        <v>6905</v>
      </c>
      <c r="CF160" s="484" t="s">
        <v>6905</v>
      </c>
      <c r="CG160" s="484" t="s">
        <v>6905</v>
      </c>
      <c r="CH160" s="484" t="s">
        <v>6905</v>
      </c>
      <c r="CI160" s="484" t="s">
        <v>6905</v>
      </c>
      <c r="CJ160" s="484"/>
      <c r="CZ160" s="245">
        <v>100</v>
      </c>
      <c r="DD160" s="289"/>
      <c r="DE160" s="289"/>
      <c r="DF160" s="289"/>
      <c r="DG160" s="289"/>
      <c r="DH160" s="245">
        <v>1</v>
      </c>
      <c r="DI160" s="245">
        <v>150</v>
      </c>
      <c r="DJ160" s="245">
        <v>2</v>
      </c>
      <c r="DK160" s="289"/>
      <c r="DL160" s="289"/>
      <c r="DM160" s="245" t="s">
        <v>13192</v>
      </c>
      <c r="DT160" s="245">
        <v>3</v>
      </c>
      <c r="DW160" s="251">
        <v>44901411</v>
      </c>
      <c r="DX160" s="251" t="s">
        <v>13176</v>
      </c>
      <c r="ED160" s="484"/>
      <c r="EW160" s="250">
        <v>10</v>
      </c>
      <c r="EZ160" s="484">
        <v>101</v>
      </c>
      <c r="FA160" s="484"/>
      <c r="FB160" s="484"/>
      <c r="FE160" s="250">
        <v>1</v>
      </c>
      <c r="FF160" s="486" t="s">
        <v>13475</v>
      </c>
      <c r="FI160" s="250">
        <v>20</v>
      </c>
      <c r="FJ160" s="250">
        <v>10</v>
      </c>
      <c r="FM160" s="484">
        <v>100</v>
      </c>
      <c r="FN160" s="484"/>
      <c r="FO160" s="484"/>
      <c r="FP160" s="484"/>
      <c r="FS160" s="250">
        <v>1</v>
      </c>
      <c r="FT160" s="486" t="s">
        <v>13475</v>
      </c>
      <c r="FW160" s="250">
        <v>20</v>
      </c>
      <c r="FX160" s="254">
        <f t="shared" si="67"/>
        <v>0</v>
      </c>
      <c r="FY160" s="254">
        <v>1</v>
      </c>
    </row>
    <row r="161" spans="1:181">
      <c r="A161" s="240">
        <v>490142</v>
      </c>
      <c r="B161" s="240" t="s">
        <v>13470</v>
      </c>
      <c r="C161" s="240">
        <v>3</v>
      </c>
      <c r="E161" s="240">
        <v>0</v>
      </c>
      <c r="F161" s="310">
        <v>3</v>
      </c>
      <c r="G161" s="310">
        <v>2</v>
      </c>
      <c r="H161" s="310">
        <v>2</v>
      </c>
      <c r="I161" s="310"/>
      <c r="J161" s="310"/>
      <c r="N161" s="295" t="str">
        <f t="shared" ref="N161:N166" si="77">N160</f>
        <v>PLAYERSKILL_49014</v>
      </c>
      <c r="O161" s="295" t="str">
        <f t="shared" si="75"/>
        <v>PLAYERSKILLDES_490142</v>
      </c>
      <c r="P161" s="295" t="str">
        <f t="shared" si="76"/>
        <v>PLAYERSKILLDES2_490142</v>
      </c>
      <c r="Q161" s="295" t="str">
        <f>"PLAYERSKILLDES3_"&amp;A159</f>
        <v>PLAYERSKILLDES3_49014</v>
      </c>
      <c r="R161" s="295"/>
      <c r="S161" s="295" t="s">
        <v>13471</v>
      </c>
      <c r="T161" s="484">
        <v>100</v>
      </c>
      <c r="U161" s="485"/>
      <c r="V161" s="485"/>
      <c r="W161" s="485"/>
      <c r="X161" s="485"/>
      <c r="Y161" s="485"/>
      <c r="Z161" s="289"/>
      <c r="AA161" s="289"/>
      <c r="AB161" s="289"/>
      <c r="AC161" s="289"/>
      <c r="AD161" s="289" t="s">
        <v>13472</v>
      </c>
      <c r="AE161" s="289"/>
      <c r="AF161" s="289"/>
      <c r="AG161" s="289" t="s">
        <v>13473</v>
      </c>
      <c r="AH161" s="289">
        <v>130</v>
      </c>
      <c r="AI161" s="289"/>
      <c r="AJ161" s="289"/>
      <c r="AK161" s="289"/>
      <c r="AL161" s="289"/>
      <c r="AM161" s="289">
        <v>1</v>
      </c>
      <c r="AN161" s="289"/>
      <c r="AO161" s="240">
        <v>0</v>
      </c>
      <c r="AP161" s="240">
        <v>12</v>
      </c>
      <c r="AQ161" s="240">
        <v>1</v>
      </c>
      <c r="AR161" s="242">
        <v>0</v>
      </c>
      <c r="AT161" s="242" t="s">
        <v>13417</v>
      </c>
      <c r="AU161" s="486" t="s">
        <v>13452</v>
      </c>
      <c r="AV161" s="486" t="s">
        <v>13192</v>
      </c>
      <c r="AW161" s="242">
        <v>1</v>
      </c>
      <c r="AX161" s="243">
        <v>1</v>
      </c>
      <c r="AY161" s="243">
        <v>1</v>
      </c>
      <c r="AZ161" s="484" t="s">
        <v>6905</v>
      </c>
      <c r="BA161" s="484"/>
      <c r="BB161" s="244">
        <v>1</v>
      </c>
      <c r="BD161" s="484" t="s">
        <v>6905</v>
      </c>
      <c r="BE161" s="240">
        <v>190142</v>
      </c>
      <c r="BF161" s="484" t="s">
        <v>6905</v>
      </c>
      <c r="BG161" s="484" t="s">
        <v>6905</v>
      </c>
      <c r="BH161" s="245">
        <v>100</v>
      </c>
      <c r="BK161" s="245">
        <v>1</v>
      </c>
      <c r="BL161" s="245">
        <v>150</v>
      </c>
      <c r="BM161" s="245">
        <v>2</v>
      </c>
      <c r="BN161" s="289"/>
      <c r="BO161" s="289"/>
      <c r="BP161" s="245" t="s">
        <v>13192</v>
      </c>
      <c r="BS161" s="484" t="s">
        <v>6905</v>
      </c>
      <c r="BT161" s="484"/>
      <c r="BU161" s="484" t="s">
        <v>6905</v>
      </c>
      <c r="BV161" s="484"/>
      <c r="BW161" s="484" t="s">
        <v>6905</v>
      </c>
      <c r="BX161" s="484">
        <v>3</v>
      </c>
      <c r="BY161" s="487" t="s">
        <v>6905</v>
      </c>
      <c r="BZ161" s="487" t="s">
        <v>6905</v>
      </c>
      <c r="CA161" s="487">
        <v>4490142</v>
      </c>
      <c r="CB161" s="492" t="s">
        <v>13193</v>
      </c>
      <c r="CC161" s="492"/>
      <c r="CD161" s="492"/>
      <c r="CE161" s="484" t="s">
        <v>6905</v>
      </c>
      <c r="CF161" s="484" t="s">
        <v>6905</v>
      </c>
      <c r="CG161" s="484" t="s">
        <v>6905</v>
      </c>
      <c r="CH161" s="484" t="s">
        <v>6905</v>
      </c>
      <c r="CI161" s="484" t="s">
        <v>6905</v>
      </c>
      <c r="CJ161" s="484"/>
      <c r="CZ161" s="245">
        <v>100</v>
      </c>
      <c r="DD161" s="289"/>
      <c r="DE161" s="289"/>
      <c r="DF161" s="289"/>
      <c r="DG161" s="289"/>
      <c r="DH161" s="245">
        <v>1</v>
      </c>
      <c r="DI161" s="245">
        <v>150</v>
      </c>
      <c r="DJ161" s="245">
        <v>2</v>
      </c>
      <c r="DK161" s="289"/>
      <c r="DL161" s="289"/>
      <c r="DM161" s="245" t="s">
        <v>13192</v>
      </c>
      <c r="DT161" s="245">
        <v>3</v>
      </c>
      <c r="DW161" s="251">
        <v>44901421</v>
      </c>
      <c r="DX161" s="251" t="s">
        <v>13176</v>
      </c>
      <c r="ED161" s="484"/>
      <c r="EW161" s="250">
        <v>10</v>
      </c>
      <c r="EZ161" s="484">
        <v>101</v>
      </c>
      <c r="FA161" s="484"/>
      <c r="FB161" s="484"/>
      <c r="FE161" s="250">
        <v>1</v>
      </c>
      <c r="FF161" s="486" t="s">
        <v>13475</v>
      </c>
      <c r="FI161" s="250">
        <v>20</v>
      </c>
      <c r="FJ161" s="250">
        <v>10</v>
      </c>
      <c r="FM161" s="484">
        <v>100</v>
      </c>
      <c r="FN161" s="484"/>
      <c r="FO161" s="484"/>
      <c r="FP161" s="484"/>
      <c r="FS161" s="250">
        <v>1</v>
      </c>
      <c r="FT161" s="486" t="s">
        <v>13475</v>
      </c>
      <c r="FW161" s="250">
        <v>20</v>
      </c>
      <c r="FX161" s="254">
        <f t="shared" si="67"/>
        <v>0</v>
      </c>
      <c r="FY161" s="254">
        <v>1</v>
      </c>
    </row>
    <row r="162" spans="1:181">
      <c r="A162" s="240">
        <v>490143</v>
      </c>
      <c r="B162" s="240" t="s">
        <v>13470</v>
      </c>
      <c r="C162" s="240">
        <v>3</v>
      </c>
      <c r="E162" s="240">
        <v>0</v>
      </c>
      <c r="F162" s="310">
        <v>3</v>
      </c>
      <c r="G162" s="310">
        <v>2</v>
      </c>
      <c r="H162" s="310">
        <v>2</v>
      </c>
      <c r="I162" s="310"/>
      <c r="J162" s="310"/>
      <c r="N162" s="295" t="str">
        <f t="shared" si="77"/>
        <v>PLAYERSKILL_49014</v>
      </c>
      <c r="O162" s="295" t="str">
        <f t="shared" si="75"/>
        <v>PLAYERSKILLDES_490143</v>
      </c>
      <c r="P162" s="295" t="str">
        <f t="shared" si="76"/>
        <v>PLAYERSKILLDES2_490143</v>
      </c>
      <c r="Q162" s="295" t="str">
        <f>"PLAYERSKILLDES3_"&amp;A159</f>
        <v>PLAYERSKILLDES3_49014</v>
      </c>
      <c r="R162" s="295"/>
      <c r="S162" s="295" t="s">
        <v>13471</v>
      </c>
      <c r="T162" s="484">
        <v>100</v>
      </c>
      <c r="U162" s="485"/>
      <c r="V162" s="485"/>
      <c r="W162" s="485"/>
      <c r="X162" s="485"/>
      <c r="Y162" s="485"/>
      <c r="Z162" s="289"/>
      <c r="AA162" s="289"/>
      <c r="AB162" s="289"/>
      <c r="AC162" s="289"/>
      <c r="AD162" s="289" t="s">
        <v>13472</v>
      </c>
      <c r="AE162" s="289"/>
      <c r="AF162" s="289"/>
      <c r="AG162" s="289" t="s">
        <v>13473</v>
      </c>
      <c r="AH162" s="289">
        <v>130</v>
      </c>
      <c r="AI162" s="289"/>
      <c r="AJ162" s="289"/>
      <c r="AK162" s="289"/>
      <c r="AL162" s="289"/>
      <c r="AM162" s="289">
        <v>1</v>
      </c>
      <c r="AN162" s="289"/>
      <c r="AO162" s="240">
        <v>0</v>
      </c>
      <c r="AP162" s="240">
        <v>12</v>
      </c>
      <c r="AQ162" s="240">
        <v>1</v>
      </c>
      <c r="AR162" s="242">
        <v>0</v>
      </c>
      <c r="AT162" s="242" t="s">
        <v>13417</v>
      </c>
      <c r="AU162" s="486" t="s">
        <v>13452</v>
      </c>
      <c r="AV162" s="486" t="s">
        <v>13192</v>
      </c>
      <c r="AW162" s="242">
        <v>1</v>
      </c>
      <c r="AX162" s="243">
        <v>1</v>
      </c>
      <c r="AY162" s="243">
        <v>1</v>
      </c>
      <c r="AZ162" s="484" t="s">
        <v>6905</v>
      </c>
      <c r="BA162" s="484"/>
      <c r="BB162" s="244">
        <v>1</v>
      </c>
      <c r="BD162" s="484" t="s">
        <v>6905</v>
      </c>
      <c r="BE162" s="240">
        <v>190143</v>
      </c>
      <c r="BF162" s="484" t="s">
        <v>6905</v>
      </c>
      <c r="BG162" s="484" t="s">
        <v>6905</v>
      </c>
      <c r="BH162" s="245">
        <v>100</v>
      </c>
      <c r="BK162" s="245">
        <v>1</v>
      </c>
      <c r="BL162" s="245">
        <v>150</v>
      </c>
      <c r="BM162" s="245">
        <v>2</v>
      </c>
      <c r="BN162" s="289"/>
      <c r="BO162" s="289"/>
      <c r="BP162" s="245" t="s">
        <v>13192</v>
      </c>
      <c r="BS162" s="484" t="s">
        <v>6905</v>
      </c>
      <c r="BT162" s="484"/>
      <c r="BU162" s="484" t="s">
        <v>6905</v>
      </c>
      <c r="BV162" s="484"/>
      <c r="BW162" s="484" t="s">
        <v>6905</v>
      </c>
      <c r="BX162" s="484">
        <v>3</v>
      </c>
      <c r="BY162" s="487" t="s">
        <v>6905</v>
      </c>
      <c r="BZ162" s="487" t="s">
        <v>6905</v>
      </c>
      <c r="CA162" s="487">
        <v>4490143</v>
      </c>
      <c r="CB162" s="492" t="s">
        <v>13193</v>
      </c>
      <c r="CC162" s="492"/>
      <c r="CD162" s="492"/>
      <c r="CE162" s="484" t="s">
        <v>6905</v>
      </c>
      <c r="CF162" s="484" t="s">
        <v>6905</v>
      </c>
      <c r="CG162" s="484" t="s">
        <v>6905</v>
      </c>
      <c r="CH162" s="484" t="s">
        <v>6905</v>
      </c>
      <c r="CI162" s="484" t="s">
        <v>6905</v>
      </c>
      <c r="CJ162" s="484"/>
      <c r="CZ162" s="245">
        <v>100</v>
      </c>
      <c r="DD162" s="289"/>
      <c r="DE162" s="289"/>
      <c r="DF162" s="289"/>
      <c r="DG162" s="289"/>
      <c r="DH162" s="245">
        <v>1</v>
      </c>
      <c r="DI162" s="245">
        <v>150</v>
      </c>
      <c r="DJ162" s="245">
        <v>2</v>
      </c>
      <c r="DK162" s="289"/>
      <c r="DL162" s="289"/>
      <c r="DM162" s="245" t="s">
        <v>13192</v>
      </c>
      <c r="DT162" s="245">
        <v>3</v>
      </c>
      <c r="DW162" s="251">
        <v>44901431</v>
      </c>
      <c r="DX162" s="251" t="s">
        <v>13176</v>
      </c>
      <c r="ED162" s="484"/>
      <c r="EW162" s="250">
        <v>10</v>
      </c>
      <c r="EZ162" s="484">
        <v>101</v>
      </c>
      <c r="FA162" s="484"/>
      <c r="FB162" s="484"/>
      <c r="FE162" s="250">
        <v>1</v>
      </c>
      <c r="FF162" s="486" t="s">
        <v>13475</v>
      </c>
      <c r="FI162" s="250">
        <v>20</v>
      </c>
      <c r="FJ162" s="250">
        <v>10</v>
      </c>
      <c r="FM162" s="484">
        <v>100</v>
      </c>
      <c r="FN162" s="484"/>
      <c r="FO162" s="484"/>
      <c r="FP162" s="484"/>
      <c r="FS162" s="250">
        <v>1</v>
      </c>
      <c r="FT162" s="486" t="s">
        <v>13475</v>
      </c>
      <c r="FW162" s="250">
        <v>20</v>
      </c>
      <c r="FX162" s="254">
        <f t="shared" si="67"/>
        <v>0</v>
      </c>
      <c r="FY162" s="254">
        <v>1</v>
      </c>
    </row>
    <row r="163" spans="1:181">
      <c r="A163" s="240">
        <v>490144</v>
      </c>
      <c r="B163" s="240" t="s">
        <v>13470</v>
      </c>
      <c r="C163" s="240">
        <v>3</v>
      </c>
      <c r="E163" s="240">
        <v>0</v>
      </c>
      <c r="F163" s="310">
        <v>3</v>
      </c>
      <c r="G163" s="310">
        <v>2</v>
      </c>
      <c r="H163" s="310">
        <v>2</v>
      </c>
      <c r="I163" s="310"/>
      <c r="J163" s="310"/>
      <c r="N163" s="295" t="str">
        <f t="shared" si="77"/>
        <v>PLAYERSKILL_49014</v>
      </c>
      <c r="O163" s="295" t="str">
        <f t="shared" si="75"/>
        <v>PLAYERSKILLDES_490144</v>
      </c>
      <c r="P163" s="295" t="str">
        <f t="shared" si="76"/>
        <v>PLAYERSKILLDES2_490144</v>
      </c>
      <c r="Q163" s="295" t="str">
        <f>"PLAYERSKILLDES3_"&amp;A159</f>
        <v>PLAYERSKILLDES3_49014</v>
      </c>
      <c r="R163" s="295"/>
      <c r="S163" s="295" t="s">
        <v>13471</v>
      </c>
      <c r="T163" s="484">
        <v>100</v>
      </c>
      <c r="U163" s="485"/>
      <c r="V163" s="485"/>
      <c r="W163" s="485"/>
      <c r="X163" s="485"/>
      <c r="Y163" s="485"/>
      <c r="Z163" s="289"/>
      <c r="AA163" s="289"/>
      <c r="AB163" s="289"/>
      <c r="AC163" s="289"/>
      <c r="AD163" s="289" t="s">
        <v>13472</v>
      </c>
      <c r="AE163" s="289"/>
      <c r="AF163" s="289"/>
      <c r="AG163" s="289" t="s">
        <v>13473</v>
      </c>
      <c r="AH163" s="289">
        <v>130</v>
      </c>
      <c r="AI163" s="289"/>
      <c r="AJ163" s="289"/>
      <c r="AK163" s="289"/>
      <c r="AL163" s="289"/>
      <c r="AM163" s="289">
        <v>1</v>
      </c>
      <c r="AN163" s="289"/>
      <c r="AO163" s="240">
        <v>0</v>
      </c>
      <c r="AP163" s="240">
        <v>12</v>
      </c>
      <c r="AQ163" s="240">
        <v>1</v>
      </c>
      <c r="AR163" s="242">
        <v>0</v>
      </c>
      <c r="AT163" s="242" t="s">
        <v>13417</v>
      </c>
      <c r="AU163" s="486" t="s">
        <v>13452</v>
      </c>
      <c r="AV163" s="486" t="s">
        <v>13192</v>
      </c>
      <c r="AW163" s="242">
        <v>1</v>
      </c>
      <c r="AX163" s="243">
        <v>1</v>
      </c>
      <c r="AY163" s="243">
        <v>1</v>
      </c>
      <c r="AZ163" s="484" t="s">
        <v>6905</v>
      </c>
      <c r="BA163" s="484"/>
      <c r="BB163" s="244">
        <v>1</v>
      </c>
      <c r="BD163" s="484" t="s">
        <v>6905</v>
      </c>
      <c r="BE163" s="240">
        <v>190144</v>
      </c>
      <c r="BF163" s="484" t="s">
        <v>6905</v>
      </c>
      <c r="BG163" s="484" t="s">
        <v>6905</v>
      </c>
      <c r="BH163" s="245">
        <v>100</v>
      </c>
      <c r="BK163" s="245">
        <v>1</v>
      </c>
      <c r="BL163" s="245">
        <v>150</v>
      </c>
      <c r="BM163" s="245">
        <v>2</v>
      </c>
      <c r="BN163" s="289"/>
      <c r="BO163" s="289"/>
      <c r="BP163" s="245" t="s">
        <v>13192</v>
      </c>
      <c r="BS163" s="484" t="s">
        <v>6905</v>
      </c>
      <c r="BT163" s="484"/>
      <c r="BU163" s="484" t="s">
        <v>6905</v>
      </c>
      <c r="BV163" s="484"/>
      <c r="BW163" s="484" t="s">
        <v>6905</v>
      </c>
      <c r="BX163" s="484">
        <v>3</v>
      </c>
      <c r="BY163" s="487" t="s">
        <v>6905</v>
      </c>
      <c r="BZ163" s="487" t="s">
        <v>6905</v>
      </c>
      <c r="CA163" s="487">
        <v>4490144</v>
      </c>
      <c r="CB163" s="492" t="s">
        <v>13193</v>
      </c>
      <c r="CC163" s="492"/>
      <c r="CD163" s="492"/>
      <c r="CE163" s="484" t="s">
        <v>6905</v>
      </c>
      <c r="CF163" s="484" t="s">
        <v>6905</v>
      </c>
      <c r="CG163" s="484" t="s">
        <v>6905</v>
      </c>
      <c r="CH163" s="484" t="s">
        <v>6905</v>
      </c>
      <c r="CI163" s="484" t="s">
        <v>6905</v>
      </c>
      <c r="CJ163" s="484"/>
      <c r="CZ163" s="245">
        <v>100</v>
      </c>
      <c r="DD163" s="289"/>
      <c r="DE163" s="289"/>
      <c r="DF163" s="289"/>
      <c r="DG163" s="289"/>
      <c r="DH163" s="245">
        <v>1</v>
      </c>
      <c r="DI163" s="245">
        <v>150</v>
      </c>
      <c r="DJ163" s="245">
        <v>2</v>
      </c>
      <c r="DK163" s="289"/>
      <c r="DL163" s="289"/>
      <c r="DM163" s="245" t="s">
        <v>13192</v>
      </c>
      <c r="DT163" s="245">
        <v>3</v>
      </c>
      <c r="DW163" s="251">
        <v>44901441</v>
      </c>
      <c r="DX163" s="251" t="s">
        <v>13176</v>
      </c>
      <c r="ED163" s="484"/>
      <c r="EW163" s="250">
        <v>10</v>
      </c>
      <c r="EZ163" s="484">
        <v>101</v>
      </c>
      <c r="FA163" s="484"/>
      <c r="FB163" s="484"/>
      <c r="FE163" s="250">
        <v>1</v>
      </c>
      <c r="FF163" s="486" t="s">
        <v>13475</v>
      </c>
      <c r="FI163" s="250">
        <v>20</v>
      </c>
      <c r="FJ163" s="250">
        <v>10</v>
      </c>
      <c r="FM163" s="484">
        <v>100</v>
      </c>
      <c r="FN163" s="484"/>
      <c r="FO163" s="484"/>
      <c r="FP163" s="484"/>
      <c r="FS163" s="250">
        <v>1</v>
      </c>
      <c r="FT163" s="486" t="s">
        <v>13475</v>
      </c>
      <c r="FW163" s="250">
        <v>20</v>
      </c>
      <c r="FX163" s="254">
        <f t="shared" si="67"/>
        <v>0</v>
      </c>
      <c r="FY163" s="254">
        <v>1</v>
      </c>
    </row>
    <row r="164" spans="1:181">
      <c r="A164" s="240">
        <v>490145</v>
      </c>
      <c r="B164" s="240" t="s">
        <v>13470</v>
      </c>
      <c r="C164" s="240">
        <v>3</v>
      </c>
      <c r="E164" s="240">
        <v>0</v>
      </c>
      <c r="F164" s="310">
        <v>3</v>
      </c>
      <c r="G164" s="310">
        <v>2</v>
      </c>
      <c r="H164" s="310">
        <v>2</v>
      </c>
      <c r="I164" s="310"/>
      <c r="J164" s="310"/>
      <c r="N164" s="295" t="str">
        <f t="shared" si="77"/>
        <v>PLAYERSKILL_49014</v>
      </c>
      <c r="O164" s="295" t="str">
        <f t="shared" si="75"/>
        <v>PLAYERSKILLDES_490145</v>
      </c>
      <c r="P164" s="295" t="str">
        <f t="shared" si="76"/>
        <v>PLAYERSKILLDES2_490145</v>
      </c>
      <c r="Q164" s="295" t="str">
        <f>"PLAYERSKILLDES3_"&amp;A159</f>
        <v>PLAYERSKILLDES3_49014</v>
      </c>
      <c r="R164" s="295"/>
      <c r="S164" s="295" t="s">
        <v>13471</v>
      </c>
      <c r="T164" s="484">
        <v>100</v>
      </c>
      <c r="U164" s="485"/>
      <c r="V164" s="485"/>
      <c r="W164" s="485"/>
      <c r="X164" s="485"/>
      <c r="Y164" s="485"/>
      <c r="Z164" s="289"/>
      <c r="AA164" s="289"/>
      <c r="AB164" s="289"/>
      <c r="AC164" s="289"/>
      <c r="AD164" s="289" t="s">
        <v>13472</v>
      </c>
      <c r="AE164" s="289"/>
      <c r="AF164" s="289"/>
      <c r="AG164" s="289" t="s">
        <v>13473</v>
      </c>
      <c r="AH164" s="289">
        <v>130</v>
      </c>
      <c r="AI164" s="289"/>
      <c r="AJ164" s="289"/>
      <c r="AK164" s="289"/>
      <c r="AL164" s="289"/>
      <c r="AM164" s="289">
        <v>1</v>
      </c>
      <c r="AN164" s="289"/>
      <c r="AO164" s="240">
        <v>0</v>
      </c>
      <c r="AP164" s="240">
        <v>12</v>
      </c>
      <c r="AQ164" s="240">
        <v>1</v>
      </c>
      <c r="AR164" s="242">
        <v>0</v>
      </c>
      <c r="AT164" s="242" t="s">
        <v>13417</v>
      </c>
      <c r="AU164" s="486" t="s">
        <v>13476</v>
      </c>
      <c r="AV164" s="486" t="s">
        <v>13192</v>
      </c>
      <c r="AW164" s="242">
        <v>1</v>
      </c>
      <c r="AX164" s="243">
        <v>1</v>
      </c>
      <c r="AY164" s="243">
        <v>1</v>
      </c>
      <c r="AZ164" s="484" t="s">
        <v>6905</v>
      </c>
      <c r="BA164" s="484"/>
      <c r="BB164" s="244">
        <v>1</v>
      </c>
      <c r="BD164" s="484" t="s">
        <v>6905</v>
      </c>
      <c r="BE164" s="240">
        <v>190145</v>
      </c>
      <c r="BF164" s="484" t="s">
        <v>6905</v>
      </c>
      <c r="BG164" s="484" t="s">
        <v>6905</v>
      </c>
      <c r="BH164" s="245">
        <v>100</v>
      </c>
      <c r="BK164" s="245">
        <v>1</v>
      </c>
      <c r="BL164" s="245">
        <v>150</v>
      </c>
      <c r="BM164" s="245">
        <v>2</v>
      </c>
      <c r="BN164" s="289"/>
      <c r="BO164" s="289"/>
      <c r="BP164" s="245" t="s">
        <v>13192</v>
      </c>
      <c r="BS164" s="484" t="s">
        <v>6905</v>
      </c>
      <c r="BT164" s="484"/>
      <c r="BU164" s="484" t="s">
        <v>6905</v>
      </c>
      <c r="BV164" s="484"/>
      <c r="BW164" s="484" t="s">
        <v>6905</v>
      </c>
      <c r="BX164" s="484">
        <v>3</v>
      </c>
      <c r="BY164" s="487" t="s">
        <v>6905</v>
      </c>
      <c r="BZ164" s="487" t="s">
        <v>6905</v>
      </c>
      <c r="CA164" s="487">
        <v>4490145</v>
      </c>
      <c r="CB164" s="492" t="s">
        <v>13193</v>
      </c>
      <c r="CC164" s="492"/>
      <c r="CD164" s="492"/>
      <c r="CE164" s="484" t="s">
        <v>6905</v>
      </c>
      <c r="CF164" s="484" t="s">
        <v>6905</v>
      </c>
      <c r="CG164" s="484" t="s">
        <v>6905</v>
      </c>
      <c r="CH164" s="484" t="s">
        <v>6905</v>
      </c>
      <c r="CI164" s="484" t="s">
        <v>6905</v>
      </c>
      <c r="CJ164" s="484"/>
      <c r="CZ164" s="245">
        <v>100</v>
      </c>
      <c r="DD164" s="289"/>
      <c r="DE164" s="289"/>
      <c r="DF164" s="289"/>
      <c r="DG164" s="289"/>
      <c r="DH164" s="245">
        <v>1</v>
      </c>
      <c r="DI164" s="245">
        <v>150</v>
      </c>
      <c r="DJ164" s="245">
        <v>2</v>
      </c>
      <c r="DK164" s="289"/>
      <c r="DL164" s="289"/>
      <c r="DM164" s="245" t="s">
        <v>13192</v>
      </c>
      <c r="DT164" s="245">
        <v>3</v>
      </c>
      <c r="DW164" s="251">
        <v>44901451</v>
      </c>
      <c r="DX164" s="251" t="s">
        <v>13176</v>
      </c>
      <c r="ED164" s="484"/>
      <c r="EW164" s="250">
        <v>10</v>
      </c>
      <c r="EZ164" s="484">
        <v>101</v>
      </c>
      <c r="FA164" s="484"/>
      <c r="FB164" s="484"/>
      <c r="FE164" s="250">
        <v>1</v>
      </c>
      <c r="FF164" s="486" t="s">
        <v>13475</v>
      </c>
      <c r="FI164" s="250">
        <v>20</v>
      </c>
      <c r="FJ164" s="250">
        <v>10</v>
      </c>
      <c r="FM164" s="484">
        <v>100</v>
      </c>
      <c r="FN164" s="484"/>
      <c r="FO164" s="484"/>
      <c r="FP164" s="484"/>
      <c r="FS164" s="250">
        <v>1</v>
      </c>
      <c r="FT164" s="486" t="s">
        <v>13475</v>
      </c>
      <c r="FW164" s="250">
        <v>20</v>
      </c>
      <c r="FX164" s="254">
        <f t="shared" si="67"/>
        <v>0</v>
      </c>
      <c r="FY164" s="254">
        <v>1</v>
      </c>
    </row>
    <row r="165" spans="1:181">
      <c r="A165" s="240">
        <v>490146</v>
      </c>
      <c r="B165" s="240" t="s">
        <v>13470</v>
      </c>
      <c r="C165" s="240">
        <v>3</v>
      </c>
      <c r="E165" s="240">
        <v>0</v>
      </c>
      <c r="F165" s="310">
        <v>3</v>
      </c>
      <c r="G165" s="310">
        <v>2</v>
      </c>
      <c r="H165" s="310">
        <v>2</v>
      </c>
      <c r="I165" s="310"/>
      <c r="J165" s="310"/>
      <c r="N165" s="295" t="str">
        <f t="shared" si="77"/>
        <v>PLAYERSKILL_49014</v>
      </c>
      <c r="O165" s="295" t="str">
        <f t="shared" si="75"/>
        <v>PLAYERSKILLDES_490146</v>
      </c>
      <c r="P165" s="295" t="str">
        <f t="shared" si="76"/>
        <v>PLAYERSKILLDES2_490146</v>
      </c>
      <c r="Q165" s="295" t="str">
        <f>"PLAYERSKILLDES3_"&amp;A159</f>
        <v>PLAYERSKILLDES3_49014</v>
      </c>
      <c r="R165" s="295"/>
      <c r="S165" s="295" t="s">
        <v>13471</v>
      </c>
      <c r="T165" s="484">
        <v>100</v>
      </c>
      <c r="U165" s="485"/>
      <c r="V165" s="485"/>
      <c r="W165" s="485"/>
      <c r="X165" s="485"/>
      <c r="Y165" s="485"/>
      <c r="Z165" s="289"/>
      <c r="AA165" s="289"/>
      <c r="AB165" s="289"/>
      <c r="AC165" s="289"/>
      <c r="AD165" s="289" t="s">
        <v>13472</v>
      </c>
      <c r="AE165" s="289"/>
      <c r="AF165" s="289"/>
      <c r="AG165" s="289" t="s">
        <v>13473</v>
      </c>
      <c r="AH165" s="289">
        <v>130</v>
      </c>
      <c r="AI165" s="289"/>
      <c r="AJ165" s="289"/>
      <c r="AK165" s="289"/>
      <c r="AL165" s="289"/>
      <c r="AM165" s="289">
        <v>1</v>
      </c>
      <c r="AN165" s="289"/>
      <c r="AO165" s="240">
        <v>0</v>
      </c>
      <c r="AP165" s="240">
        <v>12</v>
      </c>
      <c r="AQ165" s="240">
        <v>1</v>
      </c>
      <c r="AR165" s="242">
        <v>0</v>
      </c>
      <c r="AT165" s="242" t="s">
        <v>13417</v>
      </c>
      <c r="AU165" s="486" t="s">
        <v>13476</v>
      </c>
      <c r="AV165" s="486" t="s">
        <v>13192</v>
      </c>
      <c r="AW165" s="242">
        <v>1</v>
      </c>
      <c r="AX165" s="243">
        <v>1</v>
      </c>
      <c r="AY165" s="243">
        <v>1</v>
      </c>
      <c r="AZ165" s="484" t="s">
        <v>6905</v>
      </c>
      <c r="BA165" s="484"/>
      <c r="BB165" s="244">
        <v>1</v>
      </c>
      <c r="BD165" s="484" t="s">
        <v>6905</v>
      </c>
      <c r="BE165" s="240">
        <v>190146</v>
      </c>
      <c r="BF165" s="484" t="s">
        <v>6905</v>
      </c>
      <c r="BG165" s="484" t="s">
        <v>6905</v>
      </c>
      <c r="BH165" s="245">
        <v>100</v>
      </c>
      <c r="BK165" s="245">
        <v>1</v>
      </c>
      <c r="BL165" s="245">
        <v>150</v>
      </c>
      <c r="BM165" s="245">
        <v>2</v>
      </c>
      <c r="BN165" s="289"/>
      <c r="BO165" s="289"/>
      <c r="BP165" s="245" t="s">
        <v>13192</v>
      </c>
      <c r="BS165" s="484" t="s">
        <v>6905</v>
      </c>
      <c r="BT165" s="484"/>
      <c r="BU165" s="484" t="s">
        <v>6905</v>
      </c>
      <c r="BV165" s="484"/>
      <c r="BW165" s="484" t="s">
        <v>6905</v>
      </c>
      <c r="BX165" s="484">
        <v>3</v>
      </c>
      <c r="BY165" s="487"/>
      <c r="BZ165" s="487" t="s">
        <v>6905</v>
      </c>
      <c r="CA165" s="487">
        <v>4490146</v>
      </c>
      <c r="CB165" s="492" t="s">
        <v>13193</v>
      </c>
      <c r="CC165" s="492"/>
      <c r="CD165" s="492"/>
      <c r="CE165" s="484" t="s">
        <v>6905</v>
      </c>
      <c r="CF165" s="484" t="s">
        <v>6905</v>
      </c>
      <c r="CG165" s="484" t="s">
        <v>6905</v>
      </c>
      <c r="CH165" s="484" t="s">
        <v>6905</v>
      </c>
      <c r="CI165" s="484" t="s">
        <v>6905</v>
      </c>
      <c r="CJ165" s="484"/>
      <c r="CZ165" s="245">
        <v>100</v>
      </c>
      <c r="DD165" s="289"/>
      <c r="DE165" s="289"/>
      <c r="DF165" s="289"/>
      <c r="DG165" s="289"/>
      <c r="DH165" s="245">
        <v>1</v>
      </c>
      <c r="DI165" s="245">
        <v>150</v>
      </c>
      <c r="DJ165" s="245">
        <v>2</v>
      </c>
      <c r="DK165" s="289"/>
      <c r="DL165" s="289"/>
      <c r="DM165" s="245" t="s">
        <v>13192</v>
      </c>
      <c r="DT165" s="245">
        <v>3</v>
      </c>
      <c r="DW165" s="251">
        <v>44901461</v>
      </c>
      <c r="DX165" s="251" t="s">
        <v>13176</v>
      </c>
      <c r="ED165" s="484"/>
      <c r="EW165" s="250">
        <v>10</v>
      </c>
      <c r="EZ165" s="484">
        <v>101</v>
      </c>
      <c r="FA165" s="484"/>
      <c r="FB165" s="484"/>
      <c r="FE165" s="250">
        <v>1</v>
      </c>
      <c r="FF165" s="486" t="s">
        <v>13475</v>
      </c>
      <c r="FI165" s="250">
        <v>20</v>
      </c>
      <c r="FJ165" s="250">
        <v>10</v>
      </c>
      <c r="FM165" s="484">
        <v>100</v>
      </c>
      <c r="FN165" s="484"/>
      <c r="FO165" s="484"/>
      <c r="FP165" s="484"/>
      <c r="FS165" s="250">
        <v>1</v>
      </c>
      <c r="FT165" s="486" t="s">
        <v>13475</v>
      </c>
      <c r="FW165" s="250">
        <v>20</v>
      </c>
      <c r="FX165" s="254">
        <f t="shared" si="67"/>
        <v>0</v>
      </c>
      <c r="FY165" s="254">
        <v>1</v>
      </c>
    </row>
    <row r="166" spans="1:181">
      <c r="A166" s="240">
        <v>490147</v>
      </c>
      <c r="B166" s="240" t="s">
        <v>13470</v>
      </c>
      <c r="C166" s="240">
        <v>3</v>
      </c>
      <c r="E166" s="240">
        <v>0</v>
      </c>
      <c r="F166" s="310">
        <v>3</v>
      </c>
      <c r="G166" s="310">
        <v>2</v>
      </c>
      <c r="H166" s="310">
        <v>2</v>
      </c>
      <c r="I166" s="310"/>
      <c r="J166" s="310"/>
      <c r="N166" s="295" t="str">
        <f t="shared" si="77"/>
        <v>PLAYERSKILL_49014</v>
      </c>
      <c r="O166" s="295" t="str">
        <f t="shared" si="75"/>
        <v>PLAYERSKILLDES_490147</v>
      </c>
      <c r="P166" s="295" t="str">
        <f t="shared" si="76"/>
        <v>PLAYERSKILLDES2_490147</v>
      </c>
      <c r="Q166" s="295" t="str">
        <f>"PLAYERSKILLDES3_"&amp;A159</f>
        <v>PLAYERSKILLDES3_49014</v>
      </c>
      <c r="R166" s="295"/>
      <c r="S166" s="295" t="s">
        <v>13471</v>
      </c>
      <c r="T166" s="484">
        <v>100</v>
      </c>
      <c r="U166" s="485"/>
      <c r="V166" s="485"/>
      <c r="W166" s="485"/>
      <c r="X166" s="485"/>
      <c r="Y166" s="485"/>
      <c r="Z166" s="289"/>
      <c r="AA166" s="289" t="s">
        <v>13477</v>
      </c>
      <c r="AB166" s="289" t="s">
        <v>13478</v>
      </c>
      <c r="AC166" s="289"/>
      <c r="AD166" s="289"/>
      <c r="AE166" s="289"/>
      <c r="AF166" s="289"/>
      <c r="AG166" s="289"/>
      <c r="AH166" s="289"/>
      <c r="AI166" s="289"/>
      <c r="AJ166" s="289"/>
      <c r="AK166" s="289"/>
      <c r="AL166" s="289"/>
      <c r="AM166" s="289">
        <v>1</v>
      </c>
      <c r="AN166" s="289"/>
      <c r="AO166" s="240">
        <v>0</v>
      </c>
      <c r="AP166" s="240">
        <v>12</v>
      </c>
      <c r="AQ166" s="240">
        <v>1</v>
      </c>
      <c r="AR166" s="242">
        <v>0</v>
      </c>
      <c r="AT166" s="242" t="s">
        <v>13417</v>
      </c>
      <c r="AU166" s="486" t="s">
        <v>13476</v>
      </c>
      <c r="AV166" s="486" t="s">
        <v>13192</v>
      </c>
      <c r="AW166" s="242">
        <v>1</v>
      </c>
      <c r="AX166" s="243">
        <v>1</v>
      </c>
      <c r="AY166" s="243">
        <v>1</v>
      </c>
      <c r="AZ166" s="484" t="s">
        <v>6905</v>
      </c>
      <c r="BA166" s="484"/>
      <c r="BB166" s="244">
        <v>1</v>
      </c>
      <c r="BD166" s="484" t="s">
        <v>6905</v>
      </c>
      <c r="BE166" s="240">
        <v>190147</v>
      </c>
      <c r="BF166" s="484" t="s">
        <v>6905</v>
      </c>
      <c r="BG166" s="484" t="s">
        <v>6905</v>
      </c>
      <c r="BH166" s="245">
        <v>100</v>
      </c>
      <c r="BK166" s="245">
        <v>1</v>
      </c>
      <c r="BL166" s="245">
        <v>2000</v>
      </c>
      <c r="BM166" s="245">
        <v>2</v>
      </c>
      <c r="BN166" s="289"/>
      <c r="BO166" s="289"/>
      <c r="BP166" s="245" t="s">
        <v>13192</v>
      </c>
      <c r="BS166" s="484" t="s">
        <v>6905</v>
      </c>
      <c r="BT166" s="484"/>
      <c r="BU166" s="484" t="s">
        <v>6905</v>
      </c>
      <c r="BV166" s="484"/>
      <c r="BW166" s="484" t="s">
        <v>6905</v>
      </c>
      <c r="BX166" s="484">
        <v>3</v>
      </c>
      <c r="BY166" s="487" t="s">
        <v>6905</v>
      </c>
      <c r="BZ166" s="487" t="s">
        <v>6905</v>
      </c>
      <c r="CA166" s="487">
        <v>4490147</v>
      </c>
      <c r="CB166" s="492" t="s">
        <v>13193</v>
      </c>
      <c r="CC166" s="492"/>
      <c r="CD166" s="492"/>
      <c r="CE166" s="484" t="s">
        <v>6905</v>
      </c>
      <c r="CF166" s="484" t="s">
        <v>6905</v>
      </c>
      <c r="CG166" s="484" t="s">
        <v>6905</v>
      </c>
      <c r="CH166" s="484" t="s">
        <v>6905</v>
      </c>
      <c r="CI166" s="484" t="s">
        <v>6905</v>
      </c>
      <c r="CJ166" s="484"/>
      <c r="CZ166" s="245">
        <v>100</v>
      </c>
      <c r="DD166" s="289"/>
      <c r="DE166" s="289"/>
      <c r="DF166" s="289"/>
      <c r="DG166" s="289"/>
      <c r="DH166" s="245">
        <v>1</v>
      </c>
      <c r="DI166" s="245">
        <v>2000</v>
      </c>
      <c r="DJ166" s="245">
        <v>2</v>
      </c>
      <c r="DK166" s="289"/>
      <c r="DL166" s="289"/>
      <c r="DM166" s="245" t="s">
        <v>13192</v>
      </c>
      <c r="DT166" s="245">
        <v>3</v>
      </c>
      <c r="DW166" s="251">
        <v>44901471</v>
      </c>
      <c r="DX166" s="251" t="s">
        <v>13176</v>
      </c>
      <c r="ED166" s="484"/>
      <c r="EW166" s="250">
        <v>10</v>
      </c>
      <c r="EZ166" s="484">
        <v>101</v>
      </c>
      <c r="FA166" s="484"/>
      <c r="FB166" s="484"/>
      <c r="FE166" s="250">
        <v>1</v>
      </c>
      <c r="FF166" s="486" t="s">
        <v>13475</v>
      </c>
      <c r="FI166" s="250">
        <v>20</v>
      </c>
      <c r="FJ166" s="250">
        <v>10</v>
      </c>
      <c r="FM166" s="484">
        <v>100</v>
      </c>
      <c r="FN166" s="484"/>
      <c r="FO166" s="484"/>
      <c r="FP166" s="484"/>
      <c r="FS166" s="250">
        <v>1</v>
      </c>
      <c r="FT166" s="486" t="s">
        <v>13475</v>
      </c>
      <c r="FW166" s="250">
        <v>20</v>
      </c>
      <c r="FX166" s="254">
        <f t="shared" si="67"/>
        <v>0</v>
      </c>
      <c r="FY166" s="254">
        <v>1</v>
      </c>
    </row>
    <row r="167" spans="1:181">
      <c r="A167" s="240" t="s">
        <v>13479</v>
      </c>
      <c r="E167" s="305"/>
      <c r="G167" s="310"/>
      <c r="H167" s="310"/>
      <c r="I167" s="310"/>
      <c r="J167" s="310"/>
      <c r="K167" s="305"/>
      <c r="N167" s="295"/>
      <c r="O167" s="295"/>
      <c r="P167" s="295"/>
      <c r="Q167" s="295"/>
      <c r="R167" s="295"/>
      <c r="S167" s="484"/>
      <c r="Z167" s="305"/>
      <c r="AA167" s="305"/>
      <c r="AB167" s="305"/>
      <c r="AC167" s="305"/>
      <c r="AE167" s="305"/>
      <c r="AF167" s="305"/>
      <c r="AG167" s="305"/>
      <c r="AH167" s="305"/>
      <c r="AI167" s="305"/>
      <c r="AJ167" s="305"/>
      <c r="AK167" s="305"/>
      <c r="AL167" s="305"/>
      <c r="AQ167" s="240"/>
      <c r="AS167" s="305"/>
      <c r="AV167" s="244" t="s">
        <v>6905</v>
      </c>
      <c r="AZ167" s="243" t="s">
        <v>6905</v>
      </c>
      <c r="BC167" s="305"/>
      <c r="BD167" s="246" t="s">
        <v>6905</v>
      </c>
      <c r="BE167" s="247" t="s">
        <v>6905</v>
      </c>
      <c r="BF167" s="248" t="s">
        <v>6905</v>
      </c>
      <c r="BG167" s="248" t="s">
        <v>6905</v>
      </c>
      <c r="BI167" s="305"/>
      <c r="BJ167" s="305"/>
      <c r="BM167" s="305"/>
      <c r="BN167" s="305"/>
      <c r="BO167" s="305"/>
      <c r="BP167" s="305"/>
      <c r="BQ167" s="305"/>
      <c r="BR167" s="305"/>
      <c r="BS167" s="245" t="s">
        <v>6905</v>
      </c>
      <c r="BU167" s="305" t="s">
        <v>6905</v>
      </c>
      <c r="BW167" s="245" t="s">
        <v>6905</v>
      </c>
      <c r="BX167" s="245" t="s">
        <v>6905</v>
      </c>
      <c r="BY167" s="249" t="s">
        <v>6905</v>
      </c>
      <c r="BZ167" s="249" t="s">
        <v>6905</v>
      </c>
      <c r="CA167" s="249" t="s">
        <v>6905</v>
      </c>
      <c r="CB167" s="249" t="s">
        <v>6905</v>
      </c>
      <c r="CE167" s="243" t="s">
        <v>6905</v>
      </c>
      <c r="CF167" s="243" t="s">
        <v>6905</v>
      </c>
      <c r="CG167" s="243" t="s">
        <v>6905</v>
      </c>
      <c r="CH167" s="243" t="s">
        <v>6905</v>
      </c>
      <c r="CI167" s="243" t="s">
        <v>6905</v>
      </c>
      <c r="CK167" s="305"/>
      <c r="CL167" s="305"/>
      <c r="CM167" s="305"/>
      <c r="CN167" s="305"/>
      <c r="CO167" s="305"/>
      <c r="CP167" s="305"/>
      <c r="CQ167" s="305"/>
      <c r="CR167" s="305"/>
      <c r="CS167" s="305"/>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305"/>
      <c r="EC167" s="305"/>
      <c r="EE167" s="305"/>
      <c r="EF167" s="305"/>
      <c r="EG167" s="305"/>
      <c r="EH167" s="305"/>
      <c r="EI167" s="305"/>
      <c r="EJ167" s="305"/>
      <c r="EK167" s="305"/>
      <c r="EL167" s="305"/>
      <c r="EM167" s="305"/>
      <c r="EN167" s="305"/>
      <c r="EO167" s="305"/>
      <c r="EP167" s="305"/>
      <c r="EQ167" s="305"/>
      <c r="ER167" s="305"/>
      <c r="ES167" s="305"/>
      <c r="ET167" s="305"/>
      <c r="EU167" s="305"/>
      <c r="EV167" s="305"/>
      <c r="EX167" s="305"/>
      <c r="EY167" s="305"/>
      <c r="FC167" s="305"/>
      <c r="FD167" s="305"/>
      <c r="FF167" s="305"/>
      <c r="FH167" s="305"/>
      <c r="FI167" s="250">
        <v>20</v>
      </c>
      <c r="FK167" s="305"/>
      <c r="FL167" s="305"/>
      <c r="FM167" s="250">
        <v>100</v>
      </c>
      <c r="FQ167" s="305"/>
      <c r="FR167" s="305"/>
      <c r="FT167" s="305"/>
      <c r="FV167" s="305"/>
      <c r="FW167" s="250">
        <v>20</v>
      </c>
      <c r="FX167" s="305">
        <f t="shared" si="67"/>
        <v>0</v>
      </c>
    </row>
    <row r="168" spans="1:181">
      <c r="A168" s="240">
        <v>40001</v>
      </c>
      <c r="B168" s="240" t="s">
        <v>615</v>
      </c>
      <c r="C168" s="240">
        <v>2</v>
      </c>
      <c r="E168" s="305">
        <v>1</v>
      </c>
      <c r="F168" s="240">
        <v>1</v>
      </c>
      <c r="G168" s="310">
        <v>1</v>
      </c>
      <c r="H168" s="310">
        <v>1</v>
      </c>
      <c r="I168" s="310"/>
      <c r="J168" s="310"/>
      <c r="K168" s="305"/>
      <c r="L168" s="240">
        <v>0</v>
      </c>
      <c r="M168" s="240">
        <v>0</v>
      </c>
      <c r="N168" s="295" t="s">
        <v>13480</v>
      </c>
      <c r="O168" s="295" t="s">
        <v>13481</v>
      </c>
      <c r="P168" s="295" t="s">
        <v>13482</v>
      </c>
      <c r="Q168" s="295" t="s">
        <v>13483</v>
      </c>
      <c r="R168" s="295"/>
      <c r="S168" s="484" t="s">
        <v>13484</v>
      </c>
      <c r="T168" s="250">
        <v>101</v>
      </c>
      <c r="Z168" s="305"/>
      <c r="AA168" s="305"/>
      <c r="AB168" s="305"/>
      <c r="AC168" s="305"/>
      <c r="AE168" s="305"/>
      <c r="AF168" s="305"/>
      <c r="AG168" s="305"/>
      <c r="AH168" s="305"/>
      <c r="AI168" s="305"/>
      <c r="AJ168" s="305"/>
      <c r="AK168" s="305"/>
      <c r="AL168" s="305"/>
      <c r="AM168" s="219">
        <v>1</v>
      </c>
      <c r="AO168" s="240">
        <v>0</v>
      </c>
      <c r="AP168" s="240">
        <v>3</v>
      </c>
      <c r="AQ168" s="240">
        <v>2</v>
      </c>
      <c r="AR168" s="242">
        <v>0</v>
      </c>
      <c r="AS168" s="305"/>
      <c r="AT168" s="242" t="s">
        <v>13485</v>
      </c>
      <c r="AU168" s="242" t="s">
        <v>13486</v>
      </c>
      <c r="AV168" s="244" t="s">
        <v>13439</v>
      </c>
      <c r="AW168" s="242">
        <v>1</v>
      </c>
      <c r="AX168" s="243">
        <v>2</v>
      </c>
      <c r="AY168" s="243">
        <v>1</v>
      </c>
      <c r="AZ168" s="243" t="s">
        <v>13487</v>
      </c>
      <c r="BB168" s="244">
        <v>1</v>
      </c>
      <c r="BC168" s="305"/>
      <c r="BD168" s="246" t="s">
        <v>6905</v>
      </c>
      <c r="BE168" s="247">
        <v>140001</v>
      </c>
      <c r="BF168" s="248" t="s">
        <v>6905</v>
      </c>
      <c r="BG168" s="248" t="s">
        <v>6905</v>
      </c>
      <c r="BH168" s="245">
        <v>100</v>
      </c>
      <c r="BI168" s="305"/>
      <c r="BJ168" s="305"/>
      <c r="BK168" s="245">
        <v>0</v>
      </c>
      <c r="BL168" s="245">
        <v>0</v>
      </c>
      <c r="BM168" s="305"/>
      <c r="BN168" s="305"/>
      <c r="BO168" s="305"/>
      <c r="BP168" s="305"/>
      <c r="BQ168" s="305"/>
      <c r="BR168" s="305"/>
      <c r="BS168" s="245" t="s">
        <v>6905</v>
      </c>
      <c r="BU168" s="305"/>
      <c r="BW168" s="245" t="s">
        <v>6905</v>
      </c>
      <c r="BX168" s="245">
        <v>2</v>
      </c>
      <c r="BY168" s="249" t="s">
        <v>6905</v>
      </c>
      <c r="BZ168" s="249" t="s">
        <v>6905</v>
      </c>
      <c r="CA168" s="249" t="s">
        <v>6905</v>
      </c>
      <c r="CB168" s="249" t="s">
        <v>6905</v>
      </c>
      <c r="CE168" s="243" t="s">
        <v>6905</v>
      </c>
      <c r="CF168" s="243" t="s">
        <v>6905</v>
      </c>
      <c r="CG168" s="243" t="s">
        <v>6905</v>
      </c>
      <c r="CH168" s="243" t="s">
        <v>6905</v>
      </c>
      <c r="CI168" s="243" t="s">
        <v>6905</v>
      </c>
      <c r="CK168" s="305"/>
      <c r="CL168" s="305"/>
      <c r="CM168" s="305"/>
      <c r="CN168" s="305"/>
      <c r="CO168" s="305"/>
      <c r="CP168" s="305"/>
      <c r="CQ168" s="305"/>
      <c r="CR168" s="305"/>
      <c r="CS168" s="305"/>
      <c r="CT168" s="305"/>
      <c r="CU168" s="305"/>
      <c r="CV168" s="305"/>
      <c r="CW168" s="305"/>
      <c r="CX168" s="305"/>
      <c r="CY168" s="305">
        <v>4</v>
      </c>
      <c r="CZ168" s="305"/>
      <c r="DA168" s="305"/>
      <c r="DB168" s="305"/>
      <c r="DC168" s="305"/>
      <c r="DD168" s="305"/>
      <c r="DE168" s="305"/>
      <c r="DF168" s="305"/>
      <c r="DG168" s="305"/>
      <c r="DH168" s="305"/>
      <c r="DI168" s="305"/>
      <c r="DJ168" s="305"/>
      <c r="DK168" s="305"/>
      <c r="DL168" s="305"/>
      <c r="DM168" s="305"/>
      <c r="DN168" s="305"/>
      <c r="DO168" s="305"/>
      <c r="DP168" s="305"/>
      <c r="DQ168" s="305"/>
      <c r="DR168" s="305"/>
      <c r="DS168" s="305"/>
      <c r="DT168" s="305"/>
      <c r="DU168" s="305"/>
      <c r="DV168" s="305"/>
      <c r="DW168" s="305"/>
      <c r="DX168" s="305"/>
      <c r="DY168" s="305"/>
      <c r="DZ168" s="305"/>
      <c r="EA168" s="305"/>
      <c r="EB168" s="305"/>
      <c r="EC168" s="305"/>
      <c r="EE168" s="305"/>
      <c r="EF168" s="305"/>
      <c r="EG168" s="305"/>
      <c r="EH168" s="305"/>
      <c r="EI168" s="305"/>
      <c r="EJ168" s="305"/>
      <c r="EK168" s="305"/>
      <c r="EL168" s="305"/>
      <c r="EM168" s="305"/>
      <c r="EN168" s="305"/>
      <c r="EO168" s="305"/>
      <c r="EP168" s="305"/>
      <c r="EQ168" s="305"/>
      <c r="ER168" s="305"/>
      <c r="ES168" s="305"/>
      <c r="ET168" s="305"/>
      <c r="EU168" s="305"/>
      <c r="EV168" s="305"/>
      <c r="EW168" s="250">
        <v>1</v>
      </c>
      <c r="EX168" s="305"/>
      <c r="EY168" s="305"/>
      <c r="EZ168" s="250">
        <v>101</v>
      </c>
      <c r="FC168" s="305"/>
      <c r="FD168" s="305"/>
      <c r="FF168" s="305"/>
      <c r="FG168" s="250">
        <v>2</v>
      </c>
      <c r="FH168" s="305"/>
      <c r="FI168" s="250">
        <v>20</v>
      </c>
      <c r="FJ168" s="250">
        <v>1</v>
      </c>
      <c r="FK168" s="305"/>
      <c r="FL168" s="305"/>
      <c r="FM168" s="250">
        <v>101</v>
      </c>
      <c r="FQ168" s="305"/>
      <c r="FR168" s="305"/>
      <c r="FT168" s="305"/>
      <c r="FU168" s="250">
        <v>2</v>
      </c>
      <c r="FV168" s="305"/>
      <c r="FW168" s="250">
        <v>20</v>
      </c>
      <c r="FX168" s="305"/>
      <c r="FY168" s="254">
        <v>1</v>
      </c>
    </row>
    <row r="169" spans="1:181">
      <c r="A169" s="240">
        <v>40002</v>
      </c>
      <c r="B169" s="240" t="s">
        <v>13488</v>
      </c>
      <c r="C169" s="240">
        <v>2</v>
      </c>
      <c r="E169" s="305">
        <v>0</v>
      </c>
      <c r="F169" s="240">
        <v>1</v>
      </c>
      <c r="G169" s="310">
        <v>1</v>
      </c>
      <c r="H169" s="310">
        <v>1</v>
      </c>
      <c r="I169" s="310"/>
      <c r="J169" s="310"/>
      <c r="K169" s="305"/>
      <c r="L169" s="240">
        <v>0</v>
      </c>
      <c r="M169" s="240">
        <v>0</v>
      </c>
      <c r="N169" s="295" t="s">
        <v>13489</v>
      </c>
      <c r="O169" s="295" t="s">
        <v>13490</v>
      </c>
      <c r="P169" s="295" t="s">
        <v>13491</v>
      </c>
      <c r="Q169" s="295" t="s">
        <v>13492</v>
      </c>
      <c r="R169" s="295"/>
      <c r="S169" s="295" t="s">
        <v>13493</v>
      </c>
      <c r="T169" s="484">
        <v>101</v>
      </c>
      <c r="U169" s="485"/>
      <c r="V169" s="485"/>
      <c r="W169" s="485"/>
      <c r="X169" s="485"/>
      <c r="Y169" s="485"/>
      <c r="Z169" s="484"/>
      <c r="AA169" s="484"/>
      <c r="AB169" s="484"/>
      <c r="AC169" s="484"/>
      <c r="AD169" s="486" t="s">
        <v>13494</v>
      </c>
      <c r="AE169" s="484"/>
      <c r="AF169" s="484"/>
      <c r="AG169" s="484"/>
      <c r="AH169" s="484"/>
      <c r="AI169" s="484"/>
      <c r="AJ169" s="484"/>
      <c r="AK169" s="484"/>
      <c r="AL169" s="484"/>
      <c r="AM169" s="484">
        <v>1</v>
      </c>
      <c r="AN169" s="484"/>
      <c r="AO169" s="484">
        <v>0</v>
      </c>
      <c r="AP169" s="484">
        <v>3</v>
      </c>
      <c r="AQ169" s="484">
        <v>4</v>
      </c>
      <c r="AR169" s="484">
        <v>0</v>
      </c>
      <c r="AS169" s="484"/>
      <c r="AT169" s="486" t="s">
        <v>13247</v>
      </c>
      <c r="AU169" s="242" t="s">
        <v>13438</v>
      </c>
      <c r="AV169" s="486" t="s">
        <v>13439</v>
      </c>
      <c r="AW169" s="484">
        <v>1</v>
      </c>
      <c r="AX169" s="484">
        <v>1</v>
      </c>
      <c r="AY169" s="484">
        <v>1</v>
      </c>
      <c r="AZ169" s="484" t="s">
        <v>6905</v>
      </c>
      <c r="BA169" s="484"/>
      <c r="BB169" s="244">
        <v>1</v>
      </c>
      <c r="BC169" s="484"/>
      <c r="BD169" s="484" t="s">
        <v>6905</v>
      </c>
      <c r="BE169" s="484" t="s">
        <v>6905</v>
      </c>
      <c r="BF169" s="484" t="s">
        <v>6905</v>
      </c>
      <c r="BG169" s="484"/>
      <c r="BH169" s="484">
        <v>100</v>
      </c>
      <c r="BI169" s="484"/>
      <c r="BJ169" s="484"/>
      <c r="BK169" s="484">
        <v>1</v>
      </c>
      <c r="BL169" s="484">
        <v>100</v>
      </c>
      <c r="BM169" s="484">
        <v>9</v>
      </c>
      <c r="BN169" s="484"/>
      <c r="BO169" s="484"/>
      <c r="BP169" s="484" t="s">
        <v>13125</v>
      </c>
      <c r="BQ169" s="484">
        <v>2</v>
      </c>
      <c r="BR169" s="484"/>
      <c r="BU169" s="486" t="s">
        <v>13495</v>
      </c>
      <c r="BW169" s="484" t="s">
        <v>6905</v>
      </c>
      <c r="BX169" s="484">
        <v>3</v>
      </c>
      <c r="BY169" s="487" t="s">
        <v>6905</v>
      </c>
      <c r="BZ169" s="487" t="s">
        <v>6905</v>
      </c>
      <c r="CA169" s="487"/>
      <c r="CB169" s="487" t="s">
        <v>13126</v>
      </c>
      <c r="CC169" s="487"/>
      <c r="CD169" s="487"/>
      <c r="CE169" s="484" t="s">
        <v>6905</v>
      </c>
      <c r="CF169" s="484" t="s">
        <v>6905</v>
      </c>
      <c r="CG169" s="484" t="s">
        <v>6905</v>
      </c>
      <c r="CH169" s="484" t="s">
        <v>6905</v>
      </c>
      <c r="CI169" s="484" t="s">
        <v>6905</v>
      </c>
      <c r="CJ169" s="484"/>
      <c r="CK169" s="484"/>
      <c r="CL169" s="484"/>
      <c r="CM169" s="484"/>
      <c r="CN169" s="484"/>
      <c r="CO169" s="484"/>
      <c r="CP169" s="484"/>
      <c r="CQ169" s="484"/>
      <c r="CR169" s="484"/>
      <c r="CS169" s="484"/>
      <c r="CT169" s="484"/>
      <c r="CU169" s="484"/>
      <c r="CV169" s="484"/>
      <c r="CW169" s="484">
        <v>3</v>
      </c>
      <c r="CX169" s="484"/>
      <c r="CY169" s="484">
        <v>1</v>
      </c>
      <c r="CZ169" s="484"/>
      <c r="DA169" s="484"/>
      <c r="DB169" s="484"/>
      <c r="DC169" s="484"/>
      <c r="DD169" s="484"/>
      <c r="DE169" s="484"/>
      <c r="DF169" s="484"/>
      <c r="DG169" s="484"/>
      <c r="DH169" s="484"/>
      <c r="DI169" s="484"/>
      <c r="DJ169" s="484"/>
      <c r="DK169" s="484"/>
      <c r="DL169" s="484"/>
      <c r="DM169" s="484"/>
      <c r="DN169" s="484"/>
      <c r="DO169" s="484"/>
      <c r="DP169" s="484"/>
      <c r="DQ169" s="484"/>
      <c r="DR169" s="484"/>
      <c r="DS169" s="484"/>
      <c r="DT169" s="484"/>
      <c r="DU169" s="484"/>
      <c r="DV169" s="484"/>
      <c r="DW169" s="484"/>
      <c r="DX169" s="484"/>
      <c r="DY169" s="484"/>
      <c r="DZ169" s="484"/>
      <c r="EA169" s="484"/>
      <c r="EB169" s="484"/>
      <c r="EC169" s="484"/>
      <c r="ED169" s="484"/>
      <c r="EE169" s="484"/>
      <c r="EF169" s="484"/>
      <c r="EG169" s="484"/>
      <c r="EH169" s="484"/>
      <c r="EI169" s="484"/>
      <c r="EJ169" s="484"/>
      <c r="EK169" s="484"/>
      <c r="EL169" s="484"/>
      <c r="EM169" s="484"/>
      <c r="EN169" s="484"/>
      <c r="EO169" s="484"/>
      <c r="EP169" s="484"/>
      <c r="EQ169" s="484"/>
      <c r="ER169" s="484"/>
      <c r="ES169" s="484"/>
      <c r="ET169" s="484"/>
      <c r="EU169" s="484"/>
      <c r="EV169" s="484"/>
      <c r="EW169" s="484">
        <v>1</v>
      </c>
      <c r="EX169" s="484"/>
      <c r="EY169" s="484"/>
      <c r="EZ169" s="484">
        <v>101</v>
      </c>
      <c r="FA169" s="484"/>
      <c r="FB169" s="484"/>
      <c r="FC169" s="484"/>
      <c r="FD169" s="484"/>
      <c r="FE169" s="484"/>
      <c r="FF169" s="484"/>
      <c r="FG169" s="484">
        <v>2</v>
      </c>
      <c r="FH169" s="484"/>
      <c r="FI169" s="484">
        <v>20</v>
      </c>
      <c r="FJ169" s="484">
        <v>1</v>
      </c>
      <c r="FK169" s="484"/>
      <c r="FL169" s="484"/>
      <c r="FM169" s="484">
        <v>101</v>
      </c>
      <c r="FN169" s="484"/>
      <c r="FO169" s="484"/>
      <c r="FP169" s="484"/>
      <c r="FQ169" s="484"/>
      <c r="FR169" s="484"/>
      <c r="FS169" s="484"/>
      <c r="FT169" s="484"/>
      <c r="FU169" s="484">
        <v>2</v>
      </c>
      <c r="FV169" s="484"/>
      <c r="FW169" s="484">
        <v>20</v>
      </c>
      <c r="FX169" s="305"/>
      <c r="FY169" s="254">
        <v>1</v>
      </c>
    </row>
    <row r="170" spans="1:181">
      <c r="A170" s="240">
        <v>40004</v>
      </c>
      <c r="B170" s="240" t="s">
        <v>13496</v>
      </c>
      <c r="C170" s="240">
        <v>2</v>
      </c>
      <c r="E170" s="305">
        <v>0</v>
      </c>
      <c r="F170" s="240">
        <v>1</v>
      </c>
      <c r="G170" s="310">
        <v>2</v>
      </c>
      <c r="H170" s="310">
        <v>2</v>
      </c>
      <c r="I170" s="310"/>
      <c r="J170" s="310"/>
      <c r="K170" s="305"/>
      <c r="L170" s="240">
        <v>0</v>
      </c>
      <c r="M170" s="240">
        <v>0</v>
      </c>
      <c r="N170" s="274" t="s">
        <v>13497</v>
      </c>
      <c r="O170" s="274" t="s">
        <v>13498</v>
      </c>
      <c r="P170" s="274" t="s">
        <v>13499</v>
      </c>
      <c r="Q170" s="274" t="s">
        <v>13500</v>
      </c>
      <c r="S170" s="274" t="s">
        <v>13337</v>
      </c>
      <c r="T170" s="250">
        <v>100</v>
      </c>
      <c r="Z170" s="305"/>
      <c r="AA170" s="305"/>
      <c r="AB170" s="305"/>
      <c r="AC170" s="305"/>
      <c r="AD170" s="486"/>
      <c r="AE170" s="305"/>
      <c r="AF170" s="305"/>
      <c r="AG170" s="305"/>
      <c r="AH170" s="305">
        <v>160</v>
      </c>
      <c r="AI170" s="486" t="s">
        <v>13335</v>
      </c>
      <c r="AJ170" s="484">
        <v>2</v>
      </c>
      <c r="AK170" s="484"/>
      <c r="AL170" s="305"/>
      <c r="AM170" s="219">
        <v>2</v>
      </c>
      <c r="AO170" s="240">
        <v>0</v>
      </c>
      <c r="AP170" s="240">
        <v>3</v>
      </c>
      <c r="AQ170" s="219">
        <v>5</v>
      </c>
      <c r="AR170" s="242">
        <v>0</v>
      </c>
      <c r="AS170" s="305"/>
      <c r="AT170" s="242" t="s">
        <v>13501</v>
      </c>
      <c r="AU170" s="242" t="s">
        <v>13502</v>
      </c>
      <c r="AV170" s="244" t="s">
        <v>13462</v>
      </c>
      <c r="AW170" s="242">
        <v>1</v>
      </c>
      <c r="AX170" s="243">
        <v>1</v>
      </c>
      <c r="AY170" s="243">
        <v>1</v>
      </c>
      <c r="AZ170" s="243" t="s">
        <v>6905</v>
      </c>
      <c r="BB170" s="244">
        <v>1</v>
      </c>
      <c r="BC170" s="305"/>
      <c r="BD170" s="246" t="s">
        <v>6905</v>
      </c>
      <c r="BE170" s="247" t="s">
        <v>6905</v>
      </c>
      <c r="BF170" s="248" t="s">
        <v>6905</v>
      </c>
      <c r="BG170" s="248" t="s">
        <v>6905</v>
      </c>
      <c r="BH170" s="245">
        <v>100</v>
      </c>
      <c r="BI170" s="305"/>
      <c r="BJ170" s="305"/>
      <c r="BK170" s="245">
        <v>1</v>
      </c>
      <c r="BL170" s="245">
        <v>180</v>
      </c>
      <c r="BM170" s="245">
        <v>8</v>
      </c>
      <c r="BN170" s="305"/>
      <c r="BO170" s="305"/>
      <c r="BP170" s="245" t="s">
        <v>13125</v>
      </c>
      <c r="BQ170" s="305"/>
      <c r="BR170" s="305"/>
      <c r="BU170" s="486" t="s">
        <v>13503</v>
      </c>
      <c r="BW170" s="245" t="s">
        <v>6905</v>
      </c>
      <c r="BX170" s="245">
        <v>5</v>
      </c>
      <c r="BY170" s="249" t="s">
        <v>6905</v>
      </c>
      <c r="BZ170" s="249" t="s">
        <v>6905</v>
      </c>
      <c r="CA170" s="249">
        <v>440004</v>
      </c>
      <c r="CB170" s="249" t="s">
        <v>13126</v>
      </c>
      <c r="CE170" s="243" t="s">
        <v>6905</v>
      </c>
      <c r="CF170" s="243" t="s">
        <v>6905</v>
      </c>
      <c r="CG170" s="243" t="s">
        <v>6905</v>
      </c>
      <c r="CH170" s="243" t="s">
        <v>6905</v>
      </c>
      <c r="CI170" s="243" t="s">
        <v>6905</v>
      </c>
      <c r="CK170" s="305"/>
      <c r="CL170" s="305"/>
      <c r="CM170" s="305"/>
      <c r="CN170" s="305"/>
      <c r="CO170" s="305"/>
      <c r="CP170" s="305"/>
      <c r="CQ170" s="305"/>
      <c r="CR170" s="305"/>
      <c r="CS170" s="305"/>
      <c r="CT170" s="305"/>
      <c r="CU170" s="305"/>
      <c r="CV170" s="305"/>
      <c r="CW170" s="305"/>
      <c r="CX170" s="305"/>
      <c r="CY170" s="305">
        <v>1</v>
      </c>
      <c r="CZ170" s="305"/>
      <c r="DA170" s="305"/>
      <c r="DB170" s="305"/>
      <c r="DC170" s="305"/>
      <c r="DD170" s="305"/>
      <c r="DE170" s="305"/>
      <c r="DF170" s="305"/>
      <c r="DG170" s="305"/>
      <c r="DH170" s="305"/>
      <c r="DI170" s="305"/>
      <c r="DJ170" s="305"/>
      <c r="DK170" s="305"/>
      <c r="DL170" s="305"/>
      <c r="DM170" s="305"/>
      <c r="DN170" s="305"/>
      <c r="DO170" s="305"/>
      <c r="DP170" s="305"/>
      <c r="DQ170" s="305"/>
      <c r="DR170" s="305"/>
      <c r="DS170" s="305"/>
      <c r="DT170" s="305"/>
      <c r="DU170" s="305"/>
      <c r="DV170" s="305"/>
      <c r="DW170" s="305"/>
      <c r="DX170" s="305"/>
      <c r="DY170" s="305"/>
      <c r="DZ170" s="305"/>
      <c r="EA170" s="305"/>
      <c r="EB170" s="305"/>
      <c r="EC170" s="305"/>
      <c r="EE170" s="305"/>
      <c r="EF170" s="305"/>
      <c r="EG170" s="305"/>
      <c r="EH170" s="305"/>
      <c r="EI170" s="305"/>
      <c r="EJ170" s="305"/>
      <c r="EK170" s="305"/>
      <c r="EL170" s="305"/>
      <c r="EM170" s="305"/>
      <c r="EN170" s="305"/>
      <c r="EO170" s="305"/>
      <c r="EP170" s="305"/>
      <c r="EQ170" s="305"/>
      <c r="ER170" s="305"/>
      <c r="ES170" s="305"/>
      <c r="ET170" s="305"/>
      <c r="EU170" s="305"/>
      <c r="EV170" s="305"/>
      <c r="EW170" s="250">
        <v>1</v>
      </c>
      <c r="EX170" s="305"/>
      <c r="EY170" s="305"/>
      <c r="EZ170" s="250">
        <v>100</v>
      </c>
      <c r="FC170" s="305"/>
      <c r="FD170" s="305"/>
      <c r="FF170" s="305"/>
      <c r="FG170" s="250">
        <v>2</v>
      </c>
      <c r="FH170" s="305"/>
      <c r="FI170" s="250">
        <v>20</v>
      </c>
      <c r="FJ170" s="250">
        <v>1</v>
      </c>
      <c r="FK170" s="305"/>
      <c r="FL170" s="305"/>
      <c r="FM170" s="250">
        <v>100</v>
      </c>
      <c r="FQ170" s="305"/>
      <c r="FR170" s="305"/>
      <c r="FT170" s="305"/>
      <c r="FU170" s="250">
        <v>2</v>
      </c>
      <c r="FV170" s="305"/>
      <c r="FW170" s="250">
        <v>20</v>
      </c>
      <c r="FX170" s="305"/>
      <c r="FY170" s="254">
        <v>1</v>
      </c>
    </row>
    <row r="171" spans="1:181">
      <c r="A171" s="240">
        <v>40006</v>
      </c>
      <c r="B171" s="240" t="s">
        <v>638</v>
      </c>
      <c r="C171" s="240">
        <v>2</v>
      </c>
      <c r="E171" s="305">
        <v>0</v>
      </c>
      <c r="F171" s="240">
        <v>1</v>
      </c>
      <c r="G171" s="240">
        <v>2</v>
      </c>
      <c r="H171" s="240">
        <v>2</v>
      </c>
      <c r="L171" s="240">
        <v>0</v>
      </c>
      <c r="M171" s="240">
        <v>0</v>
      </c>
      <c r="N171" s="295" t="s">
        <v>13504</v>
      </c>
      <c r="O171" s="295" t="s">
        <v>13505</v>
      </c>
      <c r="P171" s="295" t="s">
        <v>13506</v>
      </c>
      <c r="Q171" s="295" t="s">
        <v>13507</v>
      </c>
      <c r="R171" s="295"/>
      <c r="S171" s="295" t="s">
        <v>13251</v>
      </c>
      <c r="T171" s="484">
        <v>100</v>
      </c>
      <c r="U171" s="485"/>
      <c r="V171" s="485"/>
      <c r="W171" s="485"/>
      <c r="X171" s="485"/>
      <c r="Y171" s="485"/>
      <c r="Z171" s="484"/>
      <c r="AA171" s="484"/>
      <c r="AB171" s="484"/>
      <c r="AC171" s="484"/>
      <c r="AD171" s="486" t="s">
        <v>13508</v>
      </c>
      <c r="AE171" s="484"/>
      <c r="AF171" s="484"/>
      <c r="AG171" s="484"/>
      <c r="AH171" s="484"/>
      <c r="AI171" s="486" t="s">
        <v>13252</v>
      </c>
      <c r="AJ171" s="486">
        <v>1</v>
      </c>
      <c r="AK171" s="486"/>
      <c r="AL171" s="484"/>
      <c r="AM171" s="484">
        <v>2</v>
      </c>
      <c r="AN171" s="484"/>
      <c r="AO171" s="484">
        <v>0</v>
      </c>
      <c r="AP171" s="484">
        <v>3</v>
      </c>
      <c r="AQ171" s="484">
        <v>3</v>
      </c>
      <c r="AR171" s="484">
        <v>0</v>
      </c>
      <c r="AS171" s="484"/>
      <c r="AT171" s="486" t="s">
        <v>13509</v>
      </c>
      <c r="AU171" s="486" t="s">
        <v>13510</v>
      </c>
      <c r="AV171" s="486" t="s">
        <v>13511</v>
      </c>
      <c r="AW171" s="484">
        <v>1</v>
      </c>
      <c r="AX171" s="484">
        <v>1</v>
      </c>
      <c r="AY171" s="484">
        <v>1</v>
      </c>
      <c r="AZ171" s="484" t="s">
        <v>6905</v>
      </c>
      <c r="BA171" s="484"/>
      <c r="BB171" s="484">
        <v>0</v>
      </c>
      <c r="BC171" s="484"/>
      <c r="BD171" s="484" t="s">
        <v>6905</v>
      </c>
      <c r="BE171" s="484" t="s">
        <v>6905</v>
      </c>
      <c r="BF171" s="484" t="s">
        <v>6905</v>
      </c>
      <c r="BG171" s="484" t="s">
        <v>6905</v>
      </c>
      <c r="BH171" s="484">
        <v>100</v>
      </c>
      <c r="BI171" s="484"/>
      <c r="BJ171" s="484"/>
      <c r="BK171" s="484">
        <v>1</v>
      </c>
      <c r="BL171" s="245">
        <v>40</v>
      </c>
      <c r="BM171" s="484">
        <v>8</v>
      </c>
      <c r="BN171" s="484"/>
      <c r="BO171" s="484"/>
      <c r="BP171" s="484" t="s">
        <v>13125</v>
      </c>
      <c r="BQ171" s="484">
        <v>1</v>
      </c>
      <c r="BR171" s="484"/>
      <c r="BS171" s="484" t="s">
        <v>13293</v>
      </c>
      <c r="BT171" s="484"/>
      <c r="BU171" s="486" t="s">
        <v>13447</v>
      </c>
      <c r="BV171" s="484"/>
      <c r="BW171" s="484" t="s">
        <v>6905</v>
      </c>
      <c r="BX171" s="484">
        <v>3</v>
      </c>
      <c r="BY171" s="487" t="s">
        <v>6905</v>
      </c>
      <c r="BZ171" s="487" t="s">
        <v>6905</v>
      </c>
      <c r="CA171" s="487" t="s">
        <v>6905</v>
      </c>
      <c r="CB171" s="487" t="s">
        <v>6905</v>
      </c>
      <c r="CC171" s="487"/>
      <c r="CD171" s="487"/>
      <c r="CE171" s="484" t="s">
        <v>6905</v>
      </c>
      <c r="CF171" s="484" t="s">
        <v>6905</v>
      </c>
      <c r="CG171" s="484" t="s">
        <v>6905</v>
      </c>
      <c r="CH171" s="484" t="s">
        <v>6905</v>
      </c>
      <c r="CI171" s="484" t="s">
        <v>6905</v>
      </c>
      <c r="CJ171" s="484"/>
      <c r="CK171" s="484"/>
      <c r="CL171" s="484"/>
      <c r="CM171" s="484"/>
      <c r="CN171" s="484"/>
      <c r="CO171" s="484"/>
      <c r="CP171" s="484"/>
      <c r="CQ171" s="484"/>
      <c r="CR171" s="484"/>
      <c r="CS171" s="484"/>
      <c r="CT171" s="484"/>
      <c r="CU171" s="484"/>
      <c r="CV171" s="484"/>
      <c r="CW171" s="484"/>
      <c r="CX171" s="484"/>
      <c r="CY171" s="484"/>
      <c r="CZ171" s="484"/>
      <c r="DA171" s="484"/>
      <c r="DB171" s="484"/>
      <c r="DC171" s="484"/>
      <c r="DD171" s="484"/>
      <c r="DE171" s="484"/>
      <c r="DF171" s="484"/>
      <c r="DG171" s="484"/>
      <c r="DH171" s="484"/>
      <c r="DI171" s="484"/>
      <c r="DJ171" s="484"/>
      <c r="DK171" s="484"/>
      <c r="DL171" s="484"/>
      <c r="DM171" s="484"/>
      <c r="DN171" s="484"/>
      <c r="DO171" s="484"/>
      <c r="DP171" s="484"/>
      <c r="DQ171" s="484"/>
      <c r="DR171" s="484"/>
      <c r="DS171" s="484"/>
      <c r="DT171" s="484"/>
      <c r="DU171" s="484"/>
      <c r="DV171" s="484"/>
      <c r="DW171" s="484"/>
      <c r="DX171" s="484"/>
      <c r="DY171" s="484"/>
      <c r="DZ171" s="484"/>
      <c r="EA171" s="484"/>
      <c r="EB171" s="484"/>
      <c r="EC171" s="484"/>
      <c r="ED171" s="484"/>
      <c r="EE171" s="484"/>
      <c r="EF171" s="484"/>
      <c r="EG171" s="484"/>
      <c r="EH171" s="484"/>
      <c r="EI171" s="484"/>
      <c r="EJ171" s="484"/>
      <c r="EK171" s="484"/>
      <c r="EL171" s="484"/>
      <c r="EM171" s="484"/>
      <c r="EN171" s="484"/>
      <c r="EO171" s="484"/>
      <c r="EP171" s="484"/>
      <c r="EQ171" s="484"/>
      <c r="ER171" s="484"/>
      <c r="ES171" s="484"/>
      <c r="ET171" s="484"/>
      <c r="EU171" s="484"/>
      <c r="EV171" s="484"/>
      <c r="EW171" s="484">
        <v>1</v>
      </c>
      <c r="EX171" s="484"/>
      <c r="EY171" s="484"/>
      <c r="EZ171" s="484">
        <v>100</v>
      </c>
      <c r="FA171" s="484"/>
      <c r="FB171" s="484"/>
      <c r="FC171" s="484"/>
      <c r="FD171" s="484"/>
      <c r="FE171" s="484"/>
      <c r="FF171" s="484"/>
      <c r="FG171" s="484">
        <v>2</v>
      </c>
      <c r="FH171" s="484"/>
      <c r="FI171" s="484">
        <v>20</v>
      </c>
      <c r="FJ171" s="484">
        <v>1</v>
      </c>
      <c r="FK171" s="484"/>
      <c r="FL171" s="484"/>
      <c r="FM171" s="484">
        <v>100</v>
      </c>
      <c r="FN171" s="484"/>
      <c r="FO171" s="484"/>
      <c r="FP171" s="484"/>
      <c r="FQ171" s="484"/>
      <c r="FR171" s="484"/>
      <c r="FS171" s="484"/>
      <c r="FT171" s="484"/>
      <c r="FU171" s="484">
        <v>2</v>
      </c>
      <c r="FV171" s="484"/>
      <c r="FW171" s="484">
        <v>20</v>
      </c>
      <c r="FY171" s="254">
        <v>1</v>
      </c>
    </row>
    <row r="172" spans="1:181">
      <c r="A172" s="240">
        <v>40007</v>
      </c>
      <c r="B172" s="240" t="s">
        <v>13349</v>
      </c>
      <c r="C172" s="240">
        <v>2</v>
      </c>
      <c r="E172" s="305">
        <v>0</v>
      </c>
      <c r="F172" s="240">
        <v>1</v>
      </c>
      <c r="G172" s="240">
        <v>1</v>
      </c>
      <c r="H172" s="240">
        <v>1</v>
      </c>
      <c r="L172" s="240">
        <v>0</v>
      </c>
      <c r="M172" s="240">
        <v>0</v>
      </c>
      <c r="N172" s="295" t="s">
        <v>13512</v>
      </c>
      <c r="O172" s="295" t="s">
        <v>13513</v>
      </c>
      <c r="P172" s="295" t="s">
        <v>13514</v>
      </c>
      <c r="Q172" s="295" t="s">
        <v>13515</v>
      </c>
      <c r="R172" s="295"/>
      <c r="S172" s="295" t="s">
        <v>13350</v>
      </c>
      <c r="T172" s="484">
        <v>101</v>
      </c>
      <c r="U172" s="485"/>
      <c r="V172" s="485"/>
      <c r="W172" s="485"/>
      <c r="X172" s="485"/>
      <c r="Y172" s="485"/>
      <c r="Z172" s="484"/>
      <c r="AA172" s="484"/>
      <c r="AB172" s="484"/>
      <c r="AC172" s="484"/>
      <c r="AD172" s="490"/>
      <c r="AE172" s="484"/>
      <c r="AF172" s="484"/>
      <c r="AG172" s="484"/>
      <c r="AH172" s="484"/>
      <c r="AI172" s="484"/>
      <c r="AJ172" s="484"/>
      <c r="AK172" s="484"/>
      <c r="AL172" s="484"/>
      <c r="AM172" s="484">
        <v>1</v>
      </c>
      <c r="AN172" s="484"/>
      <c r="AO172" s="484">
        <v>0</v>
      </c>
      <c r="AP172" s="484">
        <v>3</v>
      </c>
      <c r="AQ172" s="484">
        <v>5</v>
      </c>
      <c r="AR172" s="484">
        <v>0</v>
      </c>
      <c r="AS172" s="484"/>
      <c r="AT172" s="486" t="s">
        <v>13509</v>
      </c>
      <c r="AU172" s="486" t="s">
        <v>13510</v>
      </c>
      <c r="AV172" s="486" t="s">
        <v>13516</v>
      </c>
      <c r="AW172" s="484">
        <v>1</v>
      </c>
      <c r="AX172" s="484">
        <v>1</v>
      </c>
      <c r="AY172" s="484">
        <v>1</v>
      </c>
      <c r="AZ172" s="484" t="s">
        <v>6905</v>
      </c>
      <c r="BA172" s="484"/>
      <c r="BB172" s="484">
        <v>0</v>
      </c>
      <c r="BC172" s="484"/>
      <c r="BD172" s="484" t="s">
        <v>6905</v>
      </c>
      <c r="BE172" s="484">
        <v>140002</v>
      </c>
      <c r="BF172" s="484" t="s">
        <v>6905</v>
      </c>
      <c r="BG172" s="484" t="s">
        <v>6905</v>
      </c>
      <c r="BH172" s="484">
        <v>100</v>
      </c>
      <c r="BI172" s="484"/>
      <c r="BJ172" s="484"/>
      <c r="BK172" s="484">
        <v>1</v>
      </c>
      <c r="BL172" s="245">
        <v>40</v>
      </c>
      <c r="BM172" s="484">
        <v>2</v>
      </c>
      <c r="BN172" s="484"/>
      <c r="BO172" s="484"/>
      <c r="BP172" s="484" t="s">
        <v>13125</v>
      </c>
      <c r="BQ172" s="484">
        <v>2</v>
      </c>
      <c r="BR172" s="484"/>
      <c r="BS172" s="486"/>
      <c r="BT172" s="486"/>
      <c r="BU172" s="486"/>
      <c r="BV172" s="486"/>
      <c r="BW172" s="484" t="s">
        <v>6905</v>
      </c>
      <c r="BX172" s="484">
        <v>5</v>
      </c>
      <c r="BY172" s="487" t="s">
        <v>6905</v>
      </c>
      <c r="BZ172" s="487" t="s">
        <v>6905</v>
      </c>
      <c r="CA172" s="487"/>
      <c r="CB172" s="487" t="s">
        <v>6905</v>
      </c>
      <c r="CC172" s="487"/>
      <c r="CD172" s="487"/>
      <c r="CE172" s="484" t="s">
        <v>6905</v>
      </c>
      <c r="CF172" s="484" t="s">
        <v>6905</v>
      </c>
      <c r="CG172" s="484" t="s">
        <v>6905</v>
      </c>
      <c r="CH172" s="484" t="s">
        <v>6905</v>
      </c>
      <c r="CI172" s="484" t="s">
        <v>6905</v>
      </c>
      <c r="CJ172" s="484"/>
      <c r="CK172" s="484"/>
      <c r="CL172" s="484"/>
      <c r="CM172" s="484"/>
      <c r="CN172" s="484"/>
      <c r="CO172" s="484"/>
      <c r="CP172" s="484"/>
      <c r="CQ172" s="484"/>
      <c r="CR172" s="484"/>
      <c r="CS172" s="484"/>
      <c r="CT172" s="484"/>
      <c r="CU172" s="484"/>
      <c r="CV172" s="484"/>
      <c r="CW172" s="486">
        <v>5</v>
      </c>
      <c r="CX172" s="486"/>
      <c r="CY172" s="484">
        <v>4</v>
      </c>
      <c r="CZ172" s="484"/>
      <c r="DA172" s="484"/>
      <c r="DB172" s="484"/>
      <c r="DC172" s="484"/>
      <c r="DD172" s="484"/>
      <c r="DE172" s="484"/>
      <c r="DF172" s="484"/>
      <c r="DG172" s="484"/>
      <c r="DH172" s="484"/>
      <c r="DI172" s="484"/>
      <c r="DJ172" s="484"/>
      <c r="DK172" s="484"/>
      <c r="DL172" s="484"/>
      <c r="DM172" s="484"/>
      <c r="DN172" s="484"/>
      <c r="DO172" s="484"/>
      <c r="DP172" s="484"/>
      <c r="DQ172" s="484"/>
      <c r="DR172" s="484"/>
      <c r="DS172" s="484"/>
      <c r="DT172" s="484"/>
      <c r="DU172" s="484"/>
      <c r="DV172" s="484"/>
      <c r="DW172" s="484"/>
      <c r="DX172" s="484"/>
      <c r="DY172" s="484"/>
      <c r="DZ172" s="484"/>
      <c r="EA172" s="484"/>
      <c r="EB172" s="484"/>
      <c r="EC172" s="484"/>
      <c r="ED172" s="484"/>
      <c r="EE172" s="484"/>
      <c r="EF172" s="484"/>
      <c r="EG172" s="484"/>
      <c r="EH172" s="484"/>
      <c r="EI172" s="484"/>
      <c r="EJ172" s="484"/>
      <c r="EK172" s="484"/>
      <c r="EL172" s="484"/>
      <c r="EM172" s="484"/>
      <c r="EN172" s="484"/>
      <c r="EO172" s="484"/>
      <c r="EP172" s="484"/>
      <c r="EQ172" s="484"/>
      <c r="ER172" s="484"/>
      <c r="ES172" s="484"/>
      <c r="ET172" s="484"/>
      <c r="EU172" s="484"/>
      <c r="EV172" s="484"/>
      <c r="EW172" s="484">
        <v>5</v>
      </c>
      <c r="EX172" s="484"/>
      <c r="EY172" s="486"/>
      <c r="EZ172" s="484">
        <v>101</v>
      </c>
      <c r="FA172" s="484"/>
      <c r="FB172" s="484"/>
      <c r="FC172" s="484"/>
      <c r="FD172" s="484"/>
      <c r="FE172" s="484"/>
      <c r="FF172" s="484"/>
      <c r="FG172" s="484">
        <v>2</v>
      </c>
      <c r="FH172" s="484"/>
      <c r="FI172" s="484">
        <v>20</v>
      </c>
      <c r="FJ172" s="484">
        <v>5</v>
      </c>
      <c r="FK172" s="484"/>
      <c r="FL172" s="486"/>
      <c r="FM172" s="484">
        <v>101</v>
      </c>
      <c r="FN172" s="484"/>
      <c r="FO172" s="484"/>
      <c r="FP172" s="484"/>
      <c r="FQ172" s="484"/>
      <c r="FR172" s="484"/>
      <c r="FS172" s="484"/>
      <c r="FT172" s="484"/>
      <c r="FU172" s="484">
        <v>2</v>
      </c>
      <c r="FV172" s="484"/>
      <c r="FW172" s="484">
        <v>20</v>
      </c>
      <c r="FY172" s="254">
        <v>1</v>
      </c>
    </row>
    <row r="173" spans="1:181">
      <c r="A173" s="240">
        <v>40008</v>
      </c>
      <c r="B173" s="240" t="s">
        <v>612</v>
      </c>
      <c r="C173" s="240">
        <v>2</v>
      </c>
      <c r="E173" s="305">
        <v>0</v>
      </c>
      <c r="F173" s="240">
        <v>1</v>
      </c>
      <c r="G173" s="240">
        <v>1</v>
      </c>
      <c r="H173" s="240">
        <v>1</v>
      </c>
      <c r="L173" s="240">
        <v>0</v>
      </c>
      <c r="M173" s="240">
        <v>0</v>
      </c>
      <c r="N173" s="274" t="s">
        <v>13517</v>
      </c>
      <c r="O173" s="274" t="s">
        <v>13518</v>
      </c>
      <c r="P173" s="274" t="s">
        <v>13519</v>
      </c>
      <c r="Q173" s="274" t="s">
        <v>13520</v>
      </c>
      <c r="S173" s="274" t="s">
        <v>13144</v>
      </c>
      <c r="T173" s="250">
        <v>101</v>
      </c>
      <c r="AD173" s="219" t="s">
        <v>13521</v>
      </c>
      <c r="AM173" s="219">
        <v>1</v>
      </c>
      <c r="AO173" s="240">
        <v>0</v>
      </c>
      <c r="AP173" s="240">
        <v>3</v>
      </c>
      <c r="AQ173" s="219">
        <v>2</v>
      </c>
      <c r="AR173" s="242">
        <v>0</v>
      </c>
      <c r="AT173" s="242" t="s">
        <v>13292</v>
      </c>
      <c r="AU173" s="242" t="s">
        <v>13522</v>
      </c>
      <c r="AV173" s="244" t="s">
        <v>13516</v>
      </c>
      <c r="AW173" s="242">
        <v>1</v>
      </c>
      <c r="AX173" s="243">
        <v>3</v>
      </c>
      <c r="AY173" s="243">
        <v>1</v>
      </c>
      <c r="AZ173" s="243" t="s">
        <v>6905</v>
      </c>
      <c r="BB173" s="244">
        <v>10</v>
      </c>
      <c r="BD173" s="246">
        <v>350</v>
      </c>
      <c r="BE173" s="247" t="s">
        <v>6905</v>
      </c>
      <c r="BF173" s="248" t="s">
        <v>6905</v>
      </c>
      <c r="BG173" s="248" t="s">
        <v>6905</v>
      </c>
      <c r="BH173" s="245">
        <v>100</v>
      </c>
      <c r="BK173" s="245">
        <v>1</v>
      </c>
      <c r="BL173" s="245">
        <v>45</v>
      </c>
      <c r="BM173" s="245">
        <v>9</v>
      </c>
      <c r="BN173" s="219">
        <v>5</v>
      </c>
      <c r="BP173" s="245" t="s">
        <v>13125</v>
      </c>
      <c r="BQ173" s="245">
        <v>2</v>
      </c>
      <c r="BS173" s="245" t="s">
        <v>6905</v>
      </c>
      <c r="BU173" s="245" t="s">
        <v>13523</v>
      </c>
      <c r="BW173" s="245" t="s">
        <v>6905</v>
      </c>
      <c r="BX173" s="245">
        <v>2</v>
      </c>
      <c r="BY173" s="249" t="s">
        <v>6905</v>
      </c>
      <c r="BZ173" s="249" t="s">
        <v>6905</v>
      </c>
      <c r="CA173" s="249" t="s">
        <v>6905</v>
      </c>
      <c r="CB173" s="249" t="s">
        <v>6905</v>
      </c>
      <c r="CE173" s="243" t="s">
        <v>6905</v>
      </c>
      <c r="CF173" s="243" t="s">
        <v>6905</v>
      </c>
      <c r="CG173" s="243" t="s">
        <v>6905</v>
      </c>
      <c r="CH173" s="243" t="s">
        <v>6905</v>
      </c>
      <c r="CI173" s="243" t="s">
        <v>6905</v>
      </c>
      <c r="CW173" s="253">
        <v>2</v>
      </c>
      <c r="CX173" s="253">
        <v>2</v>
      </c>
      <c r="CY173" s="253">
        <v>4</v>
      </c>
      <c r="DI173" s="245">
        <v>45</v>
      </c>
      <c r="DK173" s="219">
        <v>5</v>
      </c>
      <c r="EW173" s="250">
        <v>1</v>
      </c>
      <c r="EZ173" s="250">
        <v>101</v>
      </c>
      <c r="FG173" s="250">
        <v>2</v>
      </c>
      <c r="FH173" s="250">
        <v>2</v>
      </c>
      <c r="FI173" s="250">
        <v>20</v>
      </c>
      <c r="FJ173" s="250">
        <v>1</v>
      </c>
      <c r="FM173" s="250">
        <v>101</v>
      </c>
      <c r="FU173" s="250">
        <v>2</v>
      </c>
      <c r="FV173" s="250">
        <v>2</v>
      </c>
      <c r="FW173" s="250">
        <v>20</v>
      </c>
      <c r="FY173" s="254">
        <v>1</v>
      </c>
    </row>
    <row r="174" spans="1:181">
      <c r="A174" s="240">
        <v>40009</v>
      </c>
      <c r="B174" s="240" t="s">
        <v>616</v>
      </c>
      <c r="C174" s="240">
        <v>2</v>
      </c>
      <c r="E174" s="305">
        <v>0</v>
      </c>
      <c r="F174" s="240">
        <v>1</v>
      </c>
      <c r="G174" s="240">
        <v>1</v>
      </c>
      <c r="H174" s="240">
        <v>1</v>
      </c>
      <c r="L174" s="240">
        <v>0</v>
      </c>
      <c r="M174" s="240">
        <v>0</v>
      </c>
      <c r="N174" s="274" t="s">
        <v>13524</v>
      </c>
      <c r="O174" s="274" t="s">
        <v>13525</v>
      </c>
      <c r="P174" s="274" t="s">
        <v>13526</v>
      </c>
      <c r="Q174" s="274" t="s">
        <v>13527</v>
      </c>
      <c r="S174" s="274" t="s">
        <v>13156</v>
      </c>
      <c r="T174" s="250">
        <v>101</v>
      </c>
      <c r="AD174" s="219" t="s">
        <v>13528</v>
      </c>
      <c r="AG174" s="219" t="s">
        <v>13529</v>
      </c>
      <c r="AM174" s="219">
        <v>1</v>
      </c>
      <c r="AO174" s="240">
        <v>0</v>
      </c>
      <c r="AP174" s="240">
        <v>3</v>
      </c>
      <c r="AQ174" s="219">
        <v>2</v>
      </c>
      <c r="AR174" s="242">
        <v>0</v>
      </c>
      <c r="AT174" s="242" t="s">
        <v>13530</v>
      </c>
      <c r="AU174" s="242" t="s">
        <v>13531</v>
      </c>
      <c r="AV174" s="244" t="s">
        <v>13532</v>
      </c>
      <c r="AW174" s="242">
        <v>1</v>
      </c>
      <c r="AX174" s="243">
        <v>1</v>
      </c>
      <c r="AY174" s="243">
        <v>1</v>
      </c>
      <c r="AZ174" s="243" t="s">
        <v>6905</v>
      </c>
      <c r="BB174" s="244">
        <v>1</v>
      </c>
      <c r="BD174" s="246" t="s">
        <v>6905</v>
      </c>
      <c r="BE174" s="247" t="s">
        <v>6905</v>
      </c>
      <c r="BF174" s="248" t="s">
        <v>6905</v>
      </c>
      <c r="BG174" s="248" t="s">
        <v>6905</v>
      </c>
      <c r="BH174" s="245">
        <v>100</v>
      </c>
      <c r="BK174" s="245">
        <v>1</v>
      </c>
      <c r="BL174" s="245">
        <v>2000</v>
      </c>
      <c r="BM174" s="245">
        <v>4</v>
      </c>
      <c r="BN174" s="219">
        <v>2</v>
      </c>
      <c r="BP174" s="245" t="s">
        <v>13125</v>
      </c>
      <c r="BQ174" s="245">
        <v>2</v>
      </c>
      <c r="BU174" s="245" t="s">
        <v>13533</v>
      </c>
      <c r="BW174" s="245" t="s">
        <v>6905</v>
      </c>
      <c r="BX174" s="245">
        <v>2</v>
      </c>
      <c r="BY174" s="249" t="s">
        <v>6905</v>
      </c>
      <c r="BZ174" s="249" t="s">
        <v>6905</v>
      </c>
      <c r="CB174" s="249" t="s">
        <v>6905</v>
      </c>
      <c r="CE174" s="243" t="s">
        <v>6905</v>
      </c>
      <c r="CF174" s="243" t="s">
        <v>6905</v>
      </c>
      <c r="CG174" s="243" t="s">
        <v>6905</v>
      </c>
      <c r="CH174" s="243" t="s">
        <v>6905</v>
      </c>
      <c r="CI174" s="243" t="s">
        <v>6905</v>
      </c>
      <c r="CY174" s="253">
        <v>4</v>
      </c>
      <c r="DI174" s="245">
        <v>999</v>
      </c>
      <c r="DK174" s="219">
        <v>2</v>
      </c>
      <c r="EW174" s="250">
        <v>1</v>
      </c>
      <c r="EZ174" s="250">
        <v>101</v>
      </c>
      <c r="FG174" s="250">
        <v>2</v>
      </c>
      <c r="FI174" s="250">
        <v>20</v>
      </c>
      <c r="FJ174" s="250">
        <v>1</v>
      </c>
      <c r="FM174" s="250">
        <v>101</v>
      </c>
      <c r="FU174" s="250">
        <v>2</v>
      </c>
      <c r="FW174" s="250">
        <v>20</v>
      </c>
      <c r="FY174" s="254">
        <v>1</v>
      </c>
    </row>
    <row r="175" spans="1:181">
      <c r="A175" s="240">
        <v>40010</v>
      </c>
      <c r="B175" s="240" t="s">
        <v>13534</v>
      </c>
      <c r="C175" s="240">
        <v>2</v>
      </c>
      <c r="E175" s="305">
        <v>0</v>
      </c>
      <c r="F175" s="240">
        <v>1</v>
      </c>
      <c r="G175" s="240">
        <v>3</v>
      </c>
      <c r="H175" s="240">
        <v>3</v>
      </c>
      <c r="L175" s="240">
        <v>0</v>
      </c>
      <c r="M175" s="240">
        <v>0</v>
      </c>
      <c r="N175" s="274" t="s">
        <v>13535</v>
      </c>
      <c r="O175" s="274" t="s">
        <v>13536</v>
      </c>
      <c r="P175" s="274" t="s">
        <v>13537</v>
      </c>
      <c r="Q175" s="274" t="s">
        <v>13538</v>
      </c>
      <c r="S175" s="274" t="s">
        <v>13169</v>
      </c>
      <c r="T175" s="250">
        <v>101</v>
      </c>
      <c r="AG175" s="219" t="s">
        <v>13539</v>
      </c>
      <c r="AM175" s="219">
        <v>1</v>
      </c>
      <c r="AO175" s="240">
        <v>0</v>
      </c>
      <c r="AP175" s="240">
        <v>3</v>
      </c>
      <c r="AQ175" s="219">
        <v>2</v>
      </c>
      <c r="AR175" s="242">
        <v>0</v>
      </c>
      <c r="AT175" s="242" t="s">
        <v>13530</v>
      </c>
      <c r="AU175" s="242" t="s">
        <v>13438</v>
      </c>
      <c r="AV175" s="244" t="s">
        <v>13540</v>
      </c>
      <c r="AW175" s="242">
        <v>1</v>
      </c>
      <c r="AX175" s="243">
        <v>1</v>
      </c>
      <c r="AY175" s="243">
        <v>1</v>
      </c>
      <c r="AZ175" s="243" t="s">
        <v>6905</v>
      </c>
      <c r="BB175" s="244">
        <v>1</v>
      </c>
      <c r="BD175" s="246" t="s">
        <v>6905</v>
      </c>
      <c r="BE175" s="247" t="s">
        <v>6905</v>
      </c>
      <c r="BF175" s="248" t="s">
        <v>6905</v>
      </c>
      <c r="BG175" s="248" t="s">
        <v>6905</v>
      </c>
      <c r="BH175" s="245">
        <v>100</v>
      </c>
      <c r="BK175" s="245">
        <v>0</v>
      </c>
      <c r="BL175" s="245">
        <v>0</v>
      </c>
      <c r="BQ175" s="245">
        <v>3</v>
      </c>
      <c r="BS175" s="245" t="s">
        <v>6905</v>
      </c>
      <c r="BU175" s="245" t="s">
        <v>6905</v>
      </c>
      <c r="BW175" s="245" t="s">
        <v>6905</v>
      </c>
      <c r="BX175" s="245">
        <v>2</v>
      </c>
      <c r="BY175" s="249" t="s">
        <v>6905</v>
      </c>
      <c r="BZ175" s="249" t="s">
        <v>6905</v>
      </c>
      <c r="CA175" s="249" t="s">
        <v>6905</v>
      </c>
      <c r="CB175" s="249" t="s">
        <v>6905</v>
      </c>
      <c r="CE175" s="243">
        <v>7103</v>
      </c>
      <c r="CF175" s="243" t="s">
        <v>13541</v>
      </c>
      <c r="CG175" s="243" t="s">
        <v>13459</v>
      </c>
      <c r="CH175" s="243" t="s">
        <v>6905</v>
      </c>
      <c r="CI175" s="243" t="s">
        <v>6905</v>
      </c>
      <c r="DI175" s="245">
        <v>0</v>
      </c>
      <c r="EW175" s="250">
        <v>1</v>
      </c>
      <c r="EZ175" s="250">
        <v>101</v>
      </c>
      <c r="FG175" s="250">
        <v>2</v>
      </c>
      <c r="FI175" s="250">
        <v>20</v>
      </c>
      <c r="FJ175" s="250">
        <v>1</v>
      </c>
      <c r="FM175" s="250">
        <v>101</v>
      </c>
      <c r="FU175" s="250">
        <v>2</v>
      </c>
      <c r="FW175" s="250">
        <v>20</v>
      </c>
      <c r="FY175" s="254">
        <v>1</v>
      </c>
    </row>
    <row r="176" spans="1:181">
      <c r="A176" s="240">
        <v>40011</v>
      </c>
      <c r="B176" s="240" t="s">
        <v>616</v>
      </c>
      <c r="C176" s="240">
        <v>2</v>
      </c>
      <c r="E176" s="305">
        <v>0</v>
      </c>
      <c r="F176" s="240">
        <v>1</v>
      </c>
      <c r="G176" s="240">
        <v>1</v>
      </c>
      <c r="H176" s="240">
        <v>1</v>
      </c>
      <c r="L176" s="240">
        <v>0</v>
      </c>
      <c r="M176" s="240">
        <v>0</v>
      </c>
      <c r="N176" s="274" t="s">
        <v>13524</v>
      </c>
      <c r="O176" s="274" t="s">
        <v>13525</v>
      </c>
      <c r="P176" s="274" t="s">
        <v>13526</v>
      </c>
      <c r="Q176" s="274" t="s">
        <v>13527</v>
      </c>
      <c r="S176" s="274" t="s">
        <v>13156</v>
      </c>
      <c r="T176" s="250">
        <v>101</v>
      </c>
      <c r="AM176" s="219">
        <v>1</v>
      </c>
      <c r="AO176" s="240">
        <v>0</v>
      </c>
      <c r="AP176" s="240">
        <v>3</v>
      </c>
      <c r="AQ176" s="219">
        <v>2</v>
      </c>
      <c r="AR176" s="242">
        <v>0</v>
      </c>
      <c r="AT176" s="242" t="s">
        <v>13530</v>
      </c>
      <c r="AU176" s="242" t="s">
        <v>13531</v>
      </c>
      <c r="AV176" s="244" t="s">
        <v>13532</v>
      </c>
      <c r="AW176" s="242">
        <v>1</v>
      </c>
      <c r="AX176" s="243">
        <v>1</v>
      </c>
      <c r="AY176" s="243">
        <v>1</v>
      </c>
      <c r="AZ176" s="243" t="s">
        <v>6905</v>
      </c>
      <c r="BB176" s="244">
        <v>1</v>
      </c>
      <c r="BD176" s="246" t="s">
        <v>6905</v>
      </c>
      <c r="BE176" s="247" t="s">
        <v>6905</v>
      </c>
      <c r="BF176" s="248" t="s">
        <v>6905</v>
      </c>
      <c r="BG176" s="248" t="s">
        <v>6905</v>
      </c>
      <c r="BH176" s="245">
        <v>100</v>
      </c>
      <c r="BK176" s="245">
        <v>1</v>
      </c>
      <c r="BL176" s="245">
        <v>2000</v>
      </c>
      <c r="BM176" s="245">
        <v>8</v>
      </c>
      <c r="BP176" s="245" t="s">
        <v>13125</v>
      </c>
      <c r="BQ176" s="245">
        <v>2</v>
      </c>
      <c r="BU176" s="245" t="s">
        <v>13247</v>
      </c>
      <c r="BW176" s="245" t="s">
        <v>6905</v>
      </c>
      <c r="BX176" s="245">
        <v>2</v>
      </c>
      <c r="BY176" s="249" t="s">
        <v>6905</v>
      </c>
      <c r="BZ176" s="249" t="s">
        <v>6905</v>
      </c>
      <c r="CB176" s="249" t="s">
        <v>6905</v>
      </c>
      <c r="CE176" s="243" t="s">
        <v>6905</v>
      </c>
      <c r="CF176" s="243" t="s">
        <v>6905</v>
      </c>
      <c r="CG176" s="243" t="s">
        <v>6905</v>
      </c>
      <c r="CH176" s="243" t="s">
        <v>6905</v>
      </c>
      <c r="CI176" s="243" t="s">
        <v>6905</v>
      </c>
      <c r="DI176" s="245">
        <v>999</v>
      </c>
      <c r="EW176" s="250">
        <v>1</v>
      </c>
      <c r="EZ176" s="250">
        <v>101</v>
      </c>
      <c r="FG176" s="250">
        <v>2</v>
      </c>
      <c r="FI176" s="250">
        <v>20</v>
      </c>
      <c r="FJ176" s="250">
        <v>1</v>
      </c>
      <c r="FM176" s="250">
        <v>101</v>
      </c>
      <c r="FU176" s="250">
        <v>2</v>
      </c>
      <c r="FW176" s="250">
        <v>20</v>
      </c>
      <c r="FY176" s="254">
        <v>1</v>
      </c>
    </row>
    <row r="177" spans="1:181">
      <c r="A177" s="240">
        <v>40005</v>
      </c>
      <c r="B177" s="240" t="s">
        <v>630</v>
      </c>
      <c r="C177" s="240">
        <v>2</v>
      </c>
      <c r="E177" s="240">
        <v>1</v>
      </c>
      <c r="F177" s="240">
        <v>1</v>
      </c>
      <c r="G177" s="240">
        <v>1</v>
      </c>
      <c r="H177" s="240">
        <v>1</v>
      </c>
      <c r="L177" s="240">
        <v>0</v>
      </c>
      <c r="M177" s="240">
        <v>0</v>
      </c>
      <c r="N177" s="295" t="s">
        <v>13542</v>
      </c>
      <c r="O177" s="295" t="s">
        <v>13543</v>
      </c>
      <c r="P177" s="295" t="s">
        <v>13544</v>
      </c>
      <c r="Q177" s="295" t="s">
        <v>13545</v>
      </c>
      <c r="R177" s="295"/>
      <c r="S177" s="295" t="s">
        <v>13218</v>
      </c>
      <c r="T177" s="484">
        <v>101</v>
      </c>
      <c r="U177" s="485"/>
      <c r="V177" s="485"/>
      <c r="W177" s="485"/>
      <c r="X177" s="485"/>
      <c r="Y177" s="485"/>
      <c r="Z177" s="484"/>
      <c r="AA177" s="484"/>
      <c r="AB177" s="484"/>
      <c r="AC177" s="484"/>
      <c r="AD177" s="486"/>
      <c r="AE177" s="484"/>
      <c r="AF177" s="484"/>
      <c r="AG177" s="484"/>
      <c r="AH177" s="484"/>
      <c r="AI177" s="484"/>
      <c r="AJ177" s="484"/>
      <c r="AK177" s="484"/>
      <c r="AL177" s="484"/>
      <c r="AM177" s="484">
        <v>1</v>
      </c>
      <c r="AN177" s="289" t="s">
        <v>13221</v>
      </c>
      <c r="AO177" s="484">
        <v>0</v>
      </c>
      <c r="AP177" s="484">
        <v>3</v>
      </c>
      <c r="AQ177" s="484">
        <v>3</v>
      </c>
      <c r="AR177" s="484">
        <v>0</v>
      </c>
      <c r="AS177" s="484"/>
      <c r="AT177" s="486" t="s">
        <v>13510</v>
      </c>
      <c r="AU177" s="486" t="s">
        <v>13486</v>
      </c>
      <c r="AV177" s="486" t="s">
        <v>13293</v>
      </c>
      <c r="AW177" s="484">
        <v>1</v>
      </c>
      <c r="AX177" s="484">
        <v>1</v>
      </c>
      <c r="AY177" s="484">
        <v>1</v>
      </c>
      <c r="AZ177" s="484" t="s">
        <v>6905</v>
      </c>
      <c r="BA177" s="484"/>
      <c r="BB177" s="484">
        <v>1</v>
      </c>
      <c r="BC177" s="484"/>
      <c r="BD177" s="484" t="s">
        <v>6905</v>
      </c>
      <c r="BE177" s="484" t="s">
        <v>6905</v>
      </c>
      <c r="BF177" s="484" t="s">
        <v>6905</v>
      </c>
      <c r="BG177" s="484" t="s">
        <v>6905</v>
      </c>
      <c r="BH177" s="484">
        <v>100</v>
      </c>
      <c r="BI177" s="484"/>
      <c r="BJ177" s="484"/>
      <c r="BK177" s="484">
        <v>1</v>
      </c>
      <c r="BL177" s="484">
        <v>600</v>
      </c>
      <c r="BM177" s="484">
        <v>9</v>
      </c>
      <c r="BN177" s="484">
        <v>20</v>
      </c>
      <c r="BO177" s="484"/>
      <c r="BP177" s="484" t="s">
        <v>13125</v>
      </c>
      <c r="BQ177" s="484">
        <v>2</v>
      </c>
      <c r="BR177" s="484"/>
      <c r="BS177" s="484" t="s">
        <v>6905</v>
      </c>
      <c r="BT177" s="484"/>
      <c r="BU177" s="486" t="s">
        <v>13444</v>
      </c>
      <c r="BV177" s="484"/>
      <c r="BW177" s="484" t="s">
        <v>6905</v>
      </c>
      <c r="BX177" s="484">
        <v>3</v>
      </c>
      <c r="BY177" s="487" t="s">
        <v>6905</v>
      </c>
      <c r="BZ177" s="487" t="s">
        <v>6905</v>
      </c>
      <c r="CA177" s="487">
        <v>4306</v>
      </c>
      <c r="CB177" s="487" t="s">
        <v>13126</v>
      </c>
      <c r="CC177" s="487"/>
      <c r="CD177" s="487"/>
      <c r="CE177" s="484" t="s">
        <v>6905</v>
      </c>
      <c r="CF177" s="484" t="s">
        <v>6905</v>
      </c>
      <c r="CG177" s="484" t="s">
        <v>6905</v>
      </c>
      <c r="CH177" s="484" t="s">
        <v>6905</v>
      </c>
      <c r="CI177" s="484" t="s">
        <v>6905</v>
      </c>
      <c r="CJ177" s="484"/>
      <c r="CK177" s="484"/>
      <c r="CL177" s="484"/>
      <c r="CM177" s="484"/>
      <c r="CN177" s="484"/>
      <c r="CO177" s="484"/>
      <c r="CP177" s="484"/>
      <c r="CQ177" s="484"/>
      <c r="CR177" s="484"/>
      <c r="CS177" s="484"/>
      <c r="CT177" s="484"/>
      <c r="CU177" s="484"/>
      <c r="CV177" s="484"/>
      <c r="CW177" s="484">
        <v>3</v>
      </c>
      <c r="CX177" s="484">
        <v>3</v>
      </c>
      <c r="CY177" s="484">
        <v>4</v>
      </c>
      <c r="CZ177" s="484"/>
      <c r="DA177" s="484"/>
      <c r="DB177" s="484"/>
      <c r="DC177" s="484"/>
      <c r="DD177" s="484"/>
      <c r="DE177" s="484"/>
      <c r="DF177" s="484"/>
      <c r="DG177" s="484"/>
      <c r="DH177" s="484"/>
      <c r="DI177" s="484">
        <v>45</v>
      </c>
      <c r="DJ177" s="484"/>
      <c r="DK177" s="484">
        <v>20</v>
      </c>
      <c r="DL177" s="484"/>
      <c r="DM177" s="484"/>
      <c r="DN177" s="484"/>
      <c r="DO177" s="484"/>
      <c r="DP177" s="484"/>
      <c r="DQ177" s="484"/>
      <c r="DR177" s="484"/>
      <c r="DS177" s="484"/>
      <c r="DT177" s="484"/>
      <c r="DU177" s="484"/>
      <c r="DV177" s="484"/>
      <c r="DW177" s="484"/>
      <c r="DX177" s="484"/>
      <c r="DY177" s="484"/>
      <c r="DZ177" s="484"/>
      <c r="EA177" s="484"/>
      <c r="EB177" s="484"/>
      <c r="EC177" s="484"/>
      <c r="ED177" s="484"/>
      <c r="EE177" s="484"/>
      <c r="EF177" s="484"/>
      <c r="EG177" s="484"/>
      <c r="EH177" s="484"/>
      <c r="EI177" s="484"/>
      <c r="EJ177" s="484"/>
      <c r="EK177" s="484"/>
      <c r="EL177" s="484"/>
      <c r="EM177" s="484"/>
      <c r="EN177" s="484"/>
      <c r="EO177" s="484"/>
      <c r="EP177" s="484"/>
      <c r="EQ177" s="484"/>
      <c r="ER177" s="484"/>
      <c r="ES177" s="484"/>
      <c r="ET177" s="484"/>
      <c r="EU177" s="484"/>
      <c r="EV177" s="484"/>
      <c r="EW177" s="484">
        <v>0</v>
      </c>
      <c r="EX177" s="484"/>
      <c r="EY177" s="484"/>
      <c r="EZ177" s="484">
        <v>101</v>
      </c>
      <c r="FA177" s="484"/>
      <c r="FB177" s="484"/>
      <c r="FC177" s="484"/>
      <c r="FD177" s="484"/>
      <c r="FE177" s="484"/>
      <c r="FF177" s="484"/>
      <c r="FG177" s="484"/>
      <c r="FH177" s="484"/>
      <c r="FI177" s="484"/>
      <c r="FJ177" s="484">
        <v>0</v>
      </c>
      <c r="FK177" s="484"/>
      <c r="FL177" s="484"/>
      <c r="FM177" s="484">
        <v>101</v>
      </c>
      <c r="FN177" s="484"/>
      <c r="FO177" s="484"/>
      <c r="FP177" s="484"/>
      <c r="FQ177" s="484"/>
      <c r="FR177" s="484"/>
      <c r="FS177" s="484"/>
      <c r="FT177" s="484"/>
      <c r="FU177" s="484"/>
      <c r="FV177" s="484"/>
      <c r="FW177" s="484"/>
      <c r="FX177" s="254">
        <v>2000</v>
      </c>
      <c r="FY177" s="254">
        <v>1</v>
      </c>
    </row>
    <row r="178" spans="1:181">
      <c r="A178" s="240">
        <v>40003</v>
      </c>
      <c r="B178" s="240" t="s">
        <v>630</v>
      </c>
      <c r="C178" s="240">
        <v>2</v>
      </c>
      <c r="E178" s="240">
        <v>0</v>
      </c>
      <c r="F178" s="240">
        <v>1</v>
      </c>
      <c r="G178" s="240">
        <v>1</v>
      </c>
      <c r="H178" s="240">
        <v>1</v>
      </c>
      <c r="L178" s="240">
        <v>0</v>
      </c>
      <c r="M178" s="240">
        <v>0</v>
      </c>
      <c r="N178" s="295" t="s">
        <v>13542</v>
      </c>
      <c r="O178" s="295" t="s">
        <v>13543</v>
      </c>
      <c r="P178" s="295" t="s">
        <v>13544</v>
      </c>
      <c r="Q178" s="295" t="s">
        <v>13545</v>
      </c>
      <c r="R178" s="295"/>
      <c r="S178" s="295" t="s">
        <v>13218</v>
      </c>
      <c r="T178" s="484">
        <v>101</v>
      </c>
      <c r="U178" s="485"/>
      <c r="V178" s="485"/>
      <c r="W178" s="485"/>
      <c r="X178" s="485"/>
      <c r="Y178" s="485"/>
      <c r="Z178" s="484"/>
      <c r="AA178" s="484"/>
      <c r="AB178" s="484"/>
      <c r="AC178" s="484"/>
      <c r="AD178" s="486" t="s">
        <v>13546</v>
      </c>
      <c r="AE178" s="484"/>
      <c r="AF178" s="484"/>
      <c r="AG178" s="484"/>
      <c r="AH178" s="484"/>
      <c r="AI178" s="484"/>
      <c r="AJ178" s="484"/>
      <c r="AK178" s="484"/>
      <c r="AL178" s="484"/>
      <c r="AM178" s="484">
        <v>1</v>
      </c>
      <c r="AN178" s="289" t="s">
        <v>13221</v>
      </c>
      <c r="AO178" s="484">
        <v>0</v>
      </c>
      <c r="AP178" s="484">
        <v>3</v>
      </c>
      <c r="AQ178" s="484">
        <v>3</v>
      </c>
      <c r="AR178" s="484">
        <v>0</v>
      </c>
      <c r="AS178" s="484"/>
      <c r="AT178" s="486" t="s">
        <v>13510</v>
      </c>
      <c r="AU178" s="486" t="s">
        <v>13486</v>
      </c>
      <c r="AV178" s="486" t="s">
        <v>13293</v>
      </c>
      <c r="AW178" s="484">
        <v>1</v>
      </c>
      <c r="AX178" s="484">
        <v>1</v>
      </c>
      <c r="AY178" s="484">
        <v>1</v>
      </c>
      <c r="AZ178" s="484" t="s">
        <v>6905</v>
      </c>
      <c r="BA178" s="484"/>
      <c r="BB178" s="484">
        <v>1</v>
      </c>
      <c r="BC178" s="484"/>
      <c r="BD178" s="484" t="s">
        <v>6905</v>
      </c>
      <c r="BE178" s="484" t="s">
        <v>6905</v>
      </c>
      <c r="BF178" s="484" t="s">
        <v>6905</v>
      </c>
      <c r="BG178" s="484" t="s">
        <v>6905</v>
      </c>
      <c r="BH178" s="484">
        <v>100</v>
      </c>
      <c r="BI178" s="484"/>
      <c r="BJ178" s="484"/>
      <c r="BK178" s="484">
        <v>1</v>
      </c>
      <c r="BL178" s="484">
        <v>60</v>
      </c>
      <c r="BM178" s="484">
        <v>8</v>
      </c>
      <c r="BN178" s="484">
        <v>20</v>
      </c>
      <c r="BO178" s="484"/>
      <c r="BP178" s="484" t="s">
        <v>13125</v>
      </c>
      <c r="BQ178" s="484">
        <v>2</v>
      </c>
      <c r="BR178" s="484"/>
      <c r="BS178" s="484" t="s">
        <v>6905</v>
      </c>
      <c r="BT178" s="484"/>
      <c r="BU178" s="486" t="s">
        <v>13523</v>
      </c>
      <c r="BV178" s="484"/>
      <c r="BW178" s="484" t="s">
        <v>6905</v>
      </c>
      <c r="BX178" s="484">
        <v>3</v>
      </c>
      <c r="BY178" s="487" t="s">
        <v>6905</v>
      </c>
      <c r="BZ178" s="487" t="s">
        <v>6905</v>
      </c>
      <c r="CA178" s="487"/>
      <c r="CB178" s="487" t="s">
        <v>13126</v>
      </c>
      <c r="CC178" s="487"/>
      <c r="CD178" s="487"/>
      <c r="CE178" s="484" t="s">
        <v>6905</v>
      </c>
      <c r="CF178" s="484" t="s">
        <v>6905</v>
      </c>
      <c r="CG178" s="484" t="s">
        <v>6905</v>
      </c>
      <c r="CH178" s="484" t="s">
        <v>6905</v>
      </c>
      <c r="CI178" s="484" t="s">
        <v>6905</v>
      </c>
      <c r="CJ178" s="484"/>
      <c r="CK178" s="484"/>
      <c r="CL178" s="484"/>
      <c r="CM178" s="484"/>
      <c r="CN178" s="484"/>
      <c r="CO178" s="484"/>
      <c r="CP178" s="484"/>
      <c r="CQ178" s="484"/>
      <c r="CR178" s="484"/>
      <c r="CS178" s="484"/>
      <c r="CT178" s="484"/>
      <c r="CU178" s="484"/>
      <c r="CV178" s="484"/>
      <c r="CW178" s="484">
        <v>3</v>
      </c>
      <c r="CX178" s="484">
        <v>3</v>
      </c>
      <c r="CY178" s="484">
        <v>4</v>
      </c>
      <c r="CZ178" s="484"/>
      <c r="DA178" s="484"/>
      <c r="DB178" s="484"/>
      <c r="DC178" s="484"/>
      <c r="DD178" s="484"/>
      <c r="DE178" s="484"/>
      <c r="DF178" s="484"/>
      <c r="DG178" s="484"/>
      <c r="DH178" s="484"/>
      <c r="DI178" s="484">
        <v>45</v>
      </c>
      <c r="DJ178" s="484"/>
      <c r="DK178" s="484">
        <v>20</v>
      </c>
      <c r="DL178" s="484"/>
      <c r="DM178" s="484"/>
      <c r="DN178" s="484"/>
      <c r="DO178" s="484"/>
      <c r="DP178" s="484"/>
      <c r="DQ178" s="484"/>
      <c r="DR178" s="484"/>
      <c r="DS178" s="484"/>
      <c r="DT178" s="484"/>
      <c r="DU178" s="484"/>
      <c r="DV178" s="484"/>
      <c r="DW178" s="484"/>
      <c r="DX178" s="484"/>
      <c r="DY178" s="484"/>
      <c r="DZ178" s="484"/>
      <c r="EA178" s="484"/>
      <c r="EB178" s="484"/>
      <c r="EC178" s="484"/>
      <c r="ED178" s="484"/>
      <c r="EE178" s="484"/>
      <c r="EF178" s="484"/>
      <c r="EG178" s="484"/>
      <c r="EH178" s="484"/>
      <c r="EI178" s="484"/>
      <c r="EJ178" s="484"/>
      <c r="EK178" s="484"/>
      <c r="EL178" s="484"/>
      <c r="EM178" s="484"/>
      <c r="EN178" s="484"/>
      <c r="EO178" s="484"/>
      <c r="EP178" s="484"/>
      <c r="EQ178" s="484"/>
      <c r="ER178" s="484"/>
      <c r="ES178" s="484"/>
      <c r="ET178" s="484"/>
      <c r="EU178" s="484"/>
      <c r="EV178" s="484"/>
      <c r="EW178" s="484">
        <v>0</v>
      </c>
      <c r="EX178" s="484"/>
      <c r="EY178" s="484"/>
      <c r="EZ178" s="484">
        <v>101</v>
      </c>
      <c r="FA178" s="484"/>
      <c r="FB178" s="484"/>
      <c r="FC178" s="484"/>
      <c r="FD178" s="484"/>
      <c r="FE178" s="484"/>
      <c r="FF178" s="484"/>
      <c r="FG178" s="484"/>
      <c r="FH178" s="484"/>
      <c r="FI178" s="484"/>
      <c r="FJ178" s="484">
        <v>0</v>
      </c>
      <c r="FK178" s="484"/>
      <c r="FL178" s="484"/>
      <c r="FM178" s="484">
        <v>101</v>
      </c>
      <c r="FN178" s="484"/>
      <c r="FO178" s="484"/>
      <c r="FP178" s="484"/>
      <c r="FQ178" s="484"/>
      <c r="FR178" s="484"/>
      <c r="FS178" s="484"/>
      <c r="FT178" s="484"/>
      <c r="FU178" s="484"/>
      <c r="FV178" s="484"/>
      <c r="FW178" s="484"/>
      <c r="FX178" s="254">
        <v>2000</v>
      </c>
      <c r="FY178" s="254">
        <v>1</v>
      </c>
    </row>
    <row r="181" spans="1:181">
      <c r="A181" s="240">
        <v>9001</v>
      </c>
      <c r="B181" s="240" t="s">
        <v>13547</v>
      </c>
      <c r="C181" s="295">
        <f t="shared" ref="C181:I196" si="78">IF(INDEX($A$6:$AN$95,MATCH($B181,$B$6:$B$95,0),COLUMN())=0,"",INDEX($A$6:$AN$95,MATCH($B181,$B$6:$B$95,0),COLUMN()))</f>
        <v>2</v>
      </c>
      <c r="D181" s="295" t="str">
        <f t="shared" si="78"/>
        <v/>
      </c>
      <c r="E181" s="295" t="str">
        <f t="shared" si="78"/>
        <v/>
      </c>
      <c r="F181" s="295">
        <f t="shared" si="78"/>
        <v>1</v>
      </c>
      <c r="G181" s="295">
        <f t="shared" si="78"/>
        <v>1</v>
      </c>
      <c r="H181" s="295">
        <f t="shared" si="78"/>
        <v>1</v>
      </c>
      <c r="I181" s="295">
        <f t="shared" si="78"/>
        <v>4</v>
      </c>
      <c r="J181" s="295"/>
      <c r="K181" s="295" t="str">
        <f t="shared" ref="K181:Q196" si="79">IF(INDEX($A$6:$AN$95,MATCH($B181,$B$6:$B$95,0),COLUMN())=0,"",INDEX($A$6:$AN$95,MATCH($B181,$B$6:$B$95,0),COLUMN()))</f>
        <v/>
      </c>
      <c r="L181" s="295">
        <f t="shared" si="79"/>
        <v>2.7E-2</v>
      </c>
      <c r="M181" s="295">
        <f t="shared" si="79"/>
        <v>1.7999999999999999E-2</v>
      </c>
      <c r="N181" s="295" t="str">
        <f t="shared" si="79"/>
        <v>PLAYERSKILL_514</v>
      </c>
      <c r="O181" s="295" t="str">
        <f t="shared" si="79"/>
        <v>PLAYERSKILLDES_514</v>
      </c>
      <c r="P181" s="295" t="str">
        <f t="shared" si="79"/>
        <v>PLAYERSKILLDES2_514</v>
      </c>
      <c r="Q181" s="295" t="str">
        <f t="shared" si="79"/>
        <v>PLAYERSKILLDES3_514</v>
      </c>
      <c r="R181" s="295"/>
      <c r="S181" s="295" t="str">
        <f t="shared" ref="S181:AB196" si="80">IF(INDEX($A$6:$AN$95,MATCH($B181,$B$6:$B$95,0),COLUMN())=0,"",INDEX($A$6:$AN$95,MATCH($B181,$B$6:$B$95,0),COLUMN()))</f>
        <v>ps_dadishenjian</v>
      </c>
      <c r="T181" s="295">
        <f t="shared" si="80"/>
        <v>101</v>
      </c>
      <c r="U181" s="295" t="str">
        <f t="shared" si="80"/>
        <v/>
      </c>
      <c r="V181" s="295" t="str">
        <f t="shared" si="80"/>
        <v/>
      </c>
      <c r="W181" s="295" t="str">
        <f t="shared" si="80"/>
        <v/>
      </c>
      <c r="X181" s="295" t="str">
        <f t="shared" si="80"/>
        <v/>
      </c>
      <c r="Y181" s="295" t="str">
        <f t="shared" si="80"/>
        <v/>
      </c>
      <c r="Z181" s="295" t="str">
        <f t="shared" si="80"/>
        <v/>
      </c>
      <c r="AA181" s="295" t="str">
        <f t="shared" si="80"/>
        <v/>
      </c>
      <c r="AB181" s="295" t="str">
        <f t="shared" si="80"/>
        <v/>
      </c>
      <c r="AC181" s="295"/>
      <c r="AD181" s="295" t="str">
        <f t="shared" ref="AD181:AN196" si="81">IF(INDEX($A$6:$AN$95,MATCH($B181,$B$6:$B$95,0),COLUMN())=0,"",INDEX($A$6:$AN$95,MATCH($B181,$B$6:$B$95,0),COLUMN()))</f>
        <v>dadishenjian1_dadishenjian</v>
      </c>
      <c r="AE181" s="295" t="str">
        <f t="shared" si="81"/>
        <v/>
      </c>
      <c r="AF181" s="295" t="str">
        <f t="shared" si="81"/>
        <v/>
      </c>
      <c r="AG181" s="295" t="str">
        <f t="shared" si="81"/>
        <v>dadishenjian2_dadishenjian</v>
      </c>
      <c r="AH181" s="295">
        <f t="shared" si="81"/>
        <v>130</v>
      </c>
      <c r="AI181" s="295" t="str">
        <f t="shared" si="81"/>
        <v/>
      </c>
      <c r="AJ181" s="295" t="str">
        <f t="shared" si="81"/>
        <v/>
      </c>
      <c r="AK181" s="295" t="str">
        <f t="shared" si="81"/>
        <v/>
      </c>
      <c r="AL181" s="295" t="str">
        <f t="shared" si="81"/>
        <v/>
      </c>
      <c r="AM181" s="295">
        <f t="shared" si="81"/>
        <v>1</v>
      </c>
      <c r="AN181" s="295" t="str">
        <f t="shared" si="81"/>
        <v>[["skill_dadishenjian",1]]</v>
      </c>
      <c r="AO181" s="484">
        <v>0</v>
      </c>
      <c r="AP181" s="484">
        <v>3</v>
      </c>
      <c r="AQ181" s="484">
        <v>5</v>
      </c>
      <c r="AR181" s="484">
        <v>0</v>
      </c>
      <c r="AS181" s="484"/>
      <c r="AT181" s="486" t="s">
        <v>13447</v>
      </c>
      <c r="AU181" s="242" t="s">
        <v>13548</v>
      </c>
      <c r="AV181" s="486" t="s">
        <v>13293</v>
      </c>
      <c r="AW181" s="484">
        <v>1</v>
      </c>
      <c r="AX181" s="484">
        <v>1</v>
      </c>
      <c r="AY181" s="484">
        <v>1</v>
      </c>
      <c r="AZ181" s="484" t="s">
        <v>6905</v>
      </c>
      <c r="BA181" s="484"/>
      <c r="BB181" s="484">
        <v>1</v>
      </c>
      <c r="BC181" s="484"/>
      <c r="BD181" s="484" t="s">
        <v>6905</v>
      </c>
      <c r="BE181" s="484" t="s">
        <v>6905</v>
      </c>
      <c r="BF181" s="484" t="s">
        <v>6905</v>
      </c>
      <c r="BG181" s="484" t="s">
        <v>6905</v>
      </c>
      <c r="BH181" s="484">
        <v>100</v>
      </c>
      <c r="BI181" s="484"/>
      <c r="BJ181" s="484"/>
      <c r="BK181" s="484">
        <v>1</v>
      </c>
      <c r="BL181" s="484">
        <v>65</v>
      </c>
      <c r="BM181" s="484">
        <v>9</v>
      </c>
      <c r="BN181" s="295">
        <f t="shared" ref="BN181:BN224" si="82">IF(INDEX($A$6:$CQ$95,MATCH($B181,$B$6:$B$95,0),COLUMN())=0,"",INDEX($A$6:$CQ$95,MATCH($B181,$B$6:$B$95,0),COLUMN()))</f>
        <v>3</v>
      </c>
      <c r="BO181" s="295"/>
      <c r="BP181" s="484" t="s">
        <v>13125</v>
      </c>
      <c r="BQ181" s="484">
        <v>2</v>
      </c>
      <c r="BR181" s="484"/>
      <c r="BS181" s="484" t="s">
        <v>6905</v>
      </c>
      <c r="BT181" s="484"/>
      <c r="BU181" s="484" t="s">
        <v>13549</v>
      </c>
      <c r="BV181" s="484"/>
      <c r="BW181" s="484" t="s">
        <v>6905</v>
      </c>
      <c r="BX181" s="484">
        <v>5</v>
      </c>
      <c r="BY181" s="487" t="s">
        <v>6905</v>
      </c>
      <c r="BZ181" s="487" t="s">
        <v>6905</v>
      </c>
      <c r="CA181" s="487">
        <v>45001</v>
      </c>
      <c r="CB181" s="492" t="s">
        <v>13126</v>
      </c>
      <c r="CC181" s="492"/>
      <c r="CD181" s="492"/>
      <c r="CE181" s="486"/>
      <c r="CF181" s="484" t="s">
        <v>6905</v>
      </c>
      <c r="CG181" s="484" t="s">
        <v>6905</v>
      </c>
      <c r="CH181" s="484" t="s">
        <v>6905</v>
      </c>
      <c r="CI181" s="484" t="s">
        <v>6905</v>
      </c>
      <c r="CJ181" s="484"/>
      <c r="CK181" s="484"/>
      <c r="CL181" s="484"/>
      <c r="CM181" s="484"/>
      <c r="CN181" s="484"/>
      <c r="CO181" s="484"/>
      <c r="CP181" s="484"/>
      <c r="CQ181" s="484"/>
      <c r="CR181" s="484"/>
      <c r="CS181" s="484"/>
      <c r="CT181" s="484"/>
      <c r="CU181" s="484"/>
      <c r="CV181" s="484"/>
      <c r="CW181" s="486">
        <v>5</v>
      </c>
      <c r="CX181" s="486"/>
      <c r="CY181" s="484">
        <v>1</v>
      </c>
      <c r="CZ181" s="484"/>
      <c r="DA181" s="484"/>
      <c r="DB181" s="484"/>
      <c r="DC181" s="484"/>
      <c r="DD181" s="295"/>
      <c r="DE181" s="295"/>
      <c r="DF181" s="295"/>
      <c r="DG181" s="295"/>
      <c r="DH181" s="484"/>
      <c r="DI181" s="484">
        <v>60</v>
      </c>
      <c r="DJ181" s="484"/>
      <c r="DK181" s="295" t="str">
        <f t="shared" ref="DK181:DK224" si="83">IF(INDEX($A$6:$DX$95,MATCH($B181,$B$6:$B$95,0),COLUMN())=0,"",INDEX($A$6:$DX$95,MATCH($B181,$B$6:$B$95,0),COLUMN()))</f>
        <v/>
      </c>
      <c r="DL181" s="295"/>
      <c r="DM181" s="484"/>
      <c r="DN181" s="484"/>
      <c r="DO181" s="484"/>
      <c r="DP181" s="484"/>
      <c r="DQ181" s="484"/>
      <c r="DR181" s="484"/>
      <c r="DS181" s="484"/>
      <c r="DT181" s="484"/>
      <c r="DU181" s="484"/>
      <c r="DV181" s="484"/>
      <c r="DW181" s="484"/>
      <c r="DX181" s="484"/>
      <c r="DY181" s="484"/>
      <c r="DZ181" s="484"/>
      <c r="EA181" s="484"/>
      <c r="EB181" s="484"/>
      <c r="EC181" s="484"/>
      <c r="ED181" s="484"/>
      <c r="EE181" s="484"/>
      <c r="EF181" s="484"/>
      <c r="EG181" s="484"/>
      <c r="EH181" s="484"/>
      <c r="EI181" s="484"/>
      <c r="EJ181" s="484"/>
      <c r="EK181" s="484"/>
      <c r="EL181" s="484"/>
      <c r="EM181" s="484"/>
      <c r="EN181" s="484"/>
      <c r="EO181" s="484"/>
      <c r="EP181" s="484"/>
      <c r="EQ181" s="484"/>
      <c r="ER181" s="484"/>
      <c r="ES181" s="484"/>
      <c r="ET181" s="484"/>
      <c r="EU181" s="484"/>
      <c r="EV181" s="484"/>
      <c r="EW181" s="484">
        <v>1</v>
      </c>
      <c r="EX181" s="484"/>
      <c r="EY181" s="484"/>
      <c r="EZ181" s="484">
        <v>101</v>
      </c>
      <c r="FA181" s="484"/>
      <c r="FB181" s="484"/>
      <c r="FC181" s="484"/>
      <c r="FD181" s="484"/>
      <c r="FE181" s="484"/>
      <c r="FF181" s="484"/>
      <c r="FG181" s="484"/>
      <c r="FH181" s="484">
        <v>2</v>
      </c>
      <c r="FI181" s="484">
        <v>25</v>
      </c>
      <c r="FJ181" s="484">
        <v>1</v>
      </c>
      <c r="FK181" s="484"/>
      <c r="FL181" s="484"/>
      <c r="FM181" s="484">
        <v>101</v>
      </c>
      <c r="FN181" s="484"/>
      <c r="FO181" s="484"/>
      <c r="FP181" s="484"/>
      <c r="FQ181" s="484"/>
      <c r="FR181" s="484"/>
      <c r="FS181" s="484"/>
      <c r="FT181" s="484"/>
      <c r="FU181" s="484"/>
      <c r="FV181" s="484">
        <v>2</v>
      </c>
      <c r="FW181" s="484">
        <v>25</v>
      </c>
      <c r="FX181" s="254">
        <v>2000</v>
      </c>
      <c r="FY181" s="254">
        <v>1</v>
      </c>
    </row>
    <row r="182" spans="1:181" ht="17.25" customHeight="1">
      <c r="A182" s="240">
        <v>9002</v>
      </c>
      <c r="B182" s="240" t="s">
        <v>632</v>
      </c>
      <c r="C182" s="295">
        <f t="shared" si="78"/>
        <v>2</v>
      </c>
      <c r="D182" s="295" t="str">
        <f t="shared" si="78"/>
        <v/>
      </c>
      <c r="E182" s="295" t="str">
        <f t="shared" si="78"/>
        <v/>
      </c>
      <c r="F182" s="295">
        <f t="shared" si="78"/>
        <v>1</v>
      </c>
      <c r="G182" s="295">
        <f t="shared" si="78"/>
        <v>2</v>
      </c>
      <c r="H182" s="295">
        <f t="shared" si="78"/>
        <v>2</v>
      </c>
      <c r="I182" s="295" t="str">
        <f t="shared" si="78"/>
        <v/>
      </c>
      <c r="J182" s="295"/>
      <c r="K182" s="295" t="str">
        <f t="shared" si="79"/>
        <v/>
      </c>
      <c r="L182" s="295">
        <f t="shared" si="79"/>
        <v>2.7E-2</v>
      </c>
      <c r="M182" s="295">
        <f t="shared" si="79"/>
        <v>1.7999999999999999E-2</v>
      </c>
      <c r="N182" s="295" t="str">
        <f t="shared" si="79"/>
        <v>PLAYERSKILL_308</v>
      </c>
      <c r="O182" s="295" t="str">
        <f t="shared" si="79"/>
        <v>PLAYERSKILLDES_308</v>
      </c>
      <c r="P182" s="295" t="str">
        <f t="shared" si="79"/>
        <v>PLAYERSKILLDES2_308</v>
      </c>
      <c r="Q182" s="295" t="str">
        <f t="shared" si="79"/>
        <v>PLAYERSKILLDES3_308</v>
      </c>
      <c r="R182" s="295"/>
      <c r="S182" s="295" t="str">
        <f t="shared" si="80"/>
        <v>ps_huanxinguwu</v>
      </c>
      <c r="T182" s="295">
        <f t="shared" si="80"/>
        <v>100</v>
      </c>
      <c r="U182" s="295" t="str">
        <f t="shared" si="80"/>
        <v/>
      </c>
      <c r="V182" s="295" t="str">
        <f t="shared" si="80"/>
        <v/>
      </c>
      <c r="W182" s="295" t="str">
        <f t="shared" si="80"/>
        <v/>
      </c>
      <c r="X182" s="295" t="str">
        <f t="shared" si="80"/>
        <v/>
      </c>
      <c r="Y182" s="295" t="str">
        <f t="shared" si="80"/>
        <v/>
      </c>
      <c r="Z182" s="295" t="str">
        <f t="shared" si="80"/>
        <v/>
      </c>
      <c r="AA182" s="295" t="str">
        <f t="shared" si="80"/>
        <v/>
      </c>
      <c r="AB182" s="295" t="str">
        <f t="shared" si="80"/>
        <v/>
      </c>
      <c r="AC182" s="295"/>
      <c r="AD182" s="295" t="str">
        <f t="shared" si="81"/>
        <v>huanxinguwu_huanxinguwu</v>
      </c>
      <c r="AE182" s="295" t="str">
        <f t="shared" si="81"/>
        <v/>
      </c>
      <c r="AF182" s="295" t="str">
        <f t="shared" si="81"/>
        <v/>
      </c>
      <c r="AG182" s="295" t="str">
        <f t="shared" si="81"/>
        <v/>
      </c>
      <c r="AH182" s="295">
        <f t="shared" si="81"/>
        <v>160</v>
      </c>
      <c r="AI182" s="295" t="str">
        <f t="shared" si="81"/>
        <v/>
      </c>
      <c r="AJ182" s="295" t="str">
        <f t="shared" si="81"/>
        <v/>
      </c>
      <c r="AK182" s="295" t="str">
        <f t="shared" si="81"/>
        <v/>
      </c>
      <c r="AL182" s="295" t="str">
        <f t="shared" si="81"/>
        <v/>
      </c>
      <c r="AM182" s="295">
        <f t="shared" si="81"/>
        <v>2</v>
      </c>
      <c r="AN182" s="295" t="str">
        <f t="shared" si="81"/>
        <v>[["skill_huanxinguwu",1]]</v>
      </c>
      <c r="AO182" s="240">
        <v>0</v>
      </c>
      <c r="AP182" s="240">
        <v>3</v>
      </c>
      <c r="AQ182" s="219">
        <v>3</v>
      </c>
      <c r="AR182" s="242">
        <v>0</v>
      </c>
      <c r="AT182" s="242" t="s">
        <v>13192</v>
      </c>
      <c r="AU182" s="242" t="s">
        <v>13548</v>
      </c>
      <c r="AV182" s="244" t="s">
        <v>13550</v>
      </c>
      <c r="AW182" s="242">
        <v>1</v>
      </c>
      <c r="AX182" s="243">
        <v>1</v>
      </c>
      <c r="AY182" s="243">
        <v>1</v>
      </c>
      <c r="AZ182" s="243" t="s">
        <v>6905</v>
      </c>
      <c r="BB182" s="244">
        <v>1</v>
      </c>
      <c r="BD182" s="246" t="s">
        <v>6905</v>
      </c>
      <c r="BE182" s="247" t="s">
        <v>6905</v>
      </c>
      <c r="BF182" s="248" t="s">
        <v>6905</v>
      </c>
      <c r="BG182" s="248" t="s">
        <v>6905</v>
      </c>
      <c r="BH182" s="245">
        <v>100</v>
      </c>
      <c r="BI182" s="245" t="s">
        <v>13551</v>
      </c>
      <c r="BJ182" s="245">
        <v>0</v>
      </c>
      <c r="BK182" s="245">
        <v>1</v>
      </c>
      <c r="BL182" s="245">
        <v>60</v>
      </c>
      <c r="BM182" s="245">
        <v>8</v>
      </c>
      <c r="BN182" s="295">
        <f t="shared" si="82"/>
        <v>10</v>
      </c>
      <c r="BO182" s="295"/>
      <c r="BP182" s="245" t="s">
        <v>13125</v>
      </c>
      <c r="BS182" s="245" t="s">
        <v>6905</v>
      </c>
      <c r="BU182" s="245" t="s">
        <v>6905</v>
      </c>
      <c r="BW182" s="245" t="s">
        <v>6905</v>
      </c>
      <c r="BX182" s="245">
        <v>3</v>
      </c>
      <c r="BY182" s="249" t="s">
        <v>6905</v>
      </c>
      <c r="BZ182" s="249" t="s">
        <v>6905</v>
      </c>
      <c r="CA182" s="249">
        <v>4308</v>
      </c>
      <c r="CB182" s="249" t="s">
        <v>13126</v>
      </c>
      <c r="CE182" s="243" t="s">
        <v>6905</v>
      </c>
      <c r="CF182" s="243" t="s">
        <v>6905</v>
      </c>
      <c r="CG182" s="243" t="s">
        <v>6905</v>
      </c>
      <c r="CH182" s="243" t="s">
        <v>6905</v>
      </c>
      <c r="CI182" s="243" t="s">
        <v>6905</v>
      </c>
      <c r="CK182" s="248">
        <v>1</v>
      </c>
      <c r="DD182" s="295"/>
      <c r="DE182" s="295"/>
      <c r="DF182" s="295"/>
      <c r="DG182" s="295"/>
      <c r="DI182" s="245">
        <v>60</v>
      </c>
      <c r="DK182" s="295" t="str">
        <f t="shared" si="83"/>
        <v/>
      </c>
      <c r="DL182" s="295"/>
      <c r="EW182" s="250">
        <v>1</v>
      </c>
      <c r="EZ182" s="250">
        <v>100</v>
      </c>
      <c r="FH182" s="250">
        <v>1</v>
      </c>
      <c r="FI182" s="250">
        <v>25</v>
      </c>
      <c r="FJ182" s="250">
        <v>1</v>
      </c>
      <c r="FM182" s="250">
        <v>100</v>
      </c>
      <c r="FV182" s="250">
        <v>1</v>
      </c>
      <c r="FW182" s="250">
        <v>25</v>
      </c>
      <c r="FX182" s="254">
        <v>2000</v>
      </c>
      <c r="FY182" s="254">
        <v>1</v>
      </c>
    </row>
    <row r="183" spans="1:181">
      <c r="A183" s="240">
        <v>9003</v>
      </c>
      <c r="B183" s="240" t="s">
        <v>13552</v>
      </c>
      <c r="C183" s="295">
        <f t="shared" si="78"/>
        <v>2</v>
      </c>
      <c r="D183" s="295" t="str">
        <f t="shared" si="78"/>
        <v/>
      </c>
      <c r="E183" s="295" t="str">
        <f t="shared" si="78"/>
        <v/>
      </c>
      <c r="F183" s="295">
        <f t="shared" si="78"/>
        <v>1</v>
      </c>
      <c r="G183" s="295">
        <f t="shared" si="78"/>
        <v>2</v>
      </c>
      <c r="H183" s="295">
        <f t="shared" si="78"/>
        <v>2</v>
      </c>
      <c r="I183" s="295" t="str">
        <f t="shared" si="78"/>
        <v/>
      </c>
      <c r="J183" s="295"/>
      <c r="K183" s="295" t="str">
        <f t="shared" si="79"/>
        <v/>
      </c>
      <c r="L183" s="295">
        <f t="shared" si="79"/>
        <v>2.7E-2</v>
      </c>
      <c r="M183" s="295">
        <f t="shared" si="79"/>
        <v>1.7999999999999999E-2</v>
      </c>
      <c r="N183" s="295" t="str">
        <f t="shared" si="79"/>
        <v>PLAYERSKILL_203</v>
      </c>
      <c r="O183" s="295" t="str">
        <f t="shared" si="79"/>
        <v>PLAYERSKILLDES_203</v>
      </c>
      <c r="P183" s="295" t="str">
        <f t="shared" si="79"/>
        <v>PLAYERSKILLDES2_203</v>
      </c>
      <c r="Q183" s="295" t="str">
        <f t="shared" si="79"/>
        <v>PLAYERSKILLDES3_203</v>
      </c>
      <c r="R183" s="295"/>
      <c r="S183" s="295" t="str">
        <f t="shared" si="80"/>
        <v>ps_tuluchengxing</v>
      </c>
      <c r="T183" s="295">
        <f t="shared" si="80"/>
        <v>100</v>
      </c>
      <c r="U183" s="295" t="str">
        <f t="shared" si="80"/>
        <v/>
      </c>
      <c r="V183" s="295" t="str">
        <f t="shared" si="80"/>
        <v/>
      </c>
      <c r="W183" s="295" t="str">
        <f t="shared" si="80"/>
        <v/>
      </c>
      <c r="X183" s="295" t="str">
        <f t="shared" si="80"/>
        <v/>
      </c>
      <c r="Y183" s="295" t="str">
        <f t="shared" si="80"/>
        <v/>
      </c>
      <c r="Z183" s="295" t="str">
        <f t="shared" si="80"/>
        <v/>
      </c>
      <c r="AA183" s="295" t="str">
        <f t="shared" si="80"/>
        <v/>
      </c>
      <c r="AB183" s="295" t="str">
        <f t="shared" si="80"/>
        <v/>
      </c>
      <c r="AC183" s="295"/>
      <c r="AD183" s="295" t="str">
        <f t="shared" si="81"/>
        <v>tuluchengxing1_tuluchengxing</v>
      </c>
      <c r="AE183" s="295" t="str">
        <f t="shared" si="81"/>
        <v/>
      </c>
      <c r="AF183" s="295" t="str">
        <f t="shared" si="81"/>
        <v/>
      </c>
      <c r="AG183" s="295" t="str">
        <f t="shared" si="81"/>
        <v>tuluchengxing2_tuluchengxing</v>
      </c>
      <c r="AH183" s="295">
        <f t="shared" si="81"/>
        <v>150</v>
      </c>
      <c r="AI183" s="295" t="str">
        <f t="shared" si="81"/>
        <v/>
      </c>
      <c r="AJ183" s="295" t="str">
        <f t="shared" si="81"/>
        <v/>
      </c>
      <c r="AK183" s="295" t="str">
        <f t="shared" si="81"/>
        <v/>
      </c>
      <c r="AL183" s="295" t="str">
        <f t="shared" si="81"/>
        <v/>
      </c>
      <c r="AM183" s="295">
        <f t="shared" si="81"/>
        <v>2</v>
      </c>
      <c r="AN183" s="295" t="str">
        <f t="shared" si="81"/>
        <v>[["skill_tuluchengxing",1]]</v>
      </c>
      <c r="AO183" s="240">
        <v>0</v>
      </c>
      <c r="AP183" s="240">
        <v>3</v>
      </c>
      <c r="AQ183" s="219">
        <v>2</v>
      </c>
      <c r="AR183" s="242">
        <v>0</v>
      </c>
      <c r="AT183" s="242" t="s">
        <v>13192</v>
      </c>
      <c r="AU183" s="242" t="s">
        <v>13548</v>
      </c>
      <c r="AV183" s="244" t="s">
        <v>13550</v>
      </c>
      <c r="AW183" s="242">
        <v>1</v>
      </c>
      <c r="AX183" s="243">
        <v>1</v>
      </c>
      <c r="AY183" s="243">
        <v>1</v>
      </c>
      <c r="AZ183" s="243" t="s">
        <v>6905</v>
      </c>
      <c r="BB183" s="244">
        <v>1</v>
      </c>
      <c r="BD183" s="246" t="s">
        <v>6905</v>
      </c>
      <c r="BE183" s="247" t="s">
        <v>6905</v>
      </c>
      <c r="BF183" s="248" t="s">
        <v>6905</v>
      </c>
      <c r="BG183" s="248" t="s">
        <v>6905</v>
      </c>
      <c r="BH183" s="245">
        <v>100</v>
      </c>
      <c r="BI183" s="245" t="s">
        <v>13553</v>
      </c>
      <c r="BJ183" s="245">
        <v>1</v>
      </c>
      <c r="BK183" s="245">
        <v>1</v>
      </c>
      <c r="BL183" s="245">
        <v>60</v>
      </c>
      <c r="BM183" s="245">
        <v>8</v>
      </c>
      <c r="BN183" s="295">
        <f t="shared" si="82"/>
        <v>10</v>
      </c>
      <c r="BO183" s="295"/>
      <c r="BP183" s="245" t="s">
        <v>13125</v>
      </c>
      <c r="BS183" s="245" t="s">
        <v>6905</v>
      </c>
      <c r="BU183" s="245" t="s">
        <v>6905</v>
      </c>
      <c r="BW183" s="245" t="s">
        <v>6905</v>
      </c>
      <c r="BX183" s="245">
        <v>2</v>
      </c>
      <c r="BY183" s="249" t="s">
        <v>6905</v>
      </c>
      <c r="BZ183" s="249" t="s">
        <v>6905</v>
      </c>
      <c r="CA183" s="249">
        <v>4203</v>
      </c>
      <c r="CB183" s="249" t="s">
        <v>13126</v>
      </c>
      <c r="CE183" s="243" t="s">
        <v>6905</v>
      </c>
      <c r="CF183" s="243" t="s">
        <v>6905</v>
      </c>
      <c r="CG183" s="243" t="s">
        <v>6905</v>
      </c>
      <c r="CH183" s="243" t="s">
        <v>6905</v>
      </c>
      <c r="CI183" s="243" t="s">
        <v>6905</v>
      </c>
      <c r="CZ183" s="245">
        <v>100</v>
      </c>
      <c r="DA183" s="245" t="s">
        <v>13554</v>
      </c>
      <c r="DB183" s="245">
        <v>1</v>
      </c>
      <c r="DD183" s="295"/>
      <c r="DE183" s="295"/>
      <c r="DF183" s="295"/>
      <c r="DG183" s="295"/>
      <c r="DH183" s="245">
        <v>1</v>
      </c>
      <c r="DI183" s="245">
        <v>60</v>
      </c>
      <c r="DJ183" s="245">
        <v>8</v>
      </c>
      <c r="DK183" s="295" t="str">
        <f t="shared" si="83"/>
        <v/>
      </c>
      <c r="DL183" s="295"/>
      <c r="DM183" s="245" t="s">
        <v>13125</v>
      </c>
      <c r="DP183" s="245" t="s">
        <v>6905</v>
      </c>
      <c r="DR183" s="245" t="s">
        <v>6905</v>
      </c>
      <c r="DS183" s="245" t="s">
        <v>6905</v>
      </c>
      <c r="DT183" s="245">
        <v>4</v>
      </c>
      <c r="DU183" s="251" t="s">
        <v>6905</v>
      </c>
      <c r="DV183" s="251" t="s">
        <v>6905</v>
      </c>
      <c r="DW183" s="251">
        <v>42032</v>
      </c>
      <c r="DX183" s="251" t="s">
        <v>13126</v>
      </c>
      <c r="EW183" s="250">
        <v>1</v>
      </c>
      <c r="EZ183" s="250">
        <v>100</v>
      </c>
      <c r="FH183" s="250">
        <v>1</v>
      </c>
      <c r="FJ183" s="250">
        <v>1</v>
      </c>
      <c r="FM183" s="250">
        <v>100</v>
      </c>
      <c r="FV183" s="250">
        <v>1</v>
      </c>
      <c r="FX183" s="254">
        <v>2000</v>
      </c>
      <c r="FY183" s="254">
        <v>1</v>
      </c>
    </row>
    <row r="184" spans="1:181">
      <c r="A184" s="240">
        <v>9004</v>
      </c>
      <c r="B184" s="240" t="s">
        <v>631</v>
      </c>
      <c r="C184" s="295">
        <f t="shared" si="78"/>
        <v>2</v>
      </c>
      <c r="D184" s="295">
        <f t="shared" si="78"/>
        <v>1</v>
      </c>
      <c r="E184" s="295">
        <f t="shared" si="78"/>
        <v>1</v>
      </c>
      <c r="F184" s="295">
        <f t="shared" si="78"/>
        <v>1</v>
      </c>
      <c r="G184" s="295">
        <f t="shared" si="78"/>
        <v>1</v>
      </c>
      <c r="H184" s="295">
        <f t="shared" si="78"/>
        <v>1</v>
      </c>
      <c r="I184" s="295" t="str">
        <f t="shared" si="78"/>
        <v/>
      </c>
      <c r="J184" s="295"/>
      <c r="K184" s="295" t="str">
        <f t="shared" si="79"/>
        <v/>
      </c>
      <c r="L184" s="295">
        <f t="shared" si="79"/>
        <v>3.5999999999999997E-2</v>
      </c>
      <c r="M184" s="295">
        <f t="shared" si="79"/>
        <v>2.7E-2</v>
      </c>
      <c r="N184" s="295" t="str">
        <f t="shared" si="79"/>
        <v>PLAYERSKILL_307</v>
      </c>
      <c r="O184" s="295" t="str">
        <f t="shared" si="79"/>
        <v>PLAYERSKILLDES_307</v>
      </c>
      <c r="P184" s="295" t="str">
        <f t="shared" si="79"/>
        <v>PLAYERSKILLDES2_307</v>
      </c>
      <c r="Q184" s="295" t="str">
        <f t="shared" si="79"/>
        <v>PLAYERSKILLDES3_307</v>
      </c>
      <c r="R184" s="295"/>
      <c r="S184" s="295" t="str">
        <f t="shared" si="80"/>
        <v>ps_bingxuefengbao</v>
      </c>
      <c r="T184" s="295">
        <f t="shared" si="80"/>
        <v>101</v>
      </c>
      <c r="U184" s="295" t="str">
        <f t="shared" si="80"/>
        <v/>
      </c>
      <c r="V184" s="295" t="str">
        <f t="shared" si="80"/>
        <v/>
      </c>
      <c r="W184" s="295" t="str">
        <f t="shared" si="80"/>
        <v/>
      </c>
      <c r="X184" s="295" t="str">
        <f t="shared" si="80"/>
        <v/>
      </c>
      <c r="Y184" s="295" t="str">
        <f t="shared" si="80"/>
        <v/>
      </c>
      <c r="Z184" s="295" t="str">
        <f t="shared" si="80"/>
        <v/>
      </c>
      <c r="AA184" s="295" t="str">
        <f t="shared" si="80"/>
        <v/>
      </c>
      <c r="AB184" s="295" t="str">
        <f t="shared" si="80"/>
        <v/>
      </c>
      <c r="AC184" s="295"/>
      <c r="AD184" s="295" t="str">
        <f t="shared" si="81"/>
        <v/>
      </c>
      <c r="AE184" s="295" t="str">
        <f t="shared" si="81"/>
        <v/>
      </c>
      <c r="AF184" s="295" t="str">
        <f t="shared" si="81"/>
        <v/>
      </c>
      <c r="AG184" s="295" t="str">
        <f t="shared" si="81"/>
        <v/>
      </c>
      <c r="AH184" s="295">
        <f t="shared" si="81"/>
        <v>120</v>
      </c>
      <c r="AI184" s="295" t="str">
        <f t="shared" si="81"/>
        <v/>
      </c>
      <c r="AJ184" s="295" t="str">
        <f t="shared" si="81"/>
        <v/>
      </c>
      <c r="AK184" s="295" t="str">
        <f t="shared" si="81"/>
        <v/>
      </c>
      <c r="AL184" s="295" t="str">
        <f t="shared" si="81"/>
        <v/>
      </c>
      <c r="AM184" s="295">
        <f t="shared" si="81"/>
        <v>1</v>
      </c>
      <c r="AN184" s="295" t="str">
        <f t="shared" si="81"/>
        <v/>
      </c>
      <c r="AO184" s="240">
        <v>0</v>
      </c>
      <c r="AP184" s="240">
        <v>3</v>
      </c>
      <c r="AQ184" s="219">
        <v>3</v>
      </c>
      <c r="AR184" s="242">
        <v>0</v>
      </c>
      <c r="AT184" s="242" t="s">
        <v>13192</v>
      </c>
      <c r="AU184" s="242" t="s">
        <v>13548</v>
      </c>
      <c r="AV184" s="244" t="s">
        <v>13550</v>
      </c>
      <c r="AW184" s="242">
        <v>1</v>
      </c>
      <c r="AX184" s="243">
        <v>1</v>
      </c>
      <c r="AY184" s="243">
        <v>1</v>
      </c>
      <c r="AZ184" s="243" t="s">
        <v>6905</v>
      </c>
      <c r="BB184" s="244">
        <v>1</v>
      </c>
      <c r="BD184" s="246" t="s">
        <v>6905</v>
      </c>
      <c r="BE184" s="247">
        <v>10307</v>
      </c>
      <c r="BF184" s="248" t="s">
        <v>6905</v>
      </c>
      <c r="BG184" s="248" t="s">
        <v>6905</v>
      </c>
      <c r="BH184" s="245">
        <v>100</v>
      </c>
      <c r="BK184" s="245">
        <v>1</v>
      </c>
      <c r="BL184" s="245">
        <v>60</v>
      </c>
      <c r="BM184" s="245">
        <v>9</v>
      </c>
      <c r="BN184" s="295" t="str">
        <f t="shared" si="82"/>
        <v/>
      </c>
      <c r="BO184" s="295"/>
      <c r="BP184" s="245" t="s">
        <v>13224</v>
      </c>
      <c r="BQ184" s="245">
        <v>2</v>
      </c>
      <c r="BS184" s="245" t="s">
        <v>6905</v>
      </c>
      <c r="BW184" s="245" t="s">
        <v>6905</v>
      </c>
      <c r="BX184" s="245">
        <v>3</v>
      </c>
      <c r="BY184" s="249" t="s">
        <v>6905</v>
      </c>
      <c r="DD184" s="295"/>
      <c r="DE184" s="295"/>
      <c r="DF184" s="295"/>
      <c r="DG184" s="295"/>
      <c r="DI184" s="245">
        <v>60</v>
      </c>
      <c r="DK184" s="295" t="str">
        <f t="shared" si="83"/>
        <v/>
      </c>
      <c r="DL184" s="295"/>
      <c r="EW184" s="250">
        <v>10</v>
      </c>
      <c r="EZ184" s="250">
        <v>101</v>
      </c>
      <c r="FH184" s="250">
        <v>1</v>
      </c>
      <c r="FI184" s="250">
        <v>25</v>
      </c>
      <c r="FJ184" s="250">
        <v>10</v>
      </c>
      <c r="FM184" s="250">
        <v>101</v>
      </c>
      <c r="FV184" s="250">
        <v>1</v>
      </c>
      <c r="FW184" s="250">
        <v>25</v>
      </c>
      <c r="FX184" s="254">
        <v>2000</v>
      </c>
      <c r="FY184" s="254">
        <v>1</v>
      </c>
    </row>
    <row r="185" spans="1:181">
      <c r="A185" s="240">
        <v>9005</v>
      </c>
      <c r="B185" s="240" t="s">
        <v>13555</v>
      </c>
      <c r="C185" s="295">
        <f t="shared" si="78"/>
        <v>2</v>
      </c>
      <c r="D185" s="295" t="str">
        <f t="shared" si="78"/>
        <v/>
      </c>
      <c r="E185" s="295" t="str">
        <f t="shared" si="78"/>
        <v/>
      </c>
      <c r="F185" s="295">
        <f t="shared" si="78"/>
        <v>1</v>
      </c>
      <c r="G185" s="295">
        <f t="shared" si="78"/>
        <v>1</v>
      </c>
      <c r="H185" s="295">
        <f t="shared" si="78"/>
        <v>1</v>
      </c>
      <c r="I185" s="295">
        <f t="shared" si="78"/>
        <v>3</v>
      </c>
      <c r="J185" s="295"/>
      <c r="K185" s="295" t="str">
        <f t="shared" si="79"/>
        <v/>
      </c>
      <c r="L185" s="295">
        <f t="shared" si="79"/>
        <v>2.7E-2</v>
      </c>
      <c r="M185" s="295">
        <f t="shared" si="79"/>
        <v>1.7999999999999999E-2</v>
      </c>
      <c r="N185" s="295" t="str">
        <f t="shared" si="79"/>
        <v>PLAYERSKILL_415</v>
      </c>
      <c r="O185" s="295" t="str">
        <f t="shared" si="79"/>
        <v>PLAYERSKILLDES_415</v>
      </c>
      <c r="P185" s="295" t="str">
        <f t="shared" si="79"/>
        <v>PLAYERSKILLDES2_415</v>
      </c>
      <c r="Q185" s="295" t="str">
        <f t="shared" si="79"/>
        <v>PLAYERSKILLDES3_415</v>
      </c>
      <c r="R185" s="295"/>
      <c r="S185" s="295" t="str">
        <f t="shared" si="80"/>
        <v>ps_daqishenjian</v>
      </c>
      <c r="T185" s="295">
        <f t="shared" si="80"/>
        <v>101</v>
      </c>
      <c r="U185" s="295" t="str">
        <f t="shared" si="80"/>
        <v/>
      </c>
      <c r="V185" s="295" t="str">
        <f t="shared" si="80"/>
        <v/>
      </c>
      <c r="W185" s="295" t="str">
        <f t="shared" si="80"/>
        <v/>
      </c>
      <c r="X185" s="295" t="str">
        <f t="shared" si="80"/>
        <v/>
      </c>
      <c r="Y185" s="295" t="str">
        <f t="shared" si="80"/>
        <v/>
      </c>
      <c r="Z185" s="295" t="str">
        <f t="shared" si="80"/>
        <v/>
      </c>
      <c r="AA185" s="295" t="str">
        <f t="shared" si="80"/>
        <v/>
      </c>
      <c r="AB185" s="295" t="str">
        <f t="shared" si="80"/>
        <v/>
      </c>
      <c r="AC185" s="295"/>
      <c r="AD185" s="295" t="str">
        <f t="shared" si="81"/>
        <v>daqishenjian1_daqishenjian</v>
      </c>
      <c r="AE185" s="295" t="str">
        <f t="shared" si="81"/>
        <v/>
      </c>
      <c r="AF185" s="295" t="str">
        <f t="shared" si="81"/>
        <v/>
      </c>
      <c r="AG185" s="295" t="str">
        <f t="shared" si="81"/>
        <v>daqishenjian2_daqishenjian</v>
      </c>
      <c r="AH185" s="295">
        <f t="shared" si="81"/>
        <v>120</v>
      </c>
      <c r="AI185" s="295" t="str">
        <f t="shared" si="81"/>
        <v/>
      </c>
      <c r="AJ185" s="295" t="str">
        <f t="shared" si="81"/>
        <v/>
      </c>
      <c r="AK185" s="295" t="str">
        <f t="shared" si="81"/>
        <v/>
      </c>
      <c r="AL185" s="295" t="str">
        <f t="shared" si="81"/>
        <v/>
      </c>
      <c r="AM185" s="295">
        <f t="shared" si="81"/>
        <v>1</v>
      </c>
      <c r="AN185" s="295" t="str">
        <f t="shared" si="81"/>
        <v>[["skill_daqishenjian",1]]</v>
      </c>
      <c r="AO185" s="484">
        <v>0</v>
      </c>
      <c r="AP185" s="484">
        <v>3</v>
      </c>
      <c r="AQ185" s="484">
        <v>4</v>
      </c>
      <c r="AR185" s="484">
        <v>0</v>
      </c>
      <c r="AS185" s="484"/>
      <c r="AT185" s="242" t="s">
        <v>13192</v>
      </c>
      <c r="AU185" s="242" t="s">
        <v>13548</v>
      </c>
      <c r="AV185" s="244" t="s">
        <v>13550</v>
      </c>
      <c r="AW185" s="484">
        <v>1</v>
      </c>
      <c r="AX185" s="484">
        <v>1</v>
      </c>
      <c r="AY185" s="484">
        <v>1</v>
      </c>
      <c r="AZ185" s="484" t="s">
        <v>6905</v>
      </c>
      <c r="BA185" s="484"/>
      <c r="BB185" s="484">
        <v>1</v>
      </c>
      <c r="BC185" s="484"/>
      <c r="BD185" s="484" t="s">
        <v>6905</v>
      </c>
      <c r="BE185" s="484" t="s">
        <v>6905</v>
      </c>
      <c r="BF185" s="484" t="s">
        <v>6905</v>
      </c>
      <c r="BG185" s="484" t="s">
        <v>6905</v>
      </c>
      <c r="BH185" s="484">
        <v>100</v>
      </c>
      <c r="BI185" s="484"/>
      <c r="BJ185" s="484"/>
      <c r="BK185" s="484">
        <v>1</v>
      </c>
      <c r="BL185" s="484">
        <v>45</v>
      </c>
      <c r="BM185" s="484">
        <v>9</v>
      </c>
      <c r="BN185" s="295">
        <f t="shared" si="82"/>
        <v>19</v>
      </c>
      <c r="BO185" s="295"/>
      <c r="BP185" s="484" t="s">
        <v>13125</v>
      </c>
      <c r="BQ185" s="484">
        <v>2</v>
      </c>
      <c r="BR185" s="484"/>
      <c r="BS185" s="484" t="s">
        <v>6905</v>
      </c>
      <c r="BT185" s="484"/>
      <c r="BU185" s="484" t="s">
        <v>13549</v>
      </c>
      <c r="BV185" s="484"/>
      <c r="BW185" s="484" t="s">
        <v>6905</v>
      </c>
      <c r="BX185" s="484">
        <v>4</v>
      </c>
      <c r="BY185" s="487" t="s">
        <v>6905</v>
      </c>
      <c r="BZ185" s="487" t="s">
        <v>6905</v>
      </c>
      <c r="CA185" s="487">
        <v>44001</v>
      </c>
      <c r="CB185" s="487" t="s">
        <v>13126</v>
      </c>
      <c r="CC185" s="487"/>
      <c r="CD185" s="487"/>
      <c r="CE185" s="484" t="s">
        <v>6905</v>
      </c>
      <c r="CF185" s="484" t="s">
        <v>6905</v>
      </c>
      <c r="CG185" s="484" t="s">
        <v>6905</v>
      </c>
      <c r="CH185" s="484" t="s">
        <v>6905</v>
      </c>
      <c r="CI185" s="484" t="s">
        <v>6905</v>
      </c>
      <c r="CJ185" s="484"/>
      <c r="CK185" s="484"/>
      <c r="CL185" s="484"/>
      <c r="CM185" s="484"/>
      <c r="CN185" s="484"/>
      <c r="CO185" s="484"/>
      <c r="CP185" s="484"/>
      <c r="CQ185" s="484"/>
      <c r="CR185" s="484"/>
      <c r="CS185" s="484"/>
      <c r="CT185" s="484"/>
      <c r="CU185" s="484"/>
      <c r="CV185" s="484"/>
      <c r="CW185" s="484">
        <v>4</v>
      </c>
      <c r="CX185" s="484">
        <v>4</v>
      </c>
      <c r="CY185" s="484">
        <v>1</v>
      </c>
      <c r="CZ185" s="484"/>
      <c r="DA185" s="484"/>
      <c r="DB185" s="484"/>
      <c r="DC185" s="484"/>
      <c r="DD185" s="295"/>
      <c r="DE185" s="295"/>
      <c r="DF185" s="295"/>
      <c r="DG185" s="295"/>
      <c r="DH185" s="484"/>
      <c r="DI185" s="484">
        <v>45</v>
      </c>
      <c r="DJ185" s="484"/>
      <c r="DK185" s="295" t="str">
        <f t="shared" si="83"/>
        <v/>
      </c>
      <c r="DL185" s="295"/>
      <c r="DM185" s="484"/>
      <c r="DN185" s="484"/>
      <c r="DO185" s="484"/>
      <c r="DP185" s="484"/>
      <c r="DQ185" s="484"/>
      <c r="DR185" s="484"/>
      <c r="DS185" s="484"/>
      <c r="DT185" s="484"/>
      <c r="DU185" s="484"/>
      <c r="DV185" s="484"/>
      <c r="DW185" s="484"/>
      <c r="DX185" s="484"/>
      <c r="DY185" s="484"/>
      <c r="DZ185" s="484"/>
      <c r="EA185" s="484"/>
      <c r="EB185" s="484"/>
      <c r="EC185" s="484"/>
      <c r="ED185" s="484"/>
      <c r="EE185" s="484"/>
      <c r="EF185" s="484"/>
      <c r="EG185" s="484"/>
      <c r="EH185" s="484"/>
      <c r="EI185" s="484"/>
      <c r="EJ185" s="484"/>
      <c r="EK185" s="484"/>
      <c r="EL185" s="484"/>
      <c r="EM185" s="484"/>
      <c r="EN185" s="484"/>
      <c r="EO185" s="484"/>
      <c r="EP185" s="484"/>
      <c r="EQ185" s="484"/>
      <c r="ER185" s="484"/>
      <c r="ES185" s="484"/>
      <c r="ET185" s="484"/>
      <c r="EU185" s="484"/>
      <c r="EV185" s="484"/>
      <c r="EW185" s="484">
        <v>1</v>
      </c>
      <c r="EX185" s="484"/>
      <c r="EY185" s="484"/>
      <c r="EZ185" s="484">
        <v>101</v>
      </c>
      <c r="FA185" s="484"/>
      <c r="FB185" s="484"/>
      <c r="FC185" s="484"/>
      <c r="FD185" s="484"/>
      <c r="FE185" s="484"/>
      <c r="FF185" s="484"/>
      <c r="FG185" s="484"/>
      <c r="FH185" s="484">
        <v>2</v>
      </c>
      <c r="FI185" s="484">
        <v>25</v>
      </c>
      <c r="FJ185" s="484">
        <v>1</v>
      </c>
      <c r="FK185" s="484"/>
      <c r="FL185" s="484"/>
      <c r="FM185" s="484">
        <v>101</v>
      </c>
      <c r="FN185" s="484"/>
      <c r="FO185" s="484"/>
      <c r="FP185" s="484"/>
      <c r="FQ185" s="484"/>
      <c r="FR185" s="484"/>
      <c r="FS185" s="484"/>
      <c r="FT185" s="484"/>
      <c r="FU185" s="484"/>
      <c r="FV185" s="484">
        <v>2</v>
      </c>
      <c r="FW185" s="484">
        <v>25</v>
      </c>
      <c r="FX185" s="254">
        <v>2000</v>
      </c>
      <c r="FY185" s="254">
        <v>1</v>
      </c>
    </row>
    <row r="186" spans="1:181">
      <c r="A186" s="240">
        <v>9006</v>
      </c>
      <c r="B186" s="240" t="s">
        <v>659</v>
      </c>
      <c r="C186" s="295">
        <f t="shared" si="78"/>
        <v>2</v>
      </c>
      <c r="D186" s="295" t="str">
        <f t="shared" si="78"/>
        <v/>
      </c>
      <c r="E186" s="295" t="str">
        <f t="shared" si="78"/>
        <v/>
      </c>
      <c r="F186" s="295">
        <f t="shared" si="78"/>
        <v>1</v>
      </c>
      <c r="G186" s="295">
        <f t="shared" si="78"/>
        <v>2</v>
      </c>
      <c r="H186" s="295">
        <f t="shared" si="78"/>
        <v>2</v>
      </c>
      <c r="I186" s="295" t="str">
        <f t="shared" si="78"/>
        <v/>
      </c>
      <c r="J186" s="295"/>
      <c r="K186" s="295" t="str">
        <f t="shared" si="79"/>
        <v/>
      </c>
      <c r="L186" s="295">
        <f t="shared" si="79"/>
        <v>2.7E-2</v>
      </c>
      <c r="M186" s="295">
        <f t="shared" si="79"/>
        <v>1.7999999999999999E-2</v>
      </c>
      <c r="N186" s="295" t="str">
        <f t="shared" si="79"/>
        <v>PLAYERSKILL_502</v>
      </c>
      <c r="O186" s="295" t="str">
        <f t="shared" si="79"/>
        <v>PLAYERSKILLDES_502</v>
      </c>
      <c r="P186" s="295" t="str">
        <f t="shared" si="79"/>
        <v>PLAYERSKILLDES2_502</v>
      </c>
      <c r="Q186" s="295" t="str">
        <f t="shared" si="79"/>
        <v>PLAYERSKILLDES3_502</v>
      </c>
      <c r="R186" s="295"/>
      <c r="S186" s="295" t="str">
        <f t="shared" si="80"/>
        <v>ps_hutishifu</v>
      </c>
      <c r="T186" s="295">
        <f t="shared" si="80"/>
        <v>100</v>
      </c>
      <c r="U186" s="295" t="str">
        <f t="shared" si="80"/>
        <v/>
      </c>
      <c r="V186" s="295" t="str">
        <f t="shared" si="80"/>
        <v/>
      </c>
      <c r="W186" s="295" t="str">
        <f t="shared" si="80"/>
        <v/>
      </c>
      <c r="X186" s="295" t="str">
        <f t="shared" si="80"/>
        <v/>
      </c>
      <c r="Y186" s="295" t="str">
        <f t="shared" si="80"/>
        <v/>
      </c>
      <c r="Z186" s="295" t="str">
        <f t="shared" si="80"/>
        <v/>
      </c>
      <c r="AA186" s="295" t="str">
        <f t="shared" si="80"/>
        <v/>
      </c>
      <c r="AB186" s="295" t="str">
        <f t="shared" si="80"/>
        <v/>
      </c>
      <c r="AC186" s="295"/>
      <c r="AD186" s="295" t="str">
        <f t="shared" si="81"/>
        <v>hutishifu1_hutishifu</v>
      </c>
      <c r="AE186" s="295" t="str">
        <f t="shared" si="81"/>
        <v/>
      </c>
      <c r="AF186" s="295" t="str">
        <f t="shared" si="81"/>
        <v/>
      </c>
      <c r="AG186" s="295" t="str">
        <f t="shared" si="81"/>
        <v>hutishifu2_hutishifu</v>
      </c>
      <c r="AH186" s="295">
        <f t="shared" si="81"/>
        <v>160</v>
      </c>
      <c r="AI186" s="295" t="str">
        <f t="shared" si="81"/>
        <v/>
      </c>
      <c r="AJ186" s="295" t="str">
        <f t="shared" si="81"/>
        <v/>
      </c>
      <c r="AK186" s="295" t="str">
        <f t="shared" si="81"/>
        <v/>
      </c>
      <c r="AL186" s="295" t="str">
        <f t="shared" si="81"/>
        <v/>
      </c>
      <c r="AM186" s="295">
        <f t="shared" si="81"/>
        <v>2</v>
      </c>
      <c r="AN186" s="295" t="str">
        <f t="shared" si="81"/>
        <v>[["skill_hutishifu",1]]</v>
      </c>
      <c r="AO186" s="484">
        <v>0</v>
      </c>
      <c r="AP186" s="484">
        <v>3</v>
      </c>
      <c r="AQ186" s="484">
        <v>5</v>
      </c>
      <c r="AR186" s="484">
        <v>0</v>
      </c>
      <c r="AS186" s="484"/>
      <c r="AT186" s="242" t="s">
        <v>13192</v>
      </c>
      <c r="AU186" s="242" t="s">
        <v>13548</v>
      </c>
      <c r="AV186" s="244" t="s">
        <v>13550</v>
      </c>
      <c r="AW186" s="484">
        <v>1</v>
      </c>
      <c r="AX186" s="484">
        <v>1</v>
      </c>
      <c r="AY186" s="484">
        <v>1</v>
      </c>
      <c r="AZ186" s="484" t="s">
        <v>6905</v>
      </c>
      <c r="BA186" s="484"/>
      <c r="BB186" s="484">
        <v>1</v>
      </c>
      <c r="BC186" s="484"/>
      <c r="BD186" s="484" t="s">
        <v>6905</v>
      </c>
      <c r="BE186" s="484" t="s">
        <v>6905</v>
      </c>
      <c r="BF186" s="484" t="s">
        <v>6905</v>
      </c>
      <c r="BG186" s="484" t="s">
        <v>6905</v>
      </c>
      <c r="BH186" s="484">
        <v>100</v>
      </c>
      <c r="BI186" s="484"/>
      <c r="BJ186" s="484"/>
      <c r="BK186" s="484">
        <v>1</v>
      </c>
      <c r="BL186" s="484">
        <v>45</v>
      </c>
      <c r="BM186" s="484">
        <v>8</v>
      </c>
      <c r="BN186" s="295" t="str">
        <f t="shared" si="82"/>
        <v/>
      </c>
      <c r="BO186" s="295"/>
      <c r="BP186" s="484" t="s">
        <v>13125</v>
      </c>
      <c r="BQ186" s="484"/>
      <c r="BR186" s="484"/>
      <c r="BS186" s="484" t="s">
        <v>6905</v>
      </c>
      <c r="BT186" s="484"/>
      <c r="BU186" s="484" t="s">
        <v>13556</v>
      </c>
      <c r="BV186" s="484"/>
      <c r="BW186" s="484" t="s">
        <v>6905</v>
      </c>
      <c r="BX186" s="484">
        <v>5</v>
      </c>
      <c r="BY186" s="487" t="s">
        <v>6905</v>
      </c>
      <c r="BZ186" s="487" t="s">
        <v>6905</v>
      </c>
      <c r="CA186" s="487">
        <v>4502</v>
      </c>
      <c r="CB186" s="487" t="s">
        <v>13126</v>
      </c>
      <c r="CC186" s="487"/>
      <c r="CD186" s="487"/>
      <c r="CE186" s="484" t="s">
        <v>6905</v>
      </c>
      <c r="CF186" s="484" t="s">
        <v>6905</v>
      </c>
      <c r="CG186" s="484" t="s">
        <v>6905</v>
      </c>
      <c r="CH186" s="484" t="s">
        <v>6905</v>
      </c>
      <c r="CI186" s="484" t="s">
        <v>6905</v>
      </c>
      <c r="CJ186" s="484"/>
      <c r="CK186" s="484"/>
      <c r="CL186" s="484"/>
      <c r="CM186" s="484"/>
      <c r="CN186" s="484"/>
      <c r="CO186" s="484"/>
      <c r="CP186" s="484"/>
      <c r="CQ186" s="484"/>
      <c r="CR186" s="484"/>
      <c r="CS186" s="484"/>
      <c r="CT186" s="484"/>
      <c r="CU186" s="484"/>
      <c r="CV186" s="484"/>
      <c r="CW186" s="484"/>
      <c r="CX186" s="484"/>
      <c r="CY186" s="484"/>
      <c r="CZ186" s="484"/>
      <c r="DA186" s="484"/>
      <c r="DB186" s="484"/>
      <c r="DC186" s="484"/>
      <c r="DD186" s="295"/>
      <c r="DE186" s="295"/>
      <c r="DF186" s="295"/>
      <c r="DG186" s="295"/>
      <c r="DH186" s="484"/>
      <c r="DI186" s="484">
        <v>45</v>
      </c>
      <c r="DJ186" s="484"/>
      <c r="DK186" s="295" t="str">
        <f t="shared" si="83"/>
        <v/>
      </c>
      <c r="DL186" s="295"/>
      <c r="DM186" s="484"/>
      <c r="DN186" s="484"/>
      <c r="DO186" s="484"/>
      <c r="DP186" s="484"/>
      <c r="DQ186" s="484"/>
      <c r="DR186" s="484"/>
      <c r="DS186" s="484"/>
      <c r="DT186" s="484"/>
      <c r="DU186" s="484"/>
      <c r="DV186" s="484"/>
      <c r="DW186" s="484"/>
      <c r="DX186" s="484"/>
      <c r="DY186" s="484"/>
      <c r="DZ186" s="484"/>
      <c r="EA186" s="484"/>
      <c r="EB186" s="484"/>
      <c r="EC186" s="484"/>
      <c r="ED186" s="484"/>
      <c r="EE186" s="484"/>
      <c r="EF186" s="484"/>
      <c r="EG186" s="484"/>
      <c r="EH186" s="484"/>
      <c r="EI186" s="484"/>
      <c r="EJ186" s="484"/>
      <c r="EK186" s="484"/>
      <c r="EL186" s="484"/>
      <c r="EM186" s="484"/>
      <c r="EN186" s="484"/>
      <c r="EO186" s="484"/>
      <c r="EP186" s="484"/>
      <c r="EQ186" s="484"/>
      <c r="ER186" s="484"/>
      <c r="ES186" s="484"/>
      <c r="ET186" s="484"/>
      <c r="EU186" s="484"/>
      <c r="EV186" s="484"/>
      <c r="EW186" s="484">
        <v>1</v>
      </c>
      <c r="EX186" s="484"/>
      <c r="EY186" s="484"/>
      <c r="EZ186" s="484">
        <v>100</v>
      </c>
      <c r="FA186" s="484"/>
      <c r="FB186" s="484"/>
      <c r="FC186" s="484"/>
      <c r="FD186" s="484"/>
      <c r="FE186" s="484"/>
      <c r="FF186" s="486" t="s">
        <v>13557</v>
      </c>
      <c r="FG186" s="484"/>
      <c r="FH186" s="484">
        <v>1</v>
      </c>
      <c r="FI186" s="484">
        <v>25</v>
      </c>
      <c r="FJ186" s="484">
        <v>1</v>
      </c>
      <c r="FK186" s="484"/>
      <c r="FL186" s="484"/>
      <c r="FM186" s="484">
        <v>100</v>
      </c>
      <c r="FN186" s="484"/>
      <c r="FO186" s="484"/>
      <c r="FP186" s="484"/>
      <c r="FQ186" s="484"/>
      <c r="FR186" s="484"/>
      <c r="FS186" s="484"/>
      <c r="FT186" s="486" t="s">
        <v>13557</v>
      </c>
      <c r="FU186" s="484"/>
      <c r="FV186" s="484">
        <v>1</v>
      </c>
      <c r="FW186" s="484">
        <v>25</v>
      </c>
      <c r="FX186" s="254">
        <v>2000</v>
      </c>
      <c r="FY186" s="254">
        <v>1</v>
      </c>
    </row>
    <row r="187" spans="1:181">
      <c r="A187" s="240">
        <v>9007</v>
      </c>
      <c r="B187" s="240" t="s">
        <v>13496</v>
      </c>
      <c r="C187" s="295">
        <f t="shared" si="78"/>
        <v>2</v>
      </c>
      <c r="D187" s="295" t="str">
        <f t="shared" si="78"/>
        <v/>
      </c>
      <c r="E187" s="295" t="str">
        <f t="shared" si="78"/>
        <v/>
      </c>
      <c r="F187" s="295">
        <f t="shared" si="78"/>
        <v>1</v>
      </c>
      <c r="G187" s="295">
        <f t="shared" si="78"/>
        <v>2</v>
      </c>
      <c r="H187" s="295">
        <f t="shared" si="78"/>
        <v>2</v>
      </c>
      <c r="I187" s="295" t="str">
        <f t="shared" si="78"/>
        <v/>
      </c>
      <c r="J187" s="295"/>
      <c r="K187" s="295" t="str">
        <f t="shared" si="79"/>
        <v/>
      </c>
      <c r="L187" s="295">
        <f t="shared" si="79"/>
        <v>2.7E-2</v>
      </c>
      <c r="M187" s="295">
        <f t="shared" si="79"/>
        <v>1.7999999999999999E-2</v>
      </c>
      <c r="N187" s="295" t="str">
        <f t="shared" si="79"/>
        <v>PLAYERSKILL_501</v>
      </c>
      <c r="O187" s="295" t="str">
        <f t="shared" si="79"/>
        <v>PLAYERSKILLDES_501</v>
      </c>
      <c r="P187" s="295" t="str">
        <f t="shared" si="79"/>
        <v>PLAYERSKILLDES2_501</v>
      </c>
      <c r="Q187" s="295" t="str">
        <f t="shared" si="79"/>
        <v>PLAYERSKILLDES3_501</v>
      </c>
      <c r="R187" s="295"/>
      <c r="S187" s="295" t="str">
        <f t="shared" si="80"/>
        <v>ps_dadishendun</v>
      </c>
      <c r="T187" s="295">
        <f t="shared" si="80"/>
        <v>100</v>
      </c>
      <c r="U187" s="295" t="str">
        <f t="shared" si="80"/>
        <v/>
      </c>
      <c r="V187" s="295" t="str">
        <f t="shared" si="80"/>
        <v/>
      </c>
      <c r="W187" s="295" t="str">
        <f t="shared" si="80"/>
        <v/>
      </c>
      <c r="X187" s="295" t="str">
        <f t="shared" si="80"/>
        <v/>
      </c>
      <c r="Y187" s="295" t="str">
        <f t="shared" si="80"/>
        <v/>
      </c>
      <c r="Z187" s="295" t="str">
        <f t="shared" si="80"/>
        <v/>
      </c>
      <c r="AA187" s="295" t="str">
        <f t="shared" si="80"/>
        <v/>
      </c>
      <c r="AB187" s="295" t="str">
        <f t="shared" si="80"/>
        <v/>
      </c>
      <c r="AC187" s="295"/>
      <c r="AD187" s="295" t="str">
        <f t="shared" si="81"/>
        <v>dadishendun1_dadishendun</v>
      </c>
      <c r="AE187" s="295" t="str">
        <f t="shared" si="81"/>
        <v/>
      </c>
      <c r="AF187" s="295" t="str">
        <f t="shared" si="81"/>
        <v/>
      </c>
      <c r="AG187" s="295" t="str">
        <f t="shared" si="81"/>
        <v>dadishendun2_dadishendun</v>
      </c>
      <c r="AH187" s="295">
        <f t="shared" si="81"/>
        <v>120</v>
      </c>
      <c r="AI187" s="295" t="str">
        <f t="shared" si="81"/>
        <v>dadishendun</v>
      </c>
      <c r="AJ187" s="295" t="str">
        <f t="shared" si="81"/>
        <v/>
      </c>
      <c r="AK187" s="295" t="str">
        <f t="shared" si="81"/>
        <v/>
      </c>
      <c r="AL187" s="295" t="str">
        <f t="shared" si="81"/>
        <v/>
      </c>
      <c r="AM187" s="295">
        <f t="shared" si="81"/>
        <v>2</v>
      </c>
      <c r="AN187" s="295" t="str">
        <f t="shared" si="81"/>
        <v>[["skill_hutishendun",1]]</v>
      </c>
      <c r="AO187" s="240">
        <v>0</v>
      </c>
      <c r="AP187" s="240">
        <v>3</v>
      </c>
      <c r="AQ187" s="219">
        <v>5</v>
      </c>
      <c r="AR187" s="242">
        <v>0</v>
      </c>
      <c r="AT187" s="242" t="s">
        <v>13192</v>
      </c>
      <c r="AU187" s="242" t="s">
        <v>13548</v>
      </c>
      <c r="AV187" s="244" t="s">
        <v>13550</v>
      </c>
      <c r="AW187" s="242">
        <v>1</v>
      </c>
      <c r="AX187" s="243">
        <v>1</v>
      </c>
      <c r="AY187" s="243">
        <v>1</v>
      </c>
      <c r="AZ187" s="243" t="s">
        <v>6905</v>
      </c>
      <c r="BB187" s="244">
        <v>1</v>
      </c>
      <c r="BD187" s="246" t="s">
        <v>6905</v>
      </c>
      <c r="BE187" s="247" t="s">
        <v>6905</v>
      </c>
      <c r="BF187" s="248" t="s">
        <v>6905</v>
      </c>
      <c r="BG187" s="248" t="s">
        <v>6905</v>
      </c>
      <c r="BH187" s="245">
        <v>100</v>
      </c>
      <c r="BK187" s="245">
        <v>1</v>
      </c>
      <c r="BL187" s="245">
        <v>60</v>
      </c>
      <c r="BM187" s="245">
        <v>8</v>
      </c>
      <c r="BN187" s="295" t="str">
        <f t="shared" si="82"/>
        <v/>
      </c>
      <c r="BO187" s="295"/>
      <c r="BP187" s="245" t="s">
        <v>13125</v>
      </c>
      <c r="BS187" s="245" t="s">
        <v>6905</v>
      </c>
      <c r="BU187" s="245" t="s">
        <v>6905</v>
      </c>
      <c r="BW187" s="245" t="s">
        <v>6905</v>
      </c>
      <c r="BX187" s="245">
        <v>5</v>
      </c>
      <c r="BY187" s="249" t="s">
        <v>6905</v>
      </c>
      <c r="BZ187" s="249" t="s">
        <v>6905</v>
      </c>
      <c r="CA187" s="249">
        <v>4501</v>
      </c>
      <c r="CB187" s="249" t="s">
        <v>13126</v>
      </c>
      <c r="CE187" s="243" t="s">
        <v>6905</v>
      </c>
      <c r="CF187" s="243" t="s">
        <v>6905</v>
      </c>
      <c r="CG187" s="243" t="s">
        <v>6905</v>
      </c>
      <c r="CH187" s="243" t="s">
        <v>6905</v>
      </c>
      <c r="CI187" s="243" t="s">
        <v>6905</v>
      </c>
      <c r="DD187" s="295"/>
      <c r="DE187" s="295"/>
      <c r="DF187" s="295"/>
      <c r="DG187" s="295"/>
      <c r="DI187" s="245">
        <v>60</v>
      </c>
      <c r="DK187" s="295" t="str">
        <f t="shared" si="83"/>
        <v/>
      </c>
      <c r="DL187" s="295"/>
      <c r="EW187" s="250">
        <v>1</v>
      </c>
      <c r="EZ187" s="250">
        <v>100</v>
      </c>
      <c r="FF187" s="250" t="s">
        <v>13557</v>
      </c>
      <c r="FH187" s="250">
        <v>1</v>
      </c>
      <c r="FI187" s="250">
        <v>25</v>
      </c>
      <c r="FJ187" s="250">
        <v>1</v>
      </c>
      <c r="FM187" s="250">
        <v>100</v>
      </c>
      <c r="FT187" s="250" t="s">
        <v>13557</v>
      </c>
      <c r="FV187" s="250">
        <v>1</v>
      </c>
      <c r="FW187" s="250">
        <v>25</v>
      </c>
      <c r="FX187" s="254">
        <v>2000</v>
      </c>
      <c r="FY187" s="254">
        <v>1</v>
      </c>
    </row>
    <row r="188" spans="1:181">
      <c r="A188" s="240">
        <v>9008</v>
      </c>
      <c r="B188" s="240" t="s">
        <v>13404</v>
      </c>
      <c r="C188" s="295">
        <f t="shared" si="78"/>
        <v>2</v>
      </c>
      <c r="D188" s="295">
        <f t="shared" si="78"/>
        <v>1</v>
      </c>
      <c r="E188" s="295">
        <f t="shared" si="78"/>
        <v>1</v>
      </c>
      <c r="F188" s="295">
        <f t="shared" si="78"/>
        <v>1</v>
      </c>
      <c r="G188" s="295">
        <f t="shared" si="78"/>
        <v>2</v>
      </c>
      <c r="H188" s="295">
        <f t="shared" si="78"/>
        <v>2</v>
      </c>
      <c r="I188" s="295" t="str">
        <f t="shared" si="78"/>
        <v/>
      </c>
      <c r="J188" s="295"/>
      <c r="K188" s="295" t="str">
        <f t="shared" si="79"/>
        <v/>
      </c>
      <c r="L188" s="295">
        <f t="shared" si="79"/>
        <v>3.5999999999999997E-2</v>
      </c>
      <c r="M188" s="295">
        <f t="shared" si="79"/>
        <v>2.7E-2</v>
      </c>
      <c r="N188" s="295" t="str">
        <f t="shared" si="79"/>
        <v>PLAYERSKILL_517</v>
      </c>
      <c r="O188" s="295" t="str">
        <f t="shared" si="79"/>
        <v>PLAYERSKILLDES_517</v>
      </c>
      <c r="P188" s="295" t="str">
        <f t="shared" si="79"/>
        <v>PLAYERSKILLDES2_517</v>
      </c>
      <c r="Q188" s="295" t="str">
        <f t="shared" si="79"/>
        <v>PLAYERSKILLDES3_517</v>
      </c>
      <c r="R188" s="295"/>
      <c r="S188" s="295" t="str">
        <f t="shared" si="80"/>
        <v>ps_shengdunshu</v>
      </c>
      <c r="T188" s="295">
        <f t="shared" si="80"/>
        <v>100</v>
      </c>
      <c r="U188" s="295" t="str">
        <f t="shared" si="80"/>
        <v/>
      </c>
      <c r="V188" s="295" t="str">
        <f t="shared" si="80"/>
        <v/>
      </c>
      <c r="W188" s="295" t="str">
        <f t="shared" si="80"/>
        <v/>
      </c>
      <c r="X188" s="295" t="str">
        <f t="shared" si="80"/>
        <v/>
      </c>
      <c r="Y188" s="295" t="str">
        <f t="shared" si="80"/>
        <v/>
      </c>
      <c r="Z188" s="295" t="str">
        <f t="shared" si="80"/>
        <v/>
      </c>
      <c r="AA188" s="295" t="str">
        <f t="shared" si="80"/>
        <v/>
      </c>
      <c r="AB188" s="295" t="str">
        <f t="shared" si="80"/>
        <v/>
      </c>
      <c r="AC188" s="295"/>
      <c r="AD188" s="295" t="str">
        <f t="shared" si="81"/>
        <v/>
      </c>
      <c r="AE188" s="295" t="str">
        <f t="shared" si="81"/>
        <v/>
      </c>
      <c r="AF188" s="295" t="str">
        <f t="shared" si="81"/>
        <v/>
      </c>
      <c r="AG188" s="295" t="str">
        <f t="shared" si="81"/>
        <v/>
      </c>
      <c r="AH188" s="295">
        <f t="shared" si="81"/>
        <v>120</v>
      </c>
      <c r="AI188" s="295" t="str">
        <f t="shared" si="81"/>
        <v/>
      </c>
      <c r="AJ188" s="295" t="str">
        <f t="shared" si="81"/>
        <v/>
      </c>
      <c r="AK188" s="295" t="str">
        <f t="shared" si="81"/>
        <v/>
      </c>
      <c r="AL188" s="295" t="str">
        <f t="shared" si="81"/>
        <v/>
      </c>
      <c r="AM188" s="295">
        <f t="shared" si="81"/>
        <v>2</v>
      </c>
      <c r="AN188" s="295" t="str">
        <f t="shared" si="81"/>
        <v>[["skill_hutishendun",1]]</v>
      </c>
      <c r="AO188" s="240">
        <v>0</v>
      </c>
      <c r="AP188" s="240">
        <v>3</v>
      </c>
      <c r="AQ188" s="219">
        <v>5</v>
      </c>
      <c r="AR188" s="242">
        <v>0</v>
      </c>
      <c r="AT188" s="242" t="s">
        <v>13192</v>
      </c>
      <c r="AU188" s="242" t="s">
        <v>13548</v>
      </c>
      <c r="AV188" s="244" t="s">
        <v>13550</v>
      </c>
      <c r="AW188" s="242">
        <v>1</v>
      </c>
      <c r="AX188" s="243">
        <v>1</v>
      </c>
      <c r="AY188" s="243">
        <v>1</v>
      </c>
      <c r="AZ188" s="243" t="s">
        <v>6905</v>
      </c>
      <c r="BB188" s="244">
        <v>1</v>
      </c>
      <c r="BD188" s="246" t="s">
        <v>6905</v>
      </c>
      <c r="BE188" s="247">
        <v>10517</v>
      </c>
      <c r="BF188" s="248" t="s">
        <v>6905</v>
      </c>
      <c r="BG188" s="248" t="s">
        <v>6905</v>
      </c>
      <c r="BH188" s="245">
        <v>100</v>
      </c>
      <c r="BK188" s="245">
        <v>1</v>
      </c>
      <c r="BL188" s="245">
        <v>80</v>
      </c>
      <c r="BM188" s="245">
        <v>8</v>
      </c>
      <c r="BN188" s="295" t="str">
        <f t="shared" si="82"/>
        <v/>
      </c>
      <c r="BO188" s="295"/>
      <c r="BP188" s="245" t="s">
        <v>13125</v>
      </c>
      <c r="BS188" s="245" t="s">
        <v>6905</v>
      </c>
      <c r="BU188" s="245" t="s">
        <v>6905</v>
      </c>
      <c r="BW188" s="245" t="s">
        <v>6905</v>
      </c>
      <c r="BX188" s="245">
        <v>5</v>
      </c>
      <c r="BY188" s="249" t="s">
        <v>6905</v>
      </c>
      <c r="BZ188" s="249" t="s">
        <v>6905</v>
      </c>
      <c r="CA188" s="249">
        <v>4517</v>
      </c>
      <c r="CB188" s="249" t="s">
        <v>13126</v>
      </c>
      <c r="CE188" s="243" t="s">
        <v>6905</v>
      </c>
      <c r="CF188" s="243" t="s">
        <v>6905</v>
      </c>
      <c r="CG188" s="243" t="s">
        <v>6905</v>
      </c>
      <c r="CH188" s="243" t="s">
        <v>6905</v>
      </c>
      <c r="CI188" s="243" t="s">
        <v>6905</v>
      </c>
      <c r="DD188" s="295"/>
      <c r="DE188" s="295"/>
      <c r="DF188" s="295"/>
      <c r="DG188" s="295"/>
      <c r="DI188" s="245">
        <v>80</v>
      </c>
      <c r="DK188" s="295" t="str">
        <f t="shared" si="83"/>
        <v/>
      </c>
      <c r="DL188" s="295"/>
      <c r="EW188" s="250">
        <v>10</v>
      </c>
      <c r="EZ188" s="250">
        <v>100</v>
      </c>
      <c r="FF188" s="250" t="s">
        <v>13557</v>
      </c>
      <c r="FH188" s="250">
        <v>1</v>
      </c>
      <c r="FI188" s="250">
        <v>25</v>
      </c>
      <c r="FJ188" s="250">
        <v>10</v>
      </c>
      <c r="FM188" s="250">
        <v>100</v>
      </c>
      <c r="FT188" s="250" t="s">
        <v>13557</v>
      </c>
      <c r="FV188" s="250">
        <v>1</v>
      </c>
      <c r="FW188" s="250">
        <v>25</v>
      </c>
      <c r="FX188" s="254">
        <v>2000</v>
      </c>
      <c r="FY188" s="254">
        <v>1</v>
      </c>
    </row>
    <row r="189" spans="1:181">
      <c r="A189" s="240">
        <v>9009</v>
      </c>
      <c r="B189" s="240" t="s">
        <v>13558</v>
      </c>
      <c r="C189" s="295">
        <f t="shared" si="78"/>
        <v>2</v>
      </c>
      <c r="D189" s="295" t="str">
        <f t="shared" si="78"/>
        <v/>
      </c>
      <c r="E189" s="295" t="str">
        <f t="shared" si="78"/>
        <v/>
      </c>
      <c r="F189" s="295">
        <f t="shared" si="78"/>
        <v>1</v>
      </c>
      <c r="G189" s="295">
        <f t="shared" si="78"/>
        <v>1</v>
      </c>
      <c r="H189" s="295">
        <f t="shared" si="78"/>
        <v>1</v>
      </c>
      <c r="I189" s="295">
        <f t="shared" si="78"/>
        <v>2</v>
      </c>
      <c r="J189" s="295"/>
      <c r="K189" s="295" t="str">
        <f t="shared" si="79"/>
        <v/>
      </c>
      <c r="L189" s="295">
        <f t="shared" si="79"/>
        <v>2.7E-2</v>
      </c>
      <c r="M189" s="295">
        <f t="shared" si="79"/>
        <v>1.7999999999999999E-2</v>
      </c>
      <c r="N189" s="295" t="str">
        <f t="shared" si="79"/>
        <v>PLAYERSKILL_315</v>
      </c>
      <c r="O189" s="295" t="str">
        <f t="shared" si="79"/>
        <v>PLAYERSKILLDES_315</v>
      </c>
      <c r="P189" s="295" t="str">
        <f t="shared" si="79"/>
        <v>PLAYERSKILLDES2_315</v>
      </c>
      <c r="Q189" s="295" t="str">
        <f t="shared" si="79"/>
        <v>PLAYERSKILLDES3_315</v>
      </c>
      <c r="R189" s="295"/>
      <c r="S189" s="295" t="str">
        <f t="shared" si="80"/>
        <v>ps_hanbingshenjian</v>
      </c>
      <c r="T189" s="295">
        <f t="shared" si="80"/>
        <v>101</v>
      </c>
      <c r="U189" s="295" t="str">
        <f t="shared" si="80"/>
        <v/>
      </c>
      <c r="V189" s="295" t="str">
        <f t="shared" si="80"/>
        <v/>
      </c>
      <c r="W189" s="295" t="str">
        <f t="shared" si="80"/>
        <v/>
      </c>
      <c r="X189" s="295" t="str">
        <f t="shared" si="80"/>
        <v/>
      </c>
      <c r="Y189" s="295" t="str">
        <f t="shared" si="80"/>
        <v/>
      </c>
      <c r="Z189" s="295" t="str">
        <f t="shared" si="80"/>
        <v/>
      </c>
      <c r="AA189" s="295" t="str">
        <f t="shared" si="80"/>
        <v/>
      </c>
      <c r="AB189" s="295" t="str">
        <f t="shared" si="80"/>
        <v/>
      </c>
      <c r="AC189" s="295"/>
      <c r="AD189" s="295" t="str">
        <f t="shared" si="81"/>
        <v>hanbingshenjian1_hanbingshenjian</v>
      </c>
      <c r="AE189" s="295" t="str">
        <f t="shared" si="81"/>
        <v/>
      </c>
      <c r="AF189" s="295" t="str">
        <f t="shared" si="81"/>
        <v/>
      </c>
      <c r="AG189" s="295" t="str">
        <f t="shared" si="81"/>
        <v>hanbingshenjian2_hanbingshenjian</v>
      </c>
      <c r="AH189" s="295">
        <f t="shared" si="81"/>
        <v>120</v>
      </c>
      <c r="AI189" s="295" t="str">
        <f t="shared" si="81"/>
        <v/>
      </c>
      <c r="AJ189" s="295" t="str">
        <f t="shared" si="81"/>
        <v/>
      </c>
      <c r="AK189" s="295" t="str">
        <f t="shared" si="81"/>
        <v/>
      </c>
      <c r="AL189" s="295" t="str">
        <f t="shared" si="81"/>
        <v/>
      </c>
      <c r="AM189" s="295">
        <f t="shared" si="81"/>
        <v>1</v>
      </c>
      <c r="AN189" s="295" t="str">
        <f t="shared" si="81"/>
        <v>[["skill_hanbingshenjian",1]]</v>
      </c>
      <c r="AO189" s="484">
        <v>0</v>
      </c>
      <c r="AP189" s="484">
        <v>3</v>
      </c>
      <c r="AQ189" s="484">
        <v>3</v>
      </c>
      <c r="AR189" s="484">
        <v>0</v>
      </c>
      <c r="AS189" s="484"/>
      <c r="AT189" s="242" t="s">
        <v>13192</v>
      </c>
      <c r="AU189" s="242" t="s">
        <v>13548</v>
      </c>
      <c r="AV189" s="244" t="s">
        <v>13550</v>
      </c>
      <c r="AW189" s="484">
        <v>1</v>
      </c>
      <c r="AX189" s="484">
        <v>1</v>
      </c>
      <c r="AY189" s="484">
        <v>1</v>
      </c>
      <c r="AZ189" s="484" t="s">
        <v>6905</v>
      </c>
      <c r="BA189" s="484"/>
      <c r="BB189" s="484">
        <v>1</v>
      </c>
      <c r="BC189" s="484"/>
      <c r="BD189" s="484" t="s">
        <v>6905</v>
      </c>
      <c r="BE189" s="484" t="s">
        <v>6905</v>
      </c>
      <c r="BF189" s="484" t="s">
        <v>6905</v>
      </c>
      <c r="BG189" s="484" t="s">
        <v>6905</v>
      </c>
      <c r="BH189" s="484">
        <v>100</v>
      </c>
      <c r="BI189" s="484"/>
      <c r="BJ189" s="484"/>
      <c r="BK189" s="484">
        <v>1</v>
      </c>
      <c r="BL189" s="484">
        <v>45</v>
      </c>
      <c r="BM189" s="484">
        <v>9</v>
      </c>
      <c r="BN189" s="295">
        <f t="shared" si="82"/>
        <v>3</v>
      </c>
      <c r="BO189" s="295"/>
      <c r="BP189" s="484" t="s">
        <v>13125</v>
      </c>
      <c r="BQ189" s="484">
        <v>2</v>
      </c>
      <c r="BR189" s="484"/>
      <c r="BS189" s="484" t="s">
        <v>6905</v>
      </c>
      <c r="BT189" s="484"/>
      <c r="BU189" s="484" t="s">
        <v>13549</v>
      </c>
      <c r="BV189" s="484"/>
      <c r="BW189" s="484" t="s">
        <v>6905</v>
      </c>
      <c r="BX189" s="484">
        <v>3</v>
      </c>
      <c r="BY189" s="487" t="s">
        <v>6905</v>
      </c>
      <c r="BZ189" s="487" t="s">
        <v>6905</v>
      </c>
      <c r="CA189" s="487">
        <v>43001</v>
      </c>
      <c r="CB189" s="492" t="s">
        <v>13126</v>
      </c>
      <c r="CC189" s="492"/>
      <c r="CD189" s="492"/>
      <c r="CE189" s="484" t="s">
        <v>6905</v>
      </c>
      <c r="CF189" s="484" t="s">
        <v>6905</v>
      </c>
      <c r="CG189" s="484" t="s">
        <v>6905</v>
      </c>
      <c r="CH189" s="484" t="s">
        <v>6905</v>
      </c>
      <c r="CI189" s="484" t="s">
        <v>6905</v>
      </c>
      <c r="CJ189" s="484"/>
      <c r="CK189" s="484"/>
      <c r="CL189" s="484"/>
      <c r="CM189" s="484"/>
      <c r="CN189" s="484"/>
      <c r="CO189" s="484"/>
      <c r="CP189" s="484"/>
      <c r="CQ189" s="484"/>
      <c r="CR189" s="484"/>
      <c r="CS189" s="484"/>
      <c r="CT189" s="484"/>
      <c r="CU189" s="484"/>
      <c r="CV189" s="484"/>
      <c r="CW189" s="484">
        <v>3</v>
      </c>
      <c r="CX189" s="484">
        <v>3</v>
      </c>
      <c r="CY189" s="484">
        <v>1</v>
      </c>
      <c r="CZ189" s="484"/>
      <c r="DA189" s="484"/>
      <c r="DB189" s="484"/>
      <c r="DC189" s="484"/>
      <c r="DD189" s="295"/>
      <c r="DE189" s="295"/>
      <c r="DF189" s="295"/>
      <c r="DG189" s="295"/>
      <c r="DH189" s="484"/>
      <c r="DI189" s="484">
        <v>45</v>
      </c>
      <c r="DJ189" s="484"/>
      <c r="DK189" s="295" t="str">
        <f t="shared" si="83"/>
        <v/>
      </c>
      <c r="DL189" s="295"/>
      <c r="DM189" s="484"/>
      <c r="DN189" s="484"/>
      <c r="DO189" s="484"/>
      <c r="DP189" s="484"/>
      <c r="DQ189" s="484"/>
      <c r="DR189" s="484"/>
      <c r="DS189" s="484"/>
      <c r="DT189" s="484"/>
      <c r="DU189" s="484"/>
      <c r="DV189" s="484"/>
      <c r="DW189" s="484"/>
      <c r="DX189" s="484"/>
      <c r="DY189" s="484"/>
      <c r="DZ189" s="484"/>
      <c r="EA189" s="484"/>
      <c r="EB189" s="484"/>
      <c r="EC189" s="484"/>
      <c r="ED189" s="484"/>
      <c r="EE189" s="484"/>
      <c r="EF189" s="484"/>
      <c r="EG189" s="484"/>
      <c r="EH189" s="484"/>
      <c r="EI189" s="484"/>
      <c r="EJ189" s="484"/>
      <c r="EK189" s="484"/>
      <c r="EL189" s="484"/>
      <c r="EM189" s="484"/>
      <c r="EN189" s="484"/>
      <c r="EO189" s="484"/>
      <c r="EP189" s="484"/>
      <c r="EQ189" s="484"/>
      <c r="ER189" s="484"/>
      <c r="ES189" s="484"/>
      <c r="ET189" s="484"/>
      <c r="EU189" s="484"/>
      <c r="EV189" s="484"/>
      <c r="EW189" s="484">
        <v>1</v>
      </c>
      <c r="EX189" s="484"/>
      <c r="EY189" s="486" t="s">
        <v>13559</v>
      </c>
      <c r="EZ189" s="484">
        <v>101</v>
      </c>
      <c r="FA189" s="484"/>
      <c r="FB189" s="484"/>
      <c r="FC189" s="484"/>
      <c r="FD189" s="484"/>
      <c r="FE189" s="484"/>
      <c r="FF189" s="484"/>
      <c r="FG189" s="484"/>
      <c r="FH189" s="484">
        <v>1</v>
      </c>
      <c r="FI189" s="484">
        <v>25</v>
      </c>
      <c r="FJ189" s="484">
        <v>1</v>
      </c>
      <c r="FK189" s="484"/>
      <c r="FL189" s="486" t="s">
        <v>13559</v>
      </c>
      <c r="FM189" s="484">
        <v>101</v>
      </c>
      <c r="FN189" s="484"/>
      <c r="FO189" s="484"/>
      <c r="FP189" s="484"/>
      <c r="FQ189" s="484"/>
      <c r="FR189" s="484"/>
      <c r="FS189" s="484"/>
      <c r="FT189" s="484"/>
      <c r="FU189" s="484"/>
      <c r="FV189" s="484">
        <v>1</v>
      </c>
      <c r="FW189" s="484">
        <v>25</v>
      </c>
      <c r="FX189" s="254">
        <v>2000</v>
      </c>
      <c r="FY189" s="254">
        <v>1</v>
      </c>
    </row>
    <row r="190" spans="1:181">
      <c r="A190" s="240">
        <v>9010</v>
      </c>
      <c r="B190" s="240" t="s">
        <v>630</v>
      </c>
      <c r="C190" s="295">
        <f t="shared" si="78"/>
        <v>2</v>
      </c>
      <c r="D190" s="295" t="str">
        <f t="shared" si="78"/>
        <v/>
      </c>
      <c r="E190" s="295" t="str">
        <f t="shared" si="78"/>
        <v/>
      </c>
      <c r="F190" s="295">
        <f t="shared" si="78"/>
        <v>1</v>
      </c>
      <c r="G190" s="295">
        <f t="shared" si="78"/>
        <v>1</v>
      </c>
      <c r="H190" s="295">
        <f t="shared" si="78"/>
        <v>1</v>
      </c>
      <c r="I190" s="295" t="str">
        <f t="shared" si="78"/>
        <v/>
      </c>
      <c r="J190" s="295"/>
      <c r="K190" s="295" t="str">
        <f t="shared" si="79"/>
        <v/>
      </c>
      <c r="L190" s="295">
        <f t="shared" si="79"/>
        <v>2.7E-2</v>
      </c>
      <c r="M190" s="295">
        <f t="shared" si="79"/>
        <v>1.7999999999999999E-2</v>
      </c>
      <c r="N190" s="295" t="str">
        <f t="shared" si="79"/>
        <v>PLAYERSKILL_306</v>
      </c>
      <c r="O190" s="295" t="str">
        <f t="shared" si="79"/>
        <v>PLAYERSKILLDES_306</v>
      </c>
      <c r="P190" s="295" t="str">
        <f t="shared" si="79"/>
        <v>PLAYERSKILLDES2_306</v>
      </c>
      <c r="Q190" s="295" t="str">
        <f t="shared" si="79"/>
        <v>PLAYERSKILLDES3_306</v>
      </c>
      <c r="R190" s="295"/>
      <c r="S190" s="295" t="str">
        <f t="shared" si="80"/>
        <v>ps_pilihanbing</v>
      </c>
      <c r="T190" s="295">
        <f t="shared" si="80"/>
        <v>101</v>
      </c>
      <c r="U190" s="295" t="str">
        <f t="shared" si="80"/>
        <v/>
      </c>
      <c r="V190" s="295" t="str">
        <f t="shared" si="80"/>
        <v/>
      </c>
      <c r="W190" s="295" t="str">
        <f t="shared" si="80"/>
        <v/>
      </c>
      <c r="X190" s="295" t="str">
        <f t="shared" si="80"/>
        <v/>
      </c>
      <c r="Y190" s="295" t="str">
        <f t="shared" si="80"/>
        <v/>
      </c>
      <c r="Z190" s="295" t="str">
        <f t="shared" si="80"/>
        <v/>
      </c>
      <c r="AA190" s="295" t="str">
        <f t="shared" si="80"/>
        <v/>
      </c>
      <c r="AB190" s="295" t="str">
        <f t="shared" si="80"/>
        <v/>
      </c>
      <c r="AC190" s="295"/>
      <c r="AD190" s="295" t="str">
        <f t="shared" si="81"/>
        <v>pilihanbing1_pilihanbing</v>
      </c>
      <c r="AE190" s="295" t="str">
        <f t="shared" si="81"/>
        <v/>
      </c>
      <c r="AF190" s="295" t="str">
        <f t="shared" si="81"/>
        <v/>
      </c>
      <c r="AG190" s="295" t="str">
        <f t="shared" si="81"/>
        <v>pilihanbing2_pilihanbing</v>
      </c>
      <c r="AH190" s="295">
        <f t="shared" si="81"/>
        <v>120</v>
      </c>
      <c r="AI190" s="295" t="str">
        <f t="shared" si="81"/>
        <v/>
      </c>
      <c r="AJ190" s="295" t="str">
        <f t="shared" si="81"/>
        <v/>
      </c>
      <c r="AK190" s="295" t="str">
        <f t="shared" si="81"/>
        <v/>
      </c>
      <c r="AL190" s="295" t="str">
        <f t="shared" si="81"/>
        <v/>
      </c>
      <c r="AM190" s="295">
        <f t="shared" si="81"/>
        <v>1</v>
      </c>
      <c r="AN190" s="295" t="str">
        <f t="shared" si="81"/>
        <v>[["skill_pilihanbing",1]]</v>
      </c>
      <c r="AO190" s="240">
        <v>0</v>
      </c>
      <c r="AP190" s="240">
        <v>3</v>
      </c>
      <c r="AQ190" s="219">
        <v>3</v>
      </c>
      <c r="AR190" s="242">
        <v>0</v>
      </c>
      <c r="AT190" s="242" t="s">
        <v>13192</v>
      </c>
      <c r="AU190" s="242" t="s">
        <v>13548</v>
      </c>
      <c r="AV190" s="244" t="s">
        <v>13550</v>
      </c>
      <c r="AW190" s="242">
        <v>1</v>
      </c>
      <c r="AX190" s="243">
        <v>1</v>
      </c>
      <c r="AY190" s="243">
        <v>1</v>
      </c>
      <c r="AZ190" s="243" t="s">
        <v>6905</v>
      </c>
      <c r="BB190" s="244">
        <v>1</v>
      </c>
      <c r="BD190" s="246" t="s">
        <v>6905</v>
      </c>
      <c r="BE190" s="247" t="s">
        <v>6905</v>
      </c>
      <c r="BF190" s="248" t="s">
        <v>6905</v>
      </c>
      <c r="BG190" s="248" t="s">
        <v>6905</v>
      </c>
      <c r="BH190" s="245">
        <v>100</v>
      </c>
      <c r="BK190" s="245">
        <v>1</v>
      </c>
      <c r="BL190" s="245">
        <v>45</v>
      </c>
      <c r="BM190" s="245">
        <v>9</v>
      </c>
      <c r="BN190" s="295">
        <f t="shared" si="82"/>
        <v>23</v>
      </c>
      <c r="BO190" s="295"/>
      <c r="BP190" s="245" t="s">
        <v>13125</v>
      </c>
      <c r="BQ190" s="245">
        <v>2</v>
      </c>
      <c r="BS190" s="245" t="s">
        <v>6905</v>
      </c>
      <c r="BU190" s="245" t="s">
        <v>13560</v>
      </c>
      <c r="BW190" s="245" t="s">
        <v>6905</v>
      </c>
      <c r="BX190" s="245">
        <v>3</v>
      </c>
      <c r="BY190" s="249" t="s">
        <v>6905</v>
      </c>
      <c r="BZ190" s="249" t="s">
        <v>6905</v>
      </c>
      <c r="CE190" s="243" t="s">
        <v>6905</v>
      </c>
      <c r="CF190" s="243" t="s">
        <v>6905</v>
      </c>
      <c r="CG190" s="243" t="s">
        <v>6905</v>
      </c>
      <c r="CH190" s="243" t="s">
        <v>6905</v>
      </c>
      <c r="CI190" s="243" t="s">
        <v>6905</v>
      </c>
      <c r="CW190" s="253">
        <v>3</v>
      </c>
      <c r="CX190" s="253">
        <v>3</v>
      </c>
      <c r="CY190" s="253">
        <v>3</v>
      </c>
      <c r="CZ190" s="245">
        <v>100</v>
      </c>
      <c r="DA190" s="245" t="s">
        <v>13561</v>
      </c>
      <c r="DB190" s="245">
        <v>1</v>
      </c>
      <c r="DD190" s="295"/>
      <c r="DE190" s="295"/>
      <c r="DF190" s="295"/>
      <c r="DG190" s="295"/>
      <c r="DH190" s="245">
        <v>1</v>
      </c>
      <c r="DI190" s="245">
        <v>45</v>
      </c>
      <c r="DJ190" s="245">
        <v>9</v>
      </c>
      <c r="DK190" s="295">
        <f t="shared" si="83"/>
        <v>45</v>
      </c>
      <c r="DL190" s="295"/>
      <c r="DM190" s="245" t="s">
        <v>13125</v>
      </c>
      <c r="DN190" s="245">
        <v>2</v>
      </c>
      <c r="DP190" s="245" t="s">
        <v>6905</v>
      </c>
      <c r="DR190" s="245" t="s">
        <v>13562</v>
      </c>
      <c r="DS190" s="245" t="s">
        <v>6905</v>
      </c>
      <c r="DT190" s="245">
        <v>3</v>
      </c>
      <c r="DU190" s="251" t="s">
        <v>6905</v>
      </c>
      <c r="DV190" s="251" t="s">
        <v>6905</v>
      </c>
      <c r="EW190" s="250">
        <v>1</v>
      </c>
      <c r="EX190" s="250">
        <v>315</v>
      </c>
      <c r="EZ190" s="250">
        <v>101</v>
      </c>
      <c r="FH190" s="250">
        <v>1</v>
      </c>
      <c r="FJ190" s="250">
        <v>1</v>
      </c>
      <c r="FK190" s="250">
        <v>315</v>
      </c>
      <c r="FM190" s="250">
        <v>101</v>
      </c>
      <c r="FV190" s="250">
        <v>1</v>
      </c>
      <c r="FX190" s="254">
        <v>2000</v>
      </c>
      <c r="FY190" s="254">
        <v>1</v>
      </c>
    </row>
    <row r="191" spans="1:181">
      <c r="A191" s="240">
        <v>9011</v>
      </c>
      <c r="B191" s="240" t="s">
        <v>627</v>
      </c>
      <c r="C191" s="295">
        <f t="shared" si="78"/>
        <v>2</v>
      </c>
      <c r="D191" s="295" t="str">
        <f t="shared" si="78"/>
        <v/>
      </c>
      <c r="E191" s="295" t="str">
        <f t="shared" si="78"/>
        <v/>
      </c>
      <c r="F191" s="295">
        <f t="shared" si="78"/>
        <v>1</v>
      </c>
      <c r="G191" s="295">
        <f t="shared" si="78"/>
        <v>2</v>
      </c>
      <c r="H191" s="295">
        <f t="shared" si="78"/>
        <v>2</v>
      </c>
      <c r="I191" s="295" t="str">
        <f t="shared" si="78"/>
        <v/>
      </c>
      <c r="J191" s="295"/>
      <c r="K191" s="295" t="str">
        <f t="shared" si="79"/>
        <v/>
      </c>
      <c r="L191" s="295">
        <f t="shared" si="79"/>
        <v>2.7E-2</v>
      </c>
      <c r="M191" s="295">
        <f t="shared" si="79"/>
        <v>1.7999999999999999E-2</v>
      </c>
      <c r="N191" s="295" t="str">
        <f t="shared" si="79"/>
        <v>PLAYERSKILL_303</v>
      </c>
      <c r="O191" s="295" t="str">
        <f t="shared" si="79"/>
        <v>PLAYERSKILLDES_303</v>
      </c>
      <c r="P191" s="295" t="str">
        <f t="shared" si="79"/>
        <v>PLAYERSKILLDES2_303</v>
      </c>
      <c r="Q191" s="295" t="str">
        <f t="shared" si="79"/>
        <v>PLAYERSKILLDES3_303</v>
      </c>
      <c r="R191" s="295"/>
      <c r="S191" s="295" t="str">
        <f t="shared" si="80"/>
        <v>ps_hanbingmoqiang</v>
      </c>
      <c r="T191" s="295">
        <f t="shared" si="80"/>
        <v>101</v>
      </c>
      <c r="U191" s="295" t="str">
        <f t="shared" si="80"/>
        <v/>
      </c>
      <c r="V191" s="295" t="str">
        <f t="shared" si="80"/>
        <v/>
      </c>
      <c r="W191" s="295" t="str">
        <f t="shared" si="80"/>
        <v/>
      </c>
      <c r="X191" s="295" t="str">
        <f t="shared" si="80"/>
        <v/>
      </c>
      <c r="Y191" s="295" t="str">
        <f t="shared" si="80"/>
        <v/>
      </c>
      <c r="Z191" s="295" t="str">
        <f t="shared" si="80"/>
        <v/>
      </c>
      <c r="AA191" s="295" t="str">
        <f t="shared" si="80"/>
        <v/>
      </c>
      <c r="AB191" s="295" t="str">
        <f t="shared" si="80"/>
        <v/>
      </c>
      <c r="AC191" s="295"/>
      <c r="AD191" s="295" t="str">
        <f t="shared" si="81"/>
        <v/>
      </c>
      <c r="AE191" s="295" t="str">
        <f t="shared" si="81"/>
        <v/>
      </c>
      <c r="AF191" s="295" t="str">
        <f t="shared" si="81"/>
        <v/>
      </c>
      <c r="AG191" s="295" t="str">
        <f t="shared" si="81"/>
        <v/>
      </c>
      <c r="AH191" s="295">
        <f t="shared" si="81"/>
        <v>120</v>
      </c>
      <c r="AI191" s="295" t="str">
        <f t="shared" si="81"/>
        <v/>
      </c>
      <c r="AJ191" s="295" t="str">
        <f t="shared" si="81"/>
        <v/>
      </c>
      <c r="AK191" s="295" t="str">
        <f t="shared" si="81"/>
        <v/>
      </c>
      <c r="AL191" s="295" t="str">
        <f t="shared" si="81"/>
        <v/>
      </c>
      <c r="AM191" s="295">
        <f t="shared" si="81"/>
        <v>1</v>
      </c>
      <c r="AN191" s="295" t="str">
        <f t="shared" si="81"/>
        <v>[["skill_hanbingmoqiang",1]]</v>
      </c>
      <c r="AO191" s="240">
        <v>0</v>
      </c>
      <c r="AP191" s="240">
        <v>3</v>
      </c>
      <c r="AQ191" s="219">
        <v>3</v>
      </c>
      <c r="AR191" s="242">
        <v>0</v>
      </c>
      <c r="AT191" s="242" t="s">
        <v>13192</v>
      </c>
      <c r="AU191" s="242" t="s">
        <v>13548</v>
      </c>
      <c r="AV191" s="244" t="s">
        <v>13550</v>
      </c>
      <c r="AW191" s="242">
        <v>1</v>
      </c>
      <c r="AX191" s="243">
        <v>2</v>
      </c>
      <c r="AY191" s="243">
        <v>1</v>
      </c>
      <c r="AZ191" s="243" t="s">
        <v>13153</v>
      </c>
      <c r="BA191" s="243">
        <v>2</v>
      </c>
      <c r="BB191" s="244">
        <v>1</v>
      </c>
      <c r="BD191" s="246" t="s">
        <v>6905</v>
      </c>
      <c r="BE191" s="247">
        <v>10303</v>
      </c>
      <c r="BF191" s="248" t="s">
        <v>6905</v>
      </c>
      <c r="BG191" s="248" t="s">
        <v>6905</v>
      </c>
      <c r="BH191" s="245">
        <v>100</v>
      </c>
      <c r="BK191" s="245">
        <v>0</v>
      </c>
      <c r="BL191" s="245">
        <v>45</v>
      </c>
      <c r="BN191" s="295" t="str">
        <f t="shared" si="82"/>
        <v/>
      </c>
      <c r="BO191" s="295"/>
      <c r="BS191" s="245" t="s">
        <v>6905</v>
      </c>
      <c r="BU191" s="245" t="s">
        <v>6905</v>
      </c>
      <c r="BW191" s="245" t="s">
        <v>6905</v>
      </c>
      <c r="BX191" s="245">
        <v>3</v>
      </c>
      <c r="BY191" s="249" t="s">
        <v>6905</v>
      </c>
      <c r="BZ191" s="249" t="s">
        <v>6905</v>
      </c>
      <c r="CA191" s="249" t="s">
        <v>6905</v>
      </c>
      <c r="CB191" s="249" t="s">
        <v>6905</v>
      </c>
      <c r="CE191" s="243" t="s">
        <v>6905</v>
      </c>
      <c r="CF191" s="243" t="s">
        <v>6905</v>
      </c>
      <c r="CG191" s="243" t="s">
        <v>6905</v>
      </c>
      <c r="CH191" s="243" t="s">
        <v>6905</v>
      </c>
      <c r="CI191" s="243" t="s">
        <v>6905</v>
      </c>
      <c r="DD191" s="295"/>
      <c r="DE191" s="295"/>
      <c r="DF191" s="295"/>
      <c r="DG191" s="295"/>
      <c r="DI191" s="245">
        <v>45</v>
      </c>
      <c r="DK191" s="295" t="str">
        <f t="shared" si="83"/>
        <v/>
      </c>
      <c r="DL191" s="295"/>
      <c r="EW191" s="250">
        <v>1</v>
      </c>
      <c r="EZ191" s="250">
        <v>101</v>
      </c>
      <c r="FH191" s="250">
        <v>1</v>
      </c>
      <c r="FI191" s="250">
        <v>25</v>
      </c>
      <c r="FJ191" s="250">
        <v>1</v>
      </c>
      <c r="FM191" s="250">
        <v>101</v>
      </c>
      <c r="FV191" s="250">
        <v>1</v>
      </c>
      <c r="FW191" s="250">
        <v>25</v>
      </c>
      <c r="FX191" s="254">
        <v>2000</v>
      </c>
      <c r="FY191" s="254">
        <v>1</v>
      </c>
    </row>
    <row r="192" spans="1:181">
      <c r="A192" s="240">
        <v>9012</v>
      </c>
      <c r="B192" s="240" t="s">
        <v>629</v>
      </c>
      <c r="C192" s="295">
        <f t="shared" si="78"/>
        <v>2</v>
      </c>
      <c r="D192" s="295">
        <f t="shared" si="78"/>
        <v>1</v>
      </c>
      <c r="E192" s="295">
        <f t="shared" si="78"/>
        <v>1</v>
      </c>
      <c r="F192" s="295">
        <f t="shared" si="78"/>
        <v>1</v>
      </c>
      <c r="G192" s="295">
        <f t="shared" si="78"/>
        <v>1</v>
      </c>
      <c r="H192" s="295">
        <f t="shared" si="78"/>
        <v>1</v>
      </c>
      <c r="I192" s="295" t="str">
        <f t="shared" si="78"/>
        <v/>
      </c>
      <c r="J192" s="295"/>
      <c r="K192" s="295" t="str">
        <f t="shared" si="79"/>
        <v/>
      </c>
      <c r="L192" s="295">
        <f t="shared" si="79"/>
        <v>3.5999999999999997E-2</v>
      </c>
      <c r="M192" s="295">
        <f t="shared" si="79"/>
        <v>2.7E-2</v>
      </c>
      <c r="N192" s="295" t="str">
        <f t="shared" si="79"/>
        <v>PLAYERSKILL_305</v>
      </c>
      <c r="O192" s="295" t="str">
        <f t="shared" si="79"/>
        <v>PLAYERSKILLDES_305</v>
      </c>
      <c r="P192" s="295" t="str">
        <f t="shared" si="79"/>
        <v>PLAYERSKILLDES2_305</v>
      </c>
      <c r="Q192" s="295" t="str">
        <f t="shared" si="79"/>
        <v>PLAYERSKILLDES3_305</v>
      </c>
      <c r="R192" s="295"/>
      <c r="S192" s="295" t="str">
        <f t="shared" si="80"/>
        <v>ps_hanbingmohuan</v>
      </c>
      <c r="T192" s="295">
        <f t="shared" si="80"/>
        <v>101</v>
      </c>
      <c r="U192" s="295" t="str">
        <f t="shared" si="80"/>
        <v/>
      </c>
      <c r="V192" s="295" t="str">
        <f t="shared" si="80"/>
        <v/>
      </c>
      <c r="W192" s="295" t="str">
        <f t="shared" si="80"/>
        <v/>
      </c>
      <c r="X192" s="295" t="str">
        <f t="shared" si="80"/>
        <v/>
      </c>
      <c r="Y192" s="295" t="str">
        <f t="shared" si="80"/>
        <v/>
      </c>
      <c r="Z192" s="295" t="str">
        <f t="shared" si="80"/>
        <v/>
      </c>
      <c r="AA192" s="295" t="str">
        <f t="shared" si="80"/>
        <v/>
      </c>
      <c r="AB192" s="295" t="str">
        <f t="shared" si="80"/>
        <v/>
      </c>
      <c r="AC192" s="295"/>
      <c r="AD192" s="295" t="str">
        <f t="shared" si="81"/>
        <v>hanbingmohuan1_hanbingmohuan</v>
      </c>
      <c r="AE192" s="295" t="str">
        <f t="shared" si="81"/>
        <v/>
      </c>
      <c r="AF192" s="295" t="str">
        <f t="shared" si="81"/>
        <v>hanbingmohuan2_hanbingmohuan</v>
      </c>
      <c r="AG192" s="295" t="str">
        <f t="shared" si="81"/>
        <v/>
      </c>
      <c r="AH192" s="295">
        <f t="shared" si="81"/>
        <v>120</v>
      </c>
      <c r="AI192" s="295" t="str">
        <f t="shared" si="81"/>
        <v/>
      </c>
      <c r="AJ192" s="295" t="str">
        <f t="shared" si="81"/>
        <v/>
      </c>
      <c r="AK192" s="295" t="str">
        <f t="shared" si="81"/>
        <v/>
      </c>
      <c r="AL192" s="295" t="str">
        <f t="shared" si="81"/>
        <v/>
      </c>
      <c r="AM192" s="295">
        <f t="shared" si="81"/>
        <v>1</v>
      </c>
      <c r="AN192" s="295" t="str">
        <f t="shared" si="81"/>
        <v>[["skill_hanbingmohuan",14]]</v>
      </c>
      <c r="AO192" s="240">
        <v>0</v>
      </c>
      <c r="AP192" s="240">
        <v>3</v>
      </c>
      <c r="AQ192" s="219">
        <v>3</v>
      </c>
      <c r="AR192" s="242">
        <v>0</v>
      </c>
      <c r="AT192" s="242" t="s">
        <v>13192</v>
      </c>
      <c r="AU192" s="242" t="s">
        <v>13548</v>
      </c>
      <c r="AV192" s="244" t="s">
        <v>13550</v>
      </c>
      <c r="AW192" s="242">
        <v>1</v>
      </c>
      <c r="AX192" s="243">
        <v>1</v>
      </c>
      <c r="AY192" s="243">
        <v>1</v>
      </c>
      <c r="AZ192" s="243" t="s">
        <v>6905</v>
      </c>
      <c r="BB192" s="244">
        <v>1</v>
      </c>
      <c r="BD192" s="246" t="s">
        <v>6905</v>
      </c>
      <c r="BE192" s="247" t="s">
        <v>6905</v>
      </c>
      <c r="BF192" s="248" t="s">
        <v>6905</v>
      </c>
      <c r="BG192" s="248" t="s">
        <v>6905</v>
      </c>
      <c r="BH192" s="245">
        <v>100</v>
      </c>
      <c r="BK192" s="245">
        <v>1</v>
      </c>
      <c r="BL192" s="245">
        <v>60</v>
      </c>
      <c r="BM192" s="245">
        <v>9</v>
      </c>
      <c r="BN192" s="295">
        <f t="shared" si="82"/>
        <v>27</v>
      </c>
      <c r="BO192" s="295"/>
      <c r="BP192" s="245" t="s">
        <v>13125</v>
      </c>
      <c r="BQ192" s="245">
        <v>2</v>
      </c>
      <c r="BS192" s="245" t="s">
        <v>6905</v>
      </c>
      <c r="BU192" s="245" t="s">
        <v>13563</v>
      </c>
      <c r="BW192" s="245" t="s">
        <v>6905</v>
      </c>
      <c r="BX192" s="245">
        <v>3</v>
      </c>
      <c r="BY192" s="249" t="s">
        <v>6905</v>
      </c>
      <c r="BZ192" s="249" t="s">
        <v>6905</v>
      </c>
      <c r="CE192" s="243" t="s">
        <v>6905</v>
      </c>
      <c r="CF192" s="243" t="s">
        <v>6905</v>
      </c>
      <c r="CG192" s="243" t="s">
        <v>6905</v>
      </c>
      <c r="CH192" s="243" t="s">
        <v>6905</v>
      </c>
      <c r="CI192" s="243" t="s">
        <v>6905</v>
      </c>
      <c r="CW192" s="253">
        <v>3</v>
      </c>
      <c r="CX192" s="253">
        <v>3</v>
      </c>
      <c r="CY192" s="253">
        <v>1</v>
      </c>
      <c r="CZ192" s="245">
        <v>100</v>
      </c>
      <c r="DA192" s="245" t="s">
        <v>13561</v>
      </c>
      <c r="DB192" s="245">
        <v>1</v>
      </c>
      <c r="DD192" s="295"/>
      <c r="DE192" s="295"/>
      <c r="DF192" s="295"/>
      <c r="DG192" s="295"/>
      <c r="DH192" s="245">
        <v>1</v>
      </c>
      <c r="DI192" s="245">
        <v>60</v>
      </c>
      <c r="DJ192" s="245">
        <v>9</v>
      </c>
      <c r="DK192" s="295">
        <f t="shared" si="83"/>
        <v>35</v>
      </c>
      <c r="DL192" s="295"/>
      <c r="DM192" s="245" t="s">
        <v>13125</v>
      </c>
      <c r="DN192" s="245">
        <v>2</v>
      </c>
      <c r="DP192" s="245" t="s">
        <v>6905</v>
      </c>
      <c r="DS192" s="245" t="s">
        <v>6905</v>
      </c>
      <c r="DT192" s="245">
        <v>3</v>
      </c>
      <c r="DU192" s="251" t="s">
        <v>6905</v>
      </c>
      <c r="DV192" s="251" t="s">
        <v>6905</v>
      </c>
      <c r="DW192" s="251">
        <v>43002</v>
      </c>
      <c r="DX192" s="251" t="s">
        <v>13126</v>
      </c>
      <c r="EW192" s="250">
        <v>10</v>
      </c>
      <c r="EX192" s="250">
        <v>315</v>
      </c>
      <c r="EZ192" s="250">
        <v>101</v>
      </c>
      <c r="FH192" s="250">
        <v>1</v>
      </c>
      <c r="FI192" s="250">
        <v>25</v>
      </c>
      <c r="FJ192" s="250">
        <v>10</v>
      </c>
      <c r="FK192" s="250">
        <v>315</v>
      </c>
      <c r="FM192" s="250">
        <v>101</v>
      </c>
      <c r="FV192" s="250">
        <v>1</v>
      </c>
      <c r="FW192" s="250">
        <v>25</v>
      </c>
      <c r="FX192" s="254">
        <v>2000</v>
      </c>
      <c r="FY192" s="254">
        <v>1</v>
      </c>
    </row>
    <row r="193" spans="1:181">
      <c r="A193" s="240">
        <v>9013</v>
      </c>
      <c r="B193" s="240" t="s">
        <v>645</v>
      </c>
      <c r="C193" s="295">
        <f t="shared" si="78"/>
        <v>2</v>
      </c>
      <c r="D193" s="295" t="str">
        <f t="shared" si="78"/>
        <v/>
      </c>
      <c r="E193" s="295" t="str">
        <f t="shared" si="78"/>
        <v/>
      </c>
      <c r="F193" s="295">
        <f t="shared" si="78"/>
        <v>1</v>
      </c>
      <c r="G193" s="295">
        <f t="shared" si="78"/>
        <v>2</v>
      </c>
      <c r="H193" s="295">
        <f t="shared" si="78"/>
        <v>2</v>
      </c>
      <c r="I193" s="295" t="str">
        <f t="shared" si="78"/>
        <v/>
      </c>
      <c r="J193" s="295"/>
      <c r="K193" s="295" t="str">
        <f t="shared" si="79"/>
        <v/>
      </c>
      <c r="L193" s="295">
        <f t="shared" si="79"/>
        <v>2.7E-2</v>
      </c>
      <c r="M193" s="295">
        <f t="shared" si="79"/>
        <v>1.7999999999999999E-2</v>
      </c>
      <c r="N193" s="295" t="str">
        <f t="shared" si="79"/>
        <v>PLAYERSKILL_403</v>
      </c>
      <c r="O193" s="295" t="str">
        <f t="shared" si="79"/>
        <v>PLAYERSKILLDES_403</v>
      </c>
      <c r="P193" s="295" t="str">
        <f t="shared" si="79"/>
        <v>PLAYERSKILLDES2_403</v>
      </c>
      <c r="Q193" s="295" t="str">
        <f t="shared" si="79"/>
        <v>PLAYERSKILLDES3_403</v>
      </c>
      <c r="R193" s="295"/>
      <c r="S193" s="295" t="str">
        <f t="shared" si="80"/>
        <v>ps_kuaigongzhanshu</v>
      </c>
      <c r="T193" s="295">
        <f t="shared" si="80"/>
        <v>100</v>
      </c>
      <c r="U193" s="295" t="str">
        <f t="shared" si="80"/>
        <v/>
      </c>
      <c r="V193" s="295" t="str">
        <f t="shared" si="80"/>
        <v/>
      </c>
      <c r="W193" s="295" t="str">
        <f t="shared" si="80"/>
        <v/>
      </c>
      <c r="X193" s="295" t="str">
        <f t="shared" si="80"/>
        <v/>
      </c>
      <c r="Y193" s="295" t="str">
        <f t="shared" si="80"/>
        <v/>
      </c>
      <c r="Z193" s="295" t="str">
        <f t="shared" si="80"/>
        <v/>
      </c>
      <c r="AA193" s="295" t="str">
        <f t="shared" si="80"/>
        <v/>
      </c>
      <c r="AB193" s="295" t="str">
        <f t="shared" si="80"/>
        <v/>
      </c>
      <c r="AC193" s="295"/>
      <c r="AD193" s="295" t="str">
        <f t="shared" si="81"/>
        <v>kuaigongzhanshu1_kuaigongzhanshu</v>
      </c>
      <c r="AE193" s="295" t="str">
        <f t="shared" si="81"/>
        <v/>
      </c>
      <c r="AF193" s="295" t="str">
        <f t="shared" si="81"/>
        <v/>
      </c>
      <c r="AG193" s="295" t="str">
        <f t="shared" si="81"/>
        <v>kuaigongzhanshu2_kuaigongzhanshu</v>
      </c>
      <c r="AH193" s="295">
        <f t="shared" si="81"/>
        <v>150</v>
      </c>
      <c r="AI193" s="295" t="str">
        <f t="shared" si="81"/>
        <v/>
      </c>
      <c r="AJ193" s="295" t="str">
        <f t="shared" si="81"/>
        <v/>
      </c>
      <c r="AK193" s="295" t="str">
        <f t="shared" si="81"/>
        <v/>
      </c>
      <c r="AL193" s="295" t="str">
        <f t="shared" si="81"/>
        <v/>
      </c>
      <c r="AM193" s="295">
        <f t="shared" si="81"/>
        <v>2</v>
      </c>
      <c r="AN193" s="295" t="str">
        <f t="shared" si="81"/>
        <v>[["skill_kuaigongzhanshu",1]]</v>
      </c>
      <c r="AO193" s="240">
        <v>0</v>
      </c>
      <c r="AP193" s="240">
        <v>3</v>
      </c>
      <c r="AQ193" s="219">
        <v>4</v>
      </c>
      <c r="AR193" s="242">
        <v>0</v>
      </c>
      <c r="AT193" s="242" t="s">
        <v>13192</v>
      </c>
      <c r="AU193" s="242" t="s">
        <v>13548</v>
      </c>
      <c r="AV193" s="244" t="s">
        <v>13550</v>
      </c>
      <c r="AW193" s="242">
        <v>1</v>
      </c>
      <c r="AX193" s="243">
        <v>1</v>
      </c>
      <c r="AY193" s="243">
        <v>1</v>
      </c>
      <c r="AZ193" s="243" t="s">
        <v>6905</v>
      </c>
      <c r="BB193" s="244">
        <v>1</v>
      </c>
      <c r="BD193" s="246" t="s">
        <v>6905</v>
      </c>
      <c r="BE193" s="247" t="s">
        <v>6905</v>
      </c>
      <c r="BF193" s="248" t="s">
        <v>6905</v>
      </c>
      <c r="BG193" s="248" t="s">
        <v>6905</v>
      </c>
      <c r="BH193" s="245">
        <v>100</v>
      </c>
      <c r="BK193" s="245">
        <v>1</v>
      </c>
      <c r="BL193" s="245">
        <v>60</v>
      </c>
      <c r="BM193" s="245">
        <v>8</v>
      </c>
      <c r="BN193" s="295" t="str">
        <f t="shared" si="82"/>
        <v/>
      </c>
      <c r="BO193" s="295"/>
      <c r="BP193" s="245" t="s">
        <v>13125</v>
      </c>
      <c r="BS193" s="245" t="s">
        <v>6905</v>
      </c>
      <c r="BU193" s="245" t="s">
        <v>6905</v>
      </c>
      <c r="BW193" s="245" t="s">
        <v>6905</v>
      </c>
      <c r="BX193" s="245">
        <v>4</v>
      </c>
      <c r="BY193" s="249" t="s">
        <v>6905</v>
      </c>
      <c r="BZ193" s="249" t="s">
        <v>6905</v>
      </c>
      <c r="CA193" s="249">
        <v>4403</v>
      </c>
      <c r="CB193" s="249" t="s">
        <v>13126</v>
      </c>
      <c r="CE193" s="243" t="s">
        <v>6905</v>
      </c>
      <c r="CF193" s="243" t="s">
        <v>6905</v>
      </c>
      <c r="CG193" s="243" t="s">
        <v>6905</v>
      </c>
      <c r="CH193" s="243" t="s">
        <v>6905</v>
      </c>
      <c r="CI193" s="243" t="s">
        <v>6905</v>
      </c>
      <c r="DD193" s="295"/>
      <c r="DE193" s="295"/>
      <c r="DF193" s="295"/>
      <c r="DG193" s="295"/>
      <c r="DI193" s="245">
        <v>60</v>
      </c>
      <c r="DK193" s="295" t="str">
        <f t="shared" si="83"/>
        <v/>
      </c>
      <c r="DL193" s="295"/>
      <c r="EW193" s="250">
        <v>1</v>
      </c>
      <c r="EZ193" s="250">
        <v>100</v>
      </c>
      <c r="FH193" s="250">
        <v>1</v>
      </c>
      <c r="FI193" s="250">
        <v>25</v>
      </c>
      <c r="FJ193" s="250">
        <v>1</v>
      </c>
      <c r="FM193" s="250">
        <v>100</v>
      </c>
      <c r="FV193" s="250">
        <v>1</v>
      </c>
      <c r="FW193" s="250">
        <v>25</v>
      </c>
      <c r="FX193" s="254">
        <v>2000</v>
      </c>
      <c r="FY193" s="254">
        <v>1</v>
      </c>
    </row>
    <row r="194" spans="1:181">
      <c r="A194" s="240">
        <v>9014</v>
      </c>
      <c r="B194" s="240" t="s">
        <v>632</v>
      </c>
      <c r="C194" s="295">
        <f t="shared" si="78"/>
        <v>2</v>
      </c>
      <c r="D194" s="295" t="str">
        <f t="shared" si="78"/>
        <v/>
      </c>
      <c r="E194" s="295" t="str">
        <f t="shared" si="78"/>
        <v/>
      </c>
      <c r="F194" s="295">
        <f t="shared" si="78"/>
        <v>1</v>
      </c>
      <c r="G194" s="295">
        <f t="shared" si="78"/>
        <v>2</v>
      </c>
      <c r="H194" s="295">
        <f t="shared" si="78"/>
        <v>2</v>
      </c>
      <c r="I194" s="295" t="str">
        <f t="shared" si="78"/>
        <v/>
      </c>
      <c r="J194" s="295"/>
      <c r="K194" s="295" t="str">
        <f t="shared" si="79"/>
        <v/>
      </c>
      <c r="L194" s="295">
        <f t="shared" si="79"/>
        <v>2.7E-2</v>
      </c>
      <c r="M194" s="295">
        <f t="shared" si="79"/>
        <v>1.7999999999999999E-2</v>
      </c>
      <c r="N194" s="295" t="str">
        <f t="shared" si="79"/>
        <v>PLAYERSKILL_308</v>
      </c>
      <c r="O194" s="295" t="str">
        <f t="shared" si="79"/>
        <v>PLAYERSKILLDES_308</v>
      </c>
      <c r="P194" s="295" t="str">
        <f t="shared" si="79"/>
        <v>PLAYERSKILLDES2_308</v>
      </c>
      <c r="Q194" s="295" t="str">
        <f t="shared" si="79"/>
        <v>PLAYERSKILLDES3_308</v>
      </c>
      <c r="R194" s="295"/>
      <c r="S194" s="295" t="str">
        <f t="shared" si="80"/>
        <v>ps_huanxinguwu</v>
      </c>
      <c r="T194" s="295">
        <f t="shared" si="80"/>
        <v>100</v>
      </c>
      <c r="U194" s="295" t="str">
        <f t="shared" si="80"/>
        <v/>
      </c>
      <c r="V194" s="295" t="str">
        <f t="shared" si="80"/>
        <v/>
      </c>
      <c r="W194" s="295" t="str">
        <f t="shared" si="80"/>
        <v/>
      </c>
      <c r="X194" s="295" t="str">
        <f t="shared" si="80"/>
        <v/>
      </c>
      <c r="Y194" s="295" t="str">
        <f t="shared" si="80"/>
        <v/>
      </c>
      <c r="Z194" s="295" t="str">
        <f t="shared" si="80"/>
        <v/>
      </c>
      <c r="AA194" s="295" t="str">
        <f t="shared" si="80"/>
        <v/>
      </c>
      <c r="AB194" s="295" t="str">
        <f t="shared" si="80"/>
        <v/>
      </c>
      <c r="AC194" s="295"/>
      <c r="AD194" s="295" t="str">
        <f t="shared" si="81"/>
        <v>huanxinguwu_huanxinguwu</v>
      </c>
      <c r="AE194" s="295" t="str">
        <f t="shared" si="81"/>
        <v/>
      </c>
      <c r="AF194" s="295" t="str">
        <f t="shared" si="81"/>
        <v/>
      </c>
      <c r="AG194" s="295" t="str">
        <f t="shared" si="81"/>
        <v/>
      </c>
      <c r="AH194" s="295">
        <f t="shared" si="81"/>
        <v>160</v>
      </c>
      <c r="AI194" s="295" t="str">
        <f t="shared" si="81"/>
        <v/>
      </c>
      <c r="AJ194" s="295" t="str">
        <f t="shared" si="81"/>
        <v/>
      </c>
      <c r="AK194" s="295" t="str">
        <f t="shared" si="81"/>
        <v/>
      </c>
      <c r="AL194" s="295" t="str">
        <f t="shared" si="81"/>
        <v/>
      </c>
      <c r="AM194" s="295">
        <f t="shared" si="81"/>
        <v>2</v>
      </c>
      <c r="AN194" s="295" t="str">
        <f t="shared" si="81"/>
        <v>[["skill_huanxinguwu",1]]</v>
      </c>
      <c r="AO194" s="240">
        <v>0</v>
      </c>
      <c r="AP194" s="240">
        <v>3</v>
      </c>
      <c r="AQ194" s="219">
        <v>3</v>
      </c>
      <c r="AR194" s="242">
        <v>0</v>
      </c>
      <c r="AT194" s="242" t="s">
        <v>13192</v>
      </c>
      <c r="AU194" s="242" t="s">
        <v>13548</v>
      </c>
      <c r="AV194" s="244" t="s">
        <v>13550</v>
      </c>
      <c r="AW194" s="242">
        <v>1</v>
      </c>
      <c r="AX194" s="243">
        <v>1</v>
      </c>
      <c r="AY194" s="243">
        <v>1</v>
      </c>
      <c r="AZ194" s="243" t="s">
        <v>6905</v>
      </c>
      <c r="BB194" s="244">
        <v>1</v>
      </c>
      <c r="BD194" s="246" t="s">
        <v>6905</v>
      </c>
      <c r="BE194" s="247" t="s">
        <v>6905</v>
      </c>
      <c r="BF194" s="248" t="s">
        <v>6905</v>
      </c>
      <c r="BG194" s="248" t="s">
        <v>6905</v>
      </c>
      <c r="BH194" s="245">
        <v>100</v>
      </c>
      <c r="BI194" s="245" t="s">
        <v>13551</v>
      </c>
      <c r="BJ194" s="245">
        <v>0</v>
      </c>
      <c r="BK194" s="245">
        <v>1</v>
      </c>
      <c r="BL194" s="245">
        <v>60</v>
      </c>
      <c r="BM194" s="245">
        <v>8</v>
      </c>
      <c r="BN194" s="295">
        <f t="shared" si="82"/>
        <v>10</v>
      </c>
      <c r="BO194" s="295"/>
      <c r="BP194" s="245" t="s">
        <v>13125</v>
      </c>
      <c r="BS194" s="245" t="s">
        <v>6905</v>
      </c>
      <c r="BU194" s="245" t="s">
        <v>6905</v>
      </c>
      <c r="BW194" s="245" t="s">
        <v>6905</v>
      </c>
      <c r="BX194" s="245">
        <v>3</v>
      </c>
      <c r="BY194" s="249" t="s">
        <v>6905</v>
      </c>
      <c r="BZ194" s="249" t="s">
        <v>6905</v>
      </c>
      <c r="CA194" s="249">
        <v>4308</v>
      </c>
      <c r="CB194" s="249" t="s">
        <v>13126</v>
      </c>
      <c r="CE194" s="243" t="s">
        <v>6905</v>
      </c>
      <c r="CF194" s="243" t="s">
        <v>6905</v>
      </c>
      <c r="CG194" s="243" t="s">
        <v>6905</v>
      </c>
      <c r="CH194" s="243" t="s">
        <v>6905</v>
      </c>
      <c r="CI194" s="243" t="s">
        <v>6905</v>
      </c>
      <c r="CK194" s="248">
        <v>1</v>
      </c>
      <c r="DD194" s="295"/>
      <c r="DE194" s="295"/>
      <c r="DF194" s="295"/>
      <c r="DG194" s="295"/>
      <c r="DI194" s="245">
        <v>60</v>
      </c>
      <c r="DK194" s="295" t="str">
        <f t="shared" si="83"/>
        <v/>
      </c>
      <c r="DL194" s="295"/>
      <c r="EW194" s="250">
        <v>1</v>
      </c>
      <c r="EZ194" s="250">
        <v>100</v>
      </c>
      <c r="FH194" s="250">
        <v>1</v>
      </c>
      <c r="FI194" s="250">
        <v>25</v>
      </c>
      <c r="FJ194" s="250">
        <v>1</v>
      </c>
      <c r="FM194" s="250">
        <v>100</v>
      </c>
      <c r="FV194" s="250">
        <v>1</v>
      </c>
      <c r="FW194" s="250">
        <v>25</v>
      </c>
      <c r="FX194" s="254">
        <v>2000</v>
      </c>
      <c r="FY194" s="254">
        <v>1</v>
      </c>
    </row>
    <row r="195" spans="1:181">
      <c r="A195" s="240">
        <v>9015</v>
      </c>
      <c r="B195" s="240" t="s">
        <v>638</v>
      </c>
      <c r="C195" s="295">
        <f t="shared" si="78"/>
        <v>2</v>
      </c>
      <c r="D195" s="295" t="str">
        <f t="shared" si="78"/>
        <v/>
      </c>
      <c r="E195" s="295" t="str">
        <f t="shared" si="78"/>
        <v/>
      </c>
      <c r="F195" s="295">
        <f t="shared" si="78"/>
        <v>1</v>
      </c>
      <c r="G195" s="295">
        <f t="shared" si="78"/>
        <v>2</v>
      </c>
      <c r="H195" s="295">
        <f t="shared" si="78"/>
        <v>2</v>
      </c>
      <c r="I195" s="295" t="str">
        <f t="shared" si="78"/>
        <v/>
      </c>
      <c r="J195" s="295"/>
      <c r="K195" s="295" t="str">
        <f t="shared" si="79"/>
        <v/>
      </c>
      <c r="L195" s="295">
        <f t="shared" si="79"/>
        <v>2.7E-2</v>
      </c>
      <c r="M195" s="295">
        <f t="shared" si="79"/>
        <v>1.7999999999999999E-2</v>
      </c>
      <c r="N195" s="295" t="str">
        <f t="shared" si="79"/>
        <v>PLAYERSKILL_314</v>
      </c>
      <c r="O195" s="295" t="str">
        <f t="shared" si="79"/>
        <v>PLAYERSKILLDES_314</v>
      </c>
      <c r="P195" s="295" t="str">
        <f t="shared" si="79"/>
        <v>PLAYERSKILLDES2_314</v>
      </c>
      <c r="Q195" s="295" t="str">
        <f t="shared" si="79"/>
        <v>PLAYERSKILLDES3_314</v>
      </c>
      <c r="R195" s="295"/>
      <c r="S195" s="295" t="str">
        <f t="shared" si="80"/>
        <v>ps_liaoshang</v>
      </c>
      <c r="T195" s="295">
        <f t="shared" si="80"/>
        <v>100</v>
      </c>
      <c r="U195" s="295" t="str">
        <f t="shared" si="80"/>
        <v/>
      </c>
      <c r="V195" s="295" t="str">
        <f t="shared" si="80"/>
        <v/>
      </c>
      <c r="W195" s="295" t="str">
        <f t="shared" si="80"/>
        <v/>
      </c>
      <c r="X195" s="295" t="str">
        <f t="shared" si="80"/>
        <v/>
      </c>
      <c r="Y195" s="295" t="str">
        <f t="shared" si="80"/>
        <v/>
      </c>
      <c r="Z195" s="295" t="str">
        <f t="shared" si="80"/>
        <v/>
      </c>
      <c r="AA195" s="295" t="str">
        <f t="shared" si="80"/>
        <v/>
      </c>
      <c r="AB195" s="295" t="str">
        <f t="shared" si="80"/>
        <v/>
      </c>
      <c r="AC195" s="295"/>
      <c r="AD195" s="295" t="str">
        <f t="shared" si="81"/>
        <v/>
      </c>
      <c r="AE195" s="295" t="str">
        <f t="shared" si="81"/>
        <v/>
      </c>
      <c r="AF195" s="295" t="str">
        <f t="shared" si="81"/>
        <v/>
      </c>
      <c r="AG195" s="295" t="str">
        <f t="shared" si="81"/>
        <v/>
      </c>
      <c r="AH195" s="295">
        <f t="shared" si="81"/>
        <v>120</v>
      </c>
      <c r="AI195" s="295" t="str">
        <f t="shared" si="81"/>
        <v>liaoshang</v>
      </c>
      <c r="AJ195" s="295" t="str">
        <f t="shared" si="81"/>
        <v/>
      </c>
      <c r="AK195" s="295" t="str">
        <f t="shared" si="81"/>
        <v/>
      </c>
      <c r="AL195" s="295" t="str">
        <f t="shared" si="81"/>
        <v/>
      </c>
      <c r="AM195" s="295">
        <f t="shared" si="81"/>
        <v>2</v>
      </c>
      <c r="AN195" s="295" t="str">
        <f t="shared" si="81"/>
        <v>[["skill_liaoshang",1]]</v>
      </c>
      <c r="AO195" s="240">
        <v>0</v>
      </c>
      <c r="AP195" s="240">
        <v>3</v>
      </c>
      <c r="AQ195" s="219">
        <v>3</v>
      </c>
      <c r="AR195" s="242">
        <v>0</v>
      </c>
      <c r="AT195" s="242" t="s">
        <v>13192</v>
      </c>
      <c r="AU195" s="242" t="s">
        <v>13548</v>
      </c>
      <c r="AV195" s="244" t="s">
        <v>13550</v>
      </c>
      <c r="AW195" s="242">
        <v>1</v>
      </c>
      <c r="AX195" s="243">
        <v>1</v>
      </c>
      <c r="AY195" s="243">
        <v>1</v>
      </c>
      <c r="AZ195" s="243" t="s">
        <v>6905</v>
      </c>
      <c r="BB195" s="244">
        <v>1</v>
      </c>
      <c r="BD195" s="246" t="s">
        <v>6905</v>
      </c>
      <c r="BE195" s="247" t="s">
        <v>6905</v>
      </c>
      <c r="BF195" s="248" t="s">
        <v>6905</v>
      </c>
      <c r="BG195" s="248" t="s">
        <v>6905</v>
      </c>
      <c r="BH195" s="245">
        <v>100</v>
      </c>
      <c r="BK195" s="245">
        <v>1</v>
      </c>
      <c r="BL195" s="245">
        <v>45</v>
      </c>
      <c r="BM195" s="245">
        <v>8</v>
      </c>
      <c r="BN195" s="295" t="str">
        <f t="shared" si="82"/>
        <v/>
      </c>
      <c r="BO195" s="295"/>
      <c r="BP195" s="245" t="s">
        <v>13125</v>
      </c>
      <c r="BQ195" s="245">
        <v>1</v>
      </c>
      <c r="BU195" s="245" t="s">
        <v>13564</v>
      </c>
      <c r="BW195" s="245" t="s">
        <v>6905</v>
      </c>
      <c r="BX195" s="245">
        <v>3</v>
      </c>
      <c r="BY195" s="249" t="s">
        <v>6905</v>
      </c>
      <c r="BZ195" s="249" t="s">
        <v>6905</v>
      </c>
      <c r="CA195" s="249" t="s">
        <v>6905</v>
      </c>
      <c r="CB195" s="249" t="s">
        <v>6905</v>
      </c>
      <c r="CE195" s="243" t="s">
        <v>6905</v>
      </c>
      <c r="CF195" s="243" t="s">
        <v>6905</v>
      </c>
      <c r="CG195" s="243" t="s">
        <v>6905</v>
      </c>
      <c r="CH195" s="243" t="s">
        <v>6905</v>
      </c>
      <c r="CI195" s="243" t="s">
        <v>6905</v>
      </c>
      <c r="CW195" s="253">
        <v>8</v>
      </c>
      <c r="DD195" s="295"/>
      <c r="DE195" s="295"/>
      <c r="DF195" s="295"/>
      <c r="DG195" s="295"/>
      <c r="DI195" s="245">
        <v>45</v>
      </c>
      <c r="DK195" s="295" t="str">
        <f t="shared" si="83"/>
        <v/>
      </c>
      <c r="DL195" s="295"/>
      <c r="EW195" s="250">
        <v>1</v>
      </c>
      <c r="EZ195" s="250">
        <v>100</v>
      </c>
      <c r="FF195" s="250" t="s">
        <v>13565</v>
      </c>
      <c r="FH195" s="250">
        <v>2</v>
      </c>
      <c r="FI195" s="250">
        <v>25</v>
      </c>
      <c r="FJ195" s="250">
        <v>1</v>
      </c>
      <c r="FM195" s="250">
        <v>100</v>
      </c>
      <c r="FT195" s="250" t="s">
        <v>13565</v>
      </c>
      <c r="FV195" s="250">
        <v>2</v>
      </c>
      <c r="FW195" s="250">
        <v>25</v>
      </c>
      <c r="FX195" s="254">
        <v>2000</v>
      </c>
      <c r="FY195" s="254">
        <v>1</v>
      </c>
    </row>
    <row r="196" spans="1:181">
      <c r="A196" s="240">
        <v>9016</v>
      </c>
      <c r="B196" s="240" t="s">
        <v>649</v>
      </c>
      <c r="C196" s="295">
        <f t="shared" si="78"/>
        <v>2</v>
      </c>
      <c r="D196" s="295">
        <f t="shared" si="78"/>
        <v>1</v>
      </c>
      <c r="E196" s="295">
        <f t="shared" si="78"/>
        <v>1</v>
      </c>
      <c r="F196" s="295">
        <f t="shared" si="78"/>
        <v>1</v>
      </c>
      <c r="G196" s="295">
        <f t="shared" si="78"/>
        <v>2</v>
      </c>
      <c r="H196" s="295">
        <f t="shared" si="78"/>
        <v>2</v>
      </c>
      <c r="I196" s="295" t="str">
        <f t="shared" si="78"/>
        <v/>
      </c>
      <c r="J196" s="295"/>
      <c r="K196" s="295" t="str">
        <f t="shared" si="79"/>
        <v/>
      </c>
      <c r="L196" s="295">
        <f t="shared" si="79"/>
        <v>3.5999999999999997E-2</v>
      </c>
      <c r="M196" s="295">
        <f t="shared" si="79"/>
        <v>2.7E-2</v>
      </c>
      <c r="N196" s="295" t="str">
        <f t="shared" si="79"/>
        <v>PLAYERSKILL_407</v>
      </c>
      <c r="O196" s="295" t="str">
        <f t="shared" si="79"/>
        <v>PLAYERSKILLDES_407</v>
      </c>
      <c r="P196" s="295" t="str">
        <f t="shared" si="79"/>
        <v>PLAYERSKILLDES2_407</v>
      </c>
      <c r="Q196" s="295" t="str">
        <f t="shared" si="79"/>
        <v>PLAYERSKILLDES3_407</v>
      </c>
      <c r="R196" s="295"/>
      <c r="S196" s="295" t="str">
        <f t="shared" si="80"/>
        <v>ps_shijianningzhi</v>
      </c>
      <c r="T196" s="295">
        <f t="shared" si="80"/>
        <v>101</v>
      </c>
      <c r="U196" s="295" t="str">
        <f t="shared" si="80"/>
        <v/>
      </c>
      <c r="V196" s="295" t="str">
        <f t="shared" si="80"/>
        <v/>
      </c>
      <c r="W196" s="295" t="str">
        <f t="shared" si="80"/>
        <v/>
      </c>
      <c r="X196" s="295" t="str">
        <f t="shared" si="80"/>
        <v/>
      </c>
      <c r="Y196" s="295" t="str">
        <f t="shared" si="80"/>
        <v/>
      </c>
      <c r="Z196" s="295" t="str">
        <f t="shared" si="80"/>
        <v/>
      </c>
      <c r="AA196" s="295" t="str">
        <f t="shared" si="80"/>
        <v/>
      </c>
      <c r="AB196" s="295" t="str">
        <f t="shared" si="80"/>
        <v/>
      </c>
      <c r="AC196" s="295"/>
      <c r="AD196" s="295" t="str">
        <f t="shared" si="81"/>
        <v/>
      </c>
      <c r="AE196" s="295" t="str">
        <f t="shared" si="81"/>
        <v/>
      </c>
      <c r="AF196" s="295" t="str">
        <f t="shared" si="81"/>
        <v/>
      </c>
      <c r="AG196" s="295" t="str">
        <f t="shared" si="81"/>
        <v/>
      </c>
      <c r="AH196" s="295">
        <f t="shared" si="81"/>
        <v>120</v>
      </c>
      <c r="AI196" s="295" t="str">
        <f t="shared" si="81"/>
        <v/>
      </c>
      <c r="AJ196" s="295" t="str">
        <f t="shared" si="81"/>
        <v/>
      </c>
      <c r="AK196" s="295" t="str">
        <f t="shared" si="81"/>
        <v/>
      </c>
      <c r="AL196" s="295" t="str">
        <f t="shared" si="81"/>
        <v/>
      </c>
      <c r="AM196" s="295">
        <f t="shared" si="81"/>
        <v>1</v>
      </c>
      <c r="AN196" s="295" t="str">
        <f t="shared" si="81"/>
        <v>[["skill_shijianningzhi",1]]</v>
      </c>
      <c r="AO196" s="240">
        <v>0</v>
      </c>
      <c r="AP196" s="240">
        <v>3</v>
      </c>
      <c r="AQ196" s="219">
        <v>4</v>
      </c>
      <c r="AR196" s="242">
        <v>0</v>
      </c>
      <c r="AT196" s="242" t="s">
        <v>13192</v>
      </c>
      <c r="AU196" s="242" t="s">
        <v>13548</v>
      </c>
      <c r="AV196" s="244" t="s">
        <v>13550</v>
      </c>
      <c r="AW196" s="242">
        <v>1</v>
      </c>
      <c r="AX196" s="243">
        <v>1</v>
      </c>
      <c r="AY196" s="243">
        <v>1</v>
      </c>
      <c r="AZ196" s="243" t="s">
        <v>6905</v>
      </c>
      <c r="BB196" s="244">
        <v>1</v>
      </c>
      <c r="BD196" s="246" t="s">
        <v>6905</v>
      </c>
      <c r="BE196" s="247">
        <v>10407</v>
      </c>
      <c r="BF196" s="248" t="s">
        <v>6905</v>
      </c>
      <c r="BG196" s="248" t="s">
        <v>6905</v>
      </c>
      <c r="BH196" s="245">
        <v>100</v>
      </c>
      <c r="BK196" s="245">
        <v>1</v>
      </c>
      <c r="BL196" s="245">
        <v>60</v>
      </c>
      <c r="BM196" s="245">
        <v>9</v>
      </c>
      <c r="BN196" s="295" t="str">
        <f t="shared" si="82"/>
        <v/>
      </c>
      <c r="BO196" s="295"/>
      <c r="BP196" s="245" t="s">
        <v>13125</v>
      </c>
      <c r="BU196" s="245" t="s">
        <v>6905</v>
      </c>
      <c r="BW196" s="245" t="s">
        <v>6905</v>
      </c>
      <c r="BX196" s="245">
        <v>4</v>
      </c>
      <c r="BY196" s="249" t="s">
        <v>6905</v>
      </c>
      <c r="BZ196" s="249" t="s">
        <v>6905</v>
      </c>
      <c r="CE196" s="243" t="s">
        <v>6905</v>
      </c>
      <c r="CF196" s="243" t="s">
        <v>6905</v>
      </c>
      <c r="CG196" s="243" t="s">
        <v>6905</v>
      </c>
      <c r="CH196" s="243" t="s">
        <v>6905</v>
      </c>
      <c r="CI196" s="243" t="s">
        <v>6905</v>
      </c>
      <c r="DD196" s="295"/>
      <c r="DE196" s="295"/>
      <c r="DF196" s="295"/>
      <c r="DG196" s="295"/>
      <c r="DK196" s="295" t="str">
        <f t="shared" si="83"/>
        <v/>
      </c>
      <c r="DL196" s="295"/>
      <c r="EW196" s="250">
        <v>10</v>
      </c>
      <c r="EZ196" s="250">
        <v>101</v>
      </c>
      <c r="FH196" s="250">
        <v>1</v>
      </c>
      <c r="FI196" s="250">
        <v>25</v>
      </c>
      <c r="FJ196" s="250">
        <v>10</v>
      </c>
      <c r="FM196" s="250">
        <v>101</v>
      </c>
      <c r="FV196" s="250">
        <v>1</v>
      </c>
      <c r="FW196" s="250">
        <v>25</v>
      </c>
      <c r="FX196" s="254">
        <v>2000</v>
      </c>
      <c r="FY196" s="254">
        <v>1</v>
      </c>
    </row>
    <row r="197" spans="1:181">
      <c r="A197" s="240">
        <v>9017</v>
      </c>
      <c r="B197" s="240" t="s">
        <v>13547</v>
      </c>
      <c r="C197" s="295">
        <f t="shared" ref="C197:I212" si="84">IF(INDEX($A$6:$AN$95,MATCH($B197,$B$6:$B$95,0),COLUMN())=0,"",INDEX($A$6:$AN$95,MATCH($B197,$B$6:$B$95,0),COLUMN()))</f>
        <v>2</v>
      </c>
      <c r="D197" s="295" t="str">
        <f t="shared" si="84"/>
        <v/>
      </c>
      <c r="E197" s="295" t="str">
        <f t="shared" si="84"/>
        <v/>
      </c>
      <c r="F197" s="295">
        <f t="shared" si="84"/>
        <v>1</v>
      </c>
      <c r="G197" s="295">
        <f t="shared" si="84"/>
        <v>1</v>
      </c>
      <c r="H197" s="295">
        <f t="shared" si="84"/>
        <v>1</v>
      </c>
      <c r="I197" s="295">
        <f t="shared" si="84"/>
        <v>4</v>
      </c>
      <c r="J197" s="295"/>
      <c r="K197" s="295" t="str">
        <f t="shared" ref="K197:Q212" si="85">IF(INDEX($A$6:$AN$95,MATCH($B197,$B$6:$B$95,0),COLUMN())=0,"",INDEX($A$6:$AN$95,MATCH($B197,$B$6:$B$95,0),COLUMN()))</f>
        <v/>
      </c>
      <c r="L197" s="295">
        <f t="shared" si="85"/>
        <v>2.7E-2</v>
      </c>
      <c r="M197" s="295">
        <f t="shared" si="85"/>
        <v>1.7999999999999999E-2</v>
      </c>
      <c r="N197" s="295" t="str">
        <f t="shared" si="85"/>
        <v>PLAYERSKILL_514</v>
      </c>
      <c r="O197" s="295" t="str">
        <f t="shared" si="85"/>
        <v>PLAYERSKILLDES_514</v>
      </c>
      <c r="P197" s="295" t="str">
        <f t="shared" si="85"/>
        <v>PLAYERSKILLDES2_514</v>
      </c>
      <c r="Q197" s="295" t="str">
        <f t="shared" si="85"/>
        <v>PLAYERSKILLDES3_514</v>
      </c>
      <c r="R197" s="295"/>
      <c r="S197" s="295" t="str">
        <f t="shared" ref="S197:AB212" si="86">IF(INDEX($A$6:$AN$95,MATCH($B197,$B$6:$B$95,0),COLUMN())=0,"",INDEX($A$6:$AN$95,MATCH($B197,$B$6:$B$95,0),COLUMN()))</f>
        <v>ps_dadishenjian</v>
      </c>
      <c r="T197" s="295">
        <f t="shared" si="86"/>
        <v>101</v>
      </c>
      <c r="U197" s="295" t="str">
        <f t="shared" si="86"/>
        <v/>
      </c>
      <c r="V197" s="295" t="str">
        <f t="shared" si="86"/>
        <v/>
      </c>
      <c r="W197" s="295" t="str">
        <f t="shared" si="86"/>
        <v/>
      </c>
      <c r="X197" s="295" t="str">
        <f t="shared" si="86"/>
        <v/>
      </c>
      <c r="Y197" s="295" t="str">
        <f t="shared" si="86"/>
        <v/>
      </c>
      <c r="Z197" s="295" t="str">
        <f t="shared" si="86"/>
        <v/>
      </c>
      <c r="AA197" s="295" t="str">
        <f t="shared" si="86"/>
        <v/>
      </c>
      <c r="AB197" s="295" t="str">
        <f t="shared" si="86"/>
        <v/>
      </c>
      <c r="AC197" s="295"/>
      <c r="AD197" s="295" t="str">
        <f t="shared" ref="AD197:AN212" si="87">IF(INDEX($A$6:$AN$95,MATCH($B197,$B$6:$B$95,0),COLUMN())=0,"",INDEX($A$6:$AN$95,MATCH($B197,$B$6:$B$95,0),COLUMN()))</f>
        <v>dadishenjian1_dadishenjian</v>
      </c>
      <c r="AE197" s="295" t="str">
        <f t="shared" si="87"/>
        <v/>
      </c>
      <c r="AF197" s="295" t="str">
        <f t="shared" si="87"/>
        <v/>
      </c>
      <c r="AG197" s="295" t="str">
        <f t="shared" si="87"/>
        <v>dadishenjian2_dadishenjian</v>
      </c>
      <c r="AH197" s="295">
        <f t="shared" si="87"/>
        <v>130</v>
      </c>
      <c r="AI197" s="295" t="str">
        <f t="shared" si="87"/>
        <v/>
      </c>
      <c r="AJ197" s="295" t="str">
        <f t="shared" si="87"/>
        <v/>
      </c>
      <c r="AK197" s="295" t="str">
        <f t="shared" si="87"/>
        <v/>
      </c>
      <c r="AL197" s="295" t="str">
        <f t="shared" si="87"/>
        <v/>
      </c>
      <c r="AM197" s="295">
        <f t="shared" si="87"/>
        <v>1</v>
      </c>
      <c r="AN197" s="295" t="str">
        <f t="shared" si="87"/>
        <v>[["skill_dadishenjian",1]]</v>
      </c>
      <c r="AO197" s="484">
        <v>0</v>
      </c>
      <c r="AP197" s="484">
        <v>3</v>
      </c>
      <c r="AQ197" s="484">
        <v>5</v>
      </c>
      <c r="AR197" s="484">
        <v>0</v>
      </c>
      <c r="AS197" s="484"/>
      <c r="AT197" s="242" t="s">
        <v>13192</v>
      </c>
      <c r="AU197" s="242" t="s">
        <v>13548</v>
      </c>
      <c r="AV197" s="244" t="s">
        <v>13550</v>
      </c>
      <c r="AW197" s="484">
        <v>1</v>
      </c>
      <c r="AX197" s="484">
        <v>1</v>
      </c>
      <c r="AY197" s="484">
        <v>1</v>
      </c>
      <c r="AZ197" s="484" t="s">
        <v>6905</v>
      </c>
      <c r="BA197" s="484"/>
      <c r="BB197" s="484">
        <v>1</v>
      </c>
      <c r="BC197" s="484"/>
      <c r="BD197" s="484" t="s">
        <v>6905</v>
      </c>
      <c r="BE197" s="484" t="s">
        <v>6905</v>
      </c>
      <c r="BF197" s="484" t="s">
        <v>6905</v>
      </c>
      <c r="BG197" s="484" t="s">
        <v>6905</v>
      </c>
      <c r="BH197" s="484">
        <v>100</v>
      </c>
      <c r="BI197" s="484"/>
      <c r="BJ197" s="484"/>
      <c r="BK197" s="484">
        <v>1</v>
      </c>
      <c r="BL197" s="484">
        <v>50</v>
      </c>
      <c r="BM197" s="484">
        <v>9</v>
      </c>
      <c r="BN197" s="295">
        <f t="shared" si="82"/>
        <v>3</v>
      </c>
      <c r="BO197" s="295"/>
      <c r="BP197" s="484" t="s">
        <v>13125</v>
      </c>
      <c r="BQ197" s="484">
        <v>2</v>
      </c>
      <c r="BR197" s="484"/>
      <c r="BS197" s="484" t="s">
        <v>6905</v>
      </c>
      <c r="BT197" s="484"/>
      <c r="BU197" s="484" t="s">
        <v>13549</v>
      </c>
      <c r="BV197" s="484"/>
      <c r="BW197" s="484" t="s">
        <v>6905</v>
      </c>
      <c r="BX197" s="484">
        <v>5</v>
      </c>
      <c r="BY197" s="487" t="s">
        <v>6905</v>
      </c>
      <c r="BZ197" s="487" t="s">
        <v>6905</v>
      </c>
      <c r="CA197" s="487">
        <v>45001</v>
      </c>
      <c r="CB197" s="492" t="s">
        <v>13126</v>
      </c>
      <c r="CC197" s="492"/>
      <c r="CD197" s="492"/>
      <c r="CE197" s="486"/>
      <c r="CF197" s="484" t="s">
        <v>6905</v>
      </c>
      <c r="CG197" s="484" t="s">
        <v>6905</v>
      </c>
      <c r="CH197" s="484" t="s">
        <v>6905</v>
      </c>
      <c r="CI197" s="484" t="s">
        <v>6905</v>
      </c>
      <c r="CJ197" s="484"/>
      <c r="CK197" s="484"/>
      <c r="CL197" s="484"/>
      <c r="CM197" s="484"/>
      <c r="CN197" s="484"/>
      <c r="CO197" s="484"/>
      <c r="CP197" s="484"/>
      <c r="CQ197" s="484"/>
      <c r="CR197" s="484"/>
      <c r="CS197" s="484"/>
      <c r="CT197" s="484"/>
      <c r="CU197" s="484"/>
      <c r="CV197" s="484"/>
      <c r="CW197" s="486">
        <v>5</v>
      </c>
      <c r="CX197" s="486"/>
      <c r="CY197" s="484">
        <v>1</v>
      </c>
      <c r="CZ197" s="484"/>
      <c r="DA197" s="484"/>
      <c r="DB197" s="484"/>
      <c r="DC197" s="484"/>
      <c r="DD197" s="295"/>
      <c r="DE197" s="295"/>
      <c r="DF197" s="295"/>
      <c r="DG197" s="295"/>
      <c r="DH197" s="484"/>
      <c r="DI197" s="484">
        <v>60</v>
      </c>
      <c r="DJ197" s="484"/>
      <c r="DK197" s="295" t="str">
        <f t="shared" si="83"/>
        <v/>
      </c>
      <c r="DL197" s="295"/>
      <c r="DM197" s="484"/>
      <c r="DN197" s="484"/>
      <c r="DO197" s="484"/>
      <c r="DP197" s="484"/>
      <c r="DQ197" s="484"/>
      <c r="DR197" s="484"/>
      <c r="DS197" s="484"/>
      <c r="DT197" s="484"/>
      <c r="DU197" s="484"/>
      <c r="DV197" s="484"/>
      <c r="DW197" s="484"/>
      <c r="DX197" s="484"/>
      <c r="DY197" s="484"/>
      <c r="DZ197" s="484"/>
      <c r="EA197" s="484"/>
      <c r="EB197" s="484"/>
      <c r="EC197" s="484"/>
      <c r="ED197" s="484"/>
      <c r="EE197" s="484"/>
      <c r="EF197" s="484"/>
      <c r="EG197" s="484"/>
      <c r="EH197" s="484"/>
      <c r="EI197" s="484"/>
      <c r="EJ197" s="484"/>
      <c r="EK197" s="484"/>
      <c r="EL197" s="484"/>
      <c r="EM197" s="484"/>
      <c r="EN197" s="484"/>
      <c r="EO197" s="484"/>
      <c r="EP197" s="484"/>
      <c r="EQ197" s="484"/>
      <c r="ER197" s="484"/>
      <c r="ES197" s="484"/>
      <c r="ET197" s="484"/>
      <c r="EU197" s="484"/>
      <c r="EV197" s="484"/>
      <c r="EW197" s="484">
        <v>1</v>
      </c>
      <c r="EX197" s="484"/>
      <c r="EY197" s="484"/>
      <c r="EZ197" s="484">
        <v>101</v>
      </c>
      <c r="FA197" s="484"/>
      <c r="FB197" s="484"/>
      <c r="FC197" s="484"/>
      <c r="FD197" s="484"/>
      <c r="FE197" s="484"/>
      <c r="FF197" s="484"/>
      <c r="FG197" s="484"/>
      <c r="FH197" s="484">
        <v>2</v>
      </c>
      <c r="FI197" s="484">
        <v>25</v>
      </c>
      <c r="FJ197" s="484">
        <v>1</v>
      </c>
      <c r="FK197" s="484"/>
      <c r="FL197" s="484"/>
      <c r="FM197" s="484">
        <v>101</v>
      </c>
      <c r="FN197" s="484"/>
      <c r="FO197" s="484"/>
      <c r="FP197" s="484"/>
      <c r="FQ197" s="484"/>
      <c r="FR197" s="484"/>
      <c r="FS197" s="484"/>
      <c r="FT197" s="484"/>
      <c r="FU197" s="484"/>
      <c r="FV197" s="484">
        <v>2</v>
      </c>
      <c r="FW197" s="484">
        <v>25</v>
      </c>
      <c r="FX197" s="254">
        <v>2000</v>
      </c>
      <c r="FY197" s="254">
        <v>1</v>
      </c>
    </row>
    <row r="198" spans="1:181" ht="17.25" customHeight="1">
      <c r="A198" s="240">
        <v>9018</v>
      </c>
      <c r="B198" s="240" t="s">
        <v>632</v>
      </c>
      <c r="C198" s="295">
        <f t="shared" si="84"/>
        <v>2</v>
      </c>
      <c r="D198" s="295" t="str">
        <f t="shared" si="84"/>
        <v/>
      </c>
      <c r="E198" s="295" t="str">
        <f t="shared" si="84"/>
        <v/>
      </c>
      <c r="F198" s="295">
        <f t="shared" si="84"/>
        <v>1</v>
      </c>
      <c r="G198" s="295">
        <f t="shared" si="84"/>
        <v>2</v>
      </c>
      <c r="H198" s="295">
        <f t="shared" si="84"/>
        <v>2</v>
      </c>
      <c r="I198" s="295" t="str">
        <f t="shared" si="84"/>
        <v/>
      </c>
      <c r="J198" s="295"/>
      <c r="K198" s="295" t="str">
        <f t="shared" si="85"/>
        <v/>
      </c>
      <c r="L198" s="295">
        <f t="shared" si="85"/>
        <v>2.7E-2</v>
      </c>
      <c r="M198" s="295">
        <f t="shared" si="85"/>
        <v>1.7999999999999999E-2</v>
      </c>
      <c r="N198" s="295" t="str">
        <f t="shared" si="85"/>
        <v>PLAYERSKILL_308</v>
      </c>
      <c r="O198" s="295" t="str">
        <f t="shared" si="85"/>
        <v>PLAYERSKILLDES_308</v>
      </c>
      <c r="P198" s="295" t="str">
        <f t="shared" si="85"/>
        <v>PLAYERSKILLDES2_308</v>
      </c>
      <c r="Q198" s="295" t="str">
        <f t="shared" si="85"/>
        <v>PLAYERSKILLDES3_308</v>
      </c>
      <c r="R198" s="295"/>
      <c r="S198" s="295" t="str">
        <f t="shared" si="86"/>
        <v>ps_huanxinguwu</v>
      </c>
      <c r="T198" s="295">
        <f t="shared" si="86"/>
        <v>100</v>
      </c>
      <c r="U198" s="295" t="str">
        <f t="shared" si="86"/>
        <v/>
      </c>
      <c r="V198" s="295" t="str">
        <f t="shared" si="86"/>
        <v/>
      </c>
      <c r="W198" s="295" t="str">
        <f t="shared" si="86"/>
        <v/>
      </c>
      <c r="X198" s="295" t="str">
        <f t="shared" si="86"/>
        <v/>
      </c>
      <c r="Y198" s="295" t="str">
        <f t="shared" si="86"/>
        <v/>
      </c>
      <c r="Z198" s="295" t="str">
        <f t="shared" si="86"/>
        <v/>
      </c>
      <c r="AA198" s="295" t="str">
        <f t="shared" si="86"/>
        <v/>
      </c>
      <c r="AB198" s="295" t="str">
        <f t="shared" si="86"/>
        <v/>
      </c>
      <c r="AC198" s="295"/>
      <c r="AD198" s="295" t="str">
        <f t="shared" si="87"/>
        <v>huanxinguwu_huanxinguwu</v>
      </c>
      <c r="AE198" s="295" t="str">
        <f t="shared" si="87"/>
        <v/>
      </c>
      <c r="AF198" s="295" t="str">
        <f t="shared" si="87"/>
        <v/>
      </c>
      <c r="AG198" s="295" t="str">
        <f t="shared" si="87"/>
        <v/>
      </c>
      <c r="AH198" s="295">
        <f t="shared" si="87"/>
        <v>160</v>
      </c>
      <c r="AI198" s="295" t="str">
        <f t="shared" si="87"/>
        <v/>
      </c>
      <c r="AJ198" s="295" t="str">
        <f t="shared" si="87"/>
        <v/>
      </c>
      <c r="AK198" s="295" t="str">
        <f t="shared" si="87"/>
        <v/>
      </c>
      <c r="AL198" s="295" t="str">
        <f t="shared" si="87"/>
        <v/>
      </c>
      <c r="AM198" s="295">
        <f t="shared" si="87"/>
        <v>2</v>
      </c>
      <c r="AN198" s="295" t="str">
        <f t="shared" si="87"/>
        <v>[["skill_huanxinguwu",1]]</v>
      </c>
      <c r="AO198" s="240">
        <v>0</v>
      </c>
      <c r="AP198" s="240">
        <v>3</v>
      </c>
      <c r="AQ198" s="219">
        <v>3</v>
      </c>
      <c r="AR198" s="242">
        <v>0</v>
      </c>
      <c r="AT198" s="242" t="s">
        <v>13192</v>
      </c>
      <c r="AU198" s="242" t="s">
        <v>13548</v>
      </c>
      <c r="AV198" s="244" t="s">
        <v>13550</v>
      </c>
      <c r="AW198" s="242">
        <v>1</v>
      </c>
      <c r="AX198" s="243">
        <v>1</v>
      </c>
      <c r="AY198" s="243">
        <v>1</v>
      </c>
      <c r="AZ198" s="243" t="s">
        <v>6905</v>
      </c>
      <c r="BB198" s="244">
        <v>1</v>
      </c>
      <c r="BD198" s="246" t="s">
        <v>6905</v>
      </c>
      <c r="BE198" s="247" t="s">
        <v>6905</v>
      </c>
      <c r="BF198" s="248" t="s">
        <v>6905</v>
      </c>
      <c r="BG198" s="248" t="s">
        <v>6905</v>
      </c>
      <c r="BH198" s="245">
        <v>100</v>
      </c>
      <c r="BI198" s="245" t="s">
        <v>13551</v>
      </c>
      <c r="BJ198" s="245">
        <v>0</v>
      </c>
      <c r="BK198" s="245">
        <v>1</v>
      </c>
      <c r="BL198" s="245">
        <v>60</v>
      </c>
      <c r="BM198" s="245">
        <v>8</v>
      </c>
      <c r="BN198" s="295">
        <f t="shared" si="82"/>
        <v>10</v>
      </c>
      <c r="BO198" s="295"/>
      <c r="BP198" s="245" t="s">
        <v>13125</v>
      </c>
      <c r="BS198" s="245" t="s">
        <v>6905</v>
      </c>
      <c r="BU198" s="245" t="s">
        <v>6905</v>
      </c>
      <c r="BW198" s="245" t="s">
        <v>6905</v>
      </c>
      <c r="BX198" s="245">
        <v>3</v>
      </c>
      <c r="BY198" s="249" t="s">
        <v>6905</v>
      </c>
      <c r="BZ198" s="249" t="s">
        <v>6905</v>
      </c>
      <c r="CA198" s="249">
        <v>4308</v>
      </c>
      <c r="CB198" s="249" t="s">
        <v>13126</v>
      </c>
      <c r="CE198" s="243" t="s">
        <v>6905</v>
      </c>
      <c r="CF198" s="243" t="s">
        <v>6905</v>
      </c>
      <c r="CG198" s="243" t="s">
        <v>6905</v>
      </c>
      <c r="CH198" s="243" t="s">
        <v>6905</v>
      </c>
      <c r="CI198" s="243" t="s">
        <v>6905</v>
      </c>
      <c r="CK198" s="248">
        <v>1</v>
      </c>
      <c r="DD198" s="295"/>
      <c r="DE198" s="295"/>
      <c r="DF198" s="295"/>
      <c r="DG198" s="295"/>
      <c r="DI198" s="245">
        <v>60</v>
      </c>
      <c r="DK198" s="295" t="str">
        <f t="shared" si="83"/>
        <v/>
      </c>
      <c r="DL198" s="295"/>
      <c r="EW198" s="250">
        <v>1</v>
      </c>
      <c r="EZ198" s="250">
        <v>100</v>
      </c>
      <c r="FH198" s="250">
        <v>1</v>
      </c>
      <c r="FI198" s="250">
        <v>25</v>
      </c>
      <c r="FJ198" s="250">
        <v>1</v>
      </c>
      <c r="FM198" s="250">
        <v>100</v>
      </c>
      <c r="FV198" s="250">
        <v>1</v>
      </c>
      <c r="FW198" s="250">
        <v>25</v>
      </c>
      <c r="FX198" s="254">
        <v>2000</v>
      </c>
      <c r="FY198" s="254">
        <v>1</v>
      </c>
    </row>
    <row r="199" spans="1:181">
      <c r="A199" s="240">
        <v>9019</v>
      </c>
      <c r="B199" s="240" t="s">
        <v>13552</v>
      </c>
      <c r="C199" s="295">
        <f t="shared" si="84"/>
        <v>2</v>
      </c>
      <c r="D199" s="295" t="str">
        <f t="shared" si="84"/>
        <v/>
      </c>
      <c r="E199" s="295" t="str">
        <f t="shared" si="84"/>
        <v/>
      </c>
      <c r="F199" s="295">
        <f t="shared" si="84"/>
        <v>1</v>
      </c>
      <c r="G199" s="295">
        <f t="shared" si="84"/>
        <v>2</v>
      </c>
      <c r="H199" s="295">
        <f t="shared" si="84"/>
        <v>2</v>
      </c>
      <c r="I199" s="295" t="str">
        <f t="shared" si="84"/>
        <v/>
      </c>
      <c r="J199" s="295"/>
      <c r="K199" s="295" t="str">
        <f t="shared" si="85"/>
        <v/>
      </c>
      <c r="L199" s="295">
        <f t="shared" si="85"/>
        <v>2.7E-2</v>
      </c>
      <c r="M199" s="295">
        <f t="shared" si="85"/>
        <v>1.7999999999999999E-2</v>
      </c>
      <c r="N199" s="295" t="str">
        <f t="shared" si="85"/>
        <v>PLAYERSKILL_203</v>
      </c>
      <c r="O199" s="295" t="str">
        <f t="shared" si="85"/>
        <v>PLAYERSKILLDES_203</v>
      </c>
      <c r="P199" s="295" t="str">
        <f t="shared" si="85"/>
        <v>PLAYERSKILLDES2_203</v>
      </c>
      <c r="Q199" s="295" t="str">
        <f t="shared" si="85"/>
        <v>PLAYERSKILLDES3_203</v>
      </c>
      <c r="R199" s="295"/>
      <c r="S199" s="295" t="str">
        <f t="shared" si="86"/>
        <v>ps_tuluchengxing</v>
      </c>
      <c r="T199" s="295">
        <f t="shared" si="86"/>
        <v>100</v>
      </c>
      <c r="U199" s="295" t="str">
        <f t="shared" si="86"/>
        <v/>
      </c>
      <c r="V199" s="295" t="str">
        <f t="shared" si="86"/>
        <v/>
      </c>
      <c r="W199" s="295" t="str">
        <f t="shared" si="86"/>
        <v/>
      </c>
      <c r="X199" s="295" t="str">
        <f t="shared" si="86"/>
        <v/>
      </c>
      <c r="Y199" s="295" t="str">
        <f t="shared" si="86"/>
        <v/>
      </c>
      <c r="Z199" s="295" t="str">
        <f t="shared" si="86"/>
        <v/>
      </c>
      <c r="AA199" s="295" t="str">
        <f t="shared" si="86"/>
        <v/>
      </c>
      <c r="AB199" s="295" t="str">
        <f t="shared" si="86"/>
        <v/>
      </c>
      <c r="AC199" s="295"/>
      <c r="AD199" s="295" t="str">
        <f t="shared" si="87"/>
        <v>tuluchengxing1_tuluchengxing</v>
      </c>
      <c r="AE199" s="295" t="str">
        <f t="shared" si="87"/>
        <v/>
      </c>
      <c r="AF199" s="295" t="str">
        <f t="shared" si="87"/>
        <v/>
      </c>
      <c r="AG199" s="295" t="str">
        <f t="shared" si="87"/>
        <v>tuluchengxing2_tuluchengxing</v>
      </c>
      <c r="AH199" s="295">
        <f t="shared" si="87"/>
        <v>150</v>
      </c>
      <c r="AI199" s="295" t="str">
        <f t="shared" si="87"/>
        <v/>
      </c>
      <c r="AJ199" s="295" t="str">
        <f t="shared" si="87"/>
        <v/>
      </c>
      <c r="AK199" s="295" t="str">
        <f t="shared" si="87"/>
        <v/>
      </c>
      <c r="AL199" s="295" t="str">
        <f t="shared" si="87"/>
        <v/>
      </c>
      <c r="AM199" s="295">
        <f t="shared" si="87"/>
        <v>2</v>
      </c>
      <c r="AN199" s="295" t="str">
        <f t="shared" si="87"/>
        <v>[["skill_tuluchengxing",1]]</v>
      </c>
      <c r="AO199" s="240">
        <v>0</v>
      </c>
      <c r="AP199" s="240">
        <v>3</v>
      </c>
      <c r="AQ199" s="219">
        <v>2</v>
      </c>
      <c r="AR199" s="242">
        <v>0</v>
      </c>
      <c r="AT199" s="242" t="s">
        <v>13192</v>
      </c>
      <c r="AU199" s="242" t="s">
        <v>13523</v>
      </c>
      <c r="AV199" s="244" t="s">
        <v>13566</v>
      </c>
      <c r="AW199" s="242">
        <v>1</v>
      </c>
      <c r="AX199" s="243">
        <v>1</v>
      </c>
      <c r="AY199" s="243">
        <v>1</v>
      </c>
      <c r="AZ199" s="243" t="s">
        <v>6905</v>
      </c>
      <c r="BB199" s="244">
        <v>1</v>
      </c>
      <c r="BD199" s="246" t="s">
        <v>6905</v>
      </c>
      <c r="BE199" s="247" t="s">
        <v>6905</v>
      </c>
      <c r="BF199" s="248" t="s">
        <v>6905</v>
      </c>
      <c r="BG199" s="248" t="s">
        <v>6905</v>
      </c>
      <c r="BH199" s="245">
        <v>100</v>
      </c>
      <c r="BI199" s="245" t="s">
        <v>13553</v>
      </c>
      <c r="BJ199" s="245">
        <v>1</v>
      </c>
      <c r="BK199" s="245">
        <v>1</v>
      </c>
      <c r="BL199" s="245">
        <v>60</v>
      </c>
      <c r="BM199" s="245">
        <v>8</v>
      </c>
      <c r="BN199" s="295">
        <f t="shared" si="82"/>
        <v>10</v>
      </c>
      <c r="BO199" s="295"/>
      <c r="BP199" s="245" t="s">
        <v>13125</v>
      </c>
      <c r="BS199" s="245" t="s">
        <v>6905</v>
      </c>
      <c r="BU199" s="245" t="s">
        <v>6905</v>
      </c>
      <c r="BW199" s="245" t="s">
        <v>6905</v>
      </c>
      <c r="BX199" s="245">
        <v>2</v>
      </c>
      <c r="BY199" s="249" t="s">
        <v>6905</v>
      </c>
      <c r="BZ199" s="249" t="s">
        <v>6905</v>
      </c>
      <c r="CA199" s="251">
        <v>9001</v>
      </c>
      <c r="CB199" s="249" t="s">
        <v>13126</v>
      </c>
      <c r="CE199" s="243" t="s">
        <v>6905</v>
      </c>
      <c r="CF199" s="243" t="s">
        <v>6905</v>
      </c>
      <c r="CG199" s="243" t="s">
        <v>6905</v>
      </c>
      <c r="CH199" s="243" t="s">
        <v>6905</v>
      </c>
      <c r="CI199" s="243" t="s">
        <v>6905</v>
      </c>
      <c r="CZ199" s="245">
        <v>100</v>
      </c>
      <c r="DA199" s="245" t="s">
        <v>13554</v>
      </c>
      <c r="DB199" s="245">
        <v>1</v>
      </c>
      <c r="DD199" s="295"/>
      <c r="DE199" s="295"/>
      <c r="DF199" s="295"/>
      <c r="DG199" s="295"/>
      <c r="DH199" s="245">
        <v>1</v>
      </c>
      <c r="DI199" s="245">
        <v>60</v>
      </c>
      <c r="DJ199" s="245">
        <v>8</v>
      </c>
      <c r="DK199" s="295" t="str">
        <f t="shared" si="83"/>
        <v/>
      </c>
      <c r="DL199" s="295"/>
      <c r="DM199" s="245" t="s">
        <v>13125</v>
      </c>
      <c r="DP199" s="245" t="s">
        <v>6905</v>
      </c>
      <c r="DR199" s="245" t="s">
        <v>6905</v>
      </c>
      <c r="DS199" s="245" t="s">
        <v>6905</v>
      </c>
      <c r="DT199" s="245">
        <v>4</v>
      </c>
      <c r="DU199" s="251" t="s">
        <v>6905</v>
      </c>
      <c r="DV199" s="251" t="s">
        <v>6905</v>
      </c>
      <c r="DW199" s="251">
        <v>9001</v>
      </c>
      <c r="DX199" s="251" t="s">
        <v>13176</v>
      </c>
      <c r="EW199" s="250">
        <v>1</v>
      </c>
      <c r="EZ199" s="250">
        <v>100</v>
      </c>
      <c r="FH199" s="250">
        <v>1</v>
      </c>
      <c r="FJ199" s="250">
        <v>1</v>
      </c>
      <c r="FM199" s="250">
        <v>100</v>
      </c>
      <c r="FV199" s="250">
        <v>1</v>
      </c>
      <c r="FX199" s="254">
        <v>2000</v>
      </c>
      <c r="FY199" s="254">
        <v>1</v>
      </c>
    </row>
    <row r="200" spans="1:181">
      <c r="A200" s="240">
        <v>9020</v>
      </c>
      <c r="B200" s="240" t="s">
        <v>631</v>
      </c>
      <c r="C200" s="295">
        <f t="shared" si="84"/>
        <v>2</v>
      </c>
      <c r="D200" s="295">
        <f t="shared" si="84"/>
        <v>1</v>
      </c>
      <c r="E200" s="295">
        <f t="shared" si="84"/>
        <v>1</v>
      </c>
      <c r="F200" s="295">
        <f t="shared" si="84"/>
        <v>1</v>
      </c>
      <c r="G200" s="295">
        <f t="shared" si="84"/>
        <v>1</v>
      </c>
      <c r="H200" s="295">
        <f t="shared" si="84"/>
        <v>1</v>
      </c>
      <c r="I200" s="295" t="str">
        <f t="shared" si="84"/>
        <v/>
      </c>
      <c r="J200" s="295"/>
      <c r="K200" s="295" t="str">
        <f t="shared" si="85"/>
        <v/>
      </c>
      <c r="L200" s="295">
        <f t="shared" si="85"/>
        <v>3.5999999999999997E-2</v>
      </c>
      <c r="M200" s="295">
        <f t="shared" si="85"/>
        <v>2.7E-2</v>
      </c>
      <c r="N200" s="295" t="str">
        <f t="shared" si="85"/>
        <v>PLAYERSKILL_307</v>
      </c>
      <c r="O200" s="295" t="str">
        <f t="shared" si="85"/>
        <v>PLAYERSKILLDES_307</v>
      </c>
      <c r="P200" s="295" t="str">
        <f t="shared" si="85"/>
        <v>PLAYERSKILLDES2_307</v>
      </c>
      <c r="Q200" s="295" t="str">
        <f t="shared" si="85"/>
        <v>PLAYERSKILLDES3_307</v>
      </c>
      <c r="R200" s="295"/>
      <c r="S200" s="295" t="str">
        <f t="shared" si="86"/>
        <v>ps_bingxuefengbao</v>
      </c>
      <c r="T200" s="295">
        <f t="shared" si="86"/>
        <v>101</v>
      </c>
      <c r="U200" s="295" t="str">
        <f t="shared" si="86"/>
        <v/>
      </c>
      <c r="V200" s="295" t="str">
        <f t="shared" si="86"/>
        <v/>
      </c>
      <c r="W200" s="295" t="str">
        <f t="shared" si="86"/>
        <v/>
      </c>
      <c r="X200" s="295" t="str">
        <f t="shared" si="86"/>
        <v/>
      </c>
      <c r="Y200" s="295" t="str">
        <f t="shared" si="86"/>
        <v/>
      </c>
      <c r="Z200" s="295" t="str">
        <f t="shared" si="86"/>
        <v/>
      </c>
      <c r="AA200" s="295" t="str">
        <f t="shared" si="86"/>
        <v/>
      </c>
      <c r="AB200" s="295" t="str">
        <f t="shared" si="86"/>
        <v/>
      </c>
      <c r="AC200" s="295"/>
      <c r="AD200" s="295" t="str">
        <f t="shared" si="87"/>
        <v/>
      </c>
      <c r="AE200" s="295" t="str">
        <f t="shared" si="87"/>
        <v/>
      </c>
      <c r="AF200" s="295" t="str">
        <f t="shared" si="87"/>
        <v/>
      </c>
      <c r="AG200" s="295" t="str">
        <f t="shared" si="87"/>
        <v/>
      </c>
      <c r="AH200" s="295">
        <f t="shared" si="87"/>
        <v>120</v>
      </c>
      <c r="AI200" s="295" t="str">
        <f t="shared" si="87"/>
        <v/>
      </c>
      <c r="AJ200" s="295" t="str">
        <f t="shared" si="87"/>
        <v/>
      </c>
      <c r="AK200" s="295" t="str">
        <f t="shared" si="87"/>
        <v/>
      </c>
      <c r="AL200" s="295" t="str">
        <f t="shared" si="87"/>
        <v/>
      </c>
      <c r="AM200" s="295">
        <f t="shared" si="87"/>
        <v>1</v>
      </c>
      <c r="AN200" s="295" t="str">
        <f t="shared" si="87"/>
        <v/>
      </c>
      <c r="AO200" s="240">
        <v>0</v>
      </c>
      <c r="AP200" s="240">
        <v>3</v>
      </c>
      <c r="AQ200" s="219">
        <v>3</v>
      </c>
      <c r="AR200" s="242">
        <v>0</v>
      </c>
      <c r="AT200" s="242" t="s">
        <v>13192</v>
      </c>
      <c r="AU200" s="242" t="s">
        <v>13548</v>
      </c>
      <c r="AV200" s="244" t="s">
        <v>13550</v>
      </c>
      <c r="AW200" s="242">
        <v>1</v>
      </c>
      <c r="AX200" s="243">
        <v>1</v>
      </c>
      <c r="AY200" s="243">
        <v>1</v>
      </c>
      <c r="AZ200" s="243" t="s">
        <v>6905</v>
      </c>
      <c r="BB200" s="244">
        <v>1</v>
      </c>
      <c r="BD200" s="246" t="s">
        <v>6905</v>
      </c>
      <c r="BE200" s="247">
        <v>10307</v>
      </c>
      <c r="BF200" s="248" t="s">
        <v>6905</v>
      </c>
      <c r="BG200" s="248" t="s">
        <v>6905</v>
      </c>
      <c r="BH200" s="245">
        <v>100</v>
      </c>
      <c r="BK200" s="245">
        <v>1</v>
      </c>
      <c r="BL200" s="245">
        <v>60</v>
      </c>
      <c r="BM200" s="245">
        <v>9</v>
      </c>
      <c r="BN200" s="295" t="str">
        <f t="shared" si="82"/>
        <v/>
      </c>
      <c r="BO200" s="295"/>
      <c r="BP200" s="245" t="s">
        <v>13224</v>
      </c>
      <c r="BQ200" s="245">
        <v>2</v>
      </c>
      <c r="BS200" s="245" t="s">
        <v>6905</v>
      </c>
      <c r="BW200" s="245" t="s">
        <v>6905</v>
      </c>
      <c r="BX200" s="245">
        <v>3</v>
      </c>
      <c r="BY200" s="249" t="s">
        <v>6905</v>
      </c>
      <c r="DD200" s="295"/>
      <c r="DE200" s="295"/>
      <c r="DF200" s="295"/>
      <c r="DG200" s="295"/>
      <c r="DI200" s="245">
        <v>60</v>
      </c>
      <c r="DK200" s="295" t="str">
        <f t="shared" si="83"/>
        <v/>
      </c>
      <c r="DL200" s="295"/>
      <c r="EW200" s="250">
        <v>10</v>
      </c>
      <c r="EZ200" s="250">
        <v>101</v>
      </c>
      <c r="FH200" s="250">
        <v>1</v>
      </c>
      <c r="FI200" s="250">
        <v>25</v>
      </c>
      <c r="FJ200" s="250">
        <v>10</v>
      </c>
      <c r="FM200" s="250">
        <v>101</v>
      </c>
      <c r="FV200" s="250">
        <v>1</v>
      </c>
      <c r="FW200" s="250">
        <v>25</v>
      </c>
      <c r="FX200" s="254">
        <v>2000</v>
      </c>
      <c r="FY200" s="254">
        <v>1</v>
      </c>
    </row>
    <row r="201" spans="1:181">
      <c r="A201" s="240">
        <v>9021</v>
      </c>
      <c r="B201" s="240" t="s">
        <v>638</v>
      </c>
      <c r="C201" s="295">
        <f t="shared" si="84"/>
        <v>2</v>
      </c>
      <c r="D201" s="295" t="str">
        <f t="shared" si="84"/>
        <v/>
      </c>
      <c r="E201" s="295" t="str">
        <f t="shared" si="84"/>
        <v/>
      </c>
      <c r="F201" s="295">
        <f t="shared" si="84"/>
        <v>1</v>
      </c>
      <c r="G201" s="295">
        <f t="shared" si="84"/>
        <v>2</v>
      </c>
      <c r="H201" s="295">
        <f t="shared" si="84"/>
        <v>2</v>
      </c>
      <c r="I201" s="295" t="str">
        <f t="shared" si="84"/>
        <v/>
      </c>
      <c r="J201" s="295"/>
      <c r="K201" s="295" t="str">
        <f t="shared" si="85"/>
        <v/>
      </c>
      <c r="L201" s="295">
        <f t="shared" si="85"/>
        <v>2.7E-2</v>
      </c>
      <c r="M201" s="295">
        <f t="shared" si="85"/>
        <v>1.7999999999999999E-2</v>
      </c>
      <c r="N201" s="295" t="str">
        <f t="shared" si="85"/>
        <v>PLAYERSKILL_314</v>
      </c>
      <c r="O201" s="295" t="str">
        <f t="shared" si="85"/>
        <v>PLAYERSKILLDES_314</v>
      </c>
      <c r="P201" s="295" t="str">
        <f t="shared" si="85"/>
        <v>PLAYERSKILLDES2_314</v>
      </c>
      <c r="Q201" s="295" t="str">
        <f t="shared" si="85"/>
        <v>PLAYERSKILLDES3_314</v>
      </c>
      <c r="R201" s="295"/>
      <c r="S201" s="295" t="str">
        <f t="shared" si="86"/>
        <v>ps_liaoshang</v>
      </c>
      <c r="T201" s="295">
        <f t="shared" si="86"/>
        <v>100</v>
      </c>
      <c r="U201" s="295" t="str">
        <f t="shared" si="86"/>
        <v/>
      </c>
      <c r="V201" s="295" t="str">
        <f t="shared" si="86"/>
        <v/>
      </c>
      <c r="W201" s="295" t="str">
        <f t="shared" si="86"/>
        <v/>
      </c>
      <c r="X201" s="295" t="str">
        <f t="shared" si="86"/>
        <v/>
      </c>
      <c r="Y201" s="295" t="str">
        <f t="shared" si="86"/>
        <v/>
      </c>
      <c r="Z201" s="295" t="str">
        <f t="shared" si="86"/>
        <v/>
      </c>
      <c r="AA201" s="295" t="str">
        <f t="shared" si="86"/>
        <v/>
      </c>
      <c r="AB201" s="295" t="str">
        <f t="shared" si="86"/>
        <v/>
      </c>
      <c r="AC201" s="295"/>
      <c r="AD201" s="295" t="str">
        <f t="shared" si="87"/>
        <v/>
      </c>
      <c r="AE201" s="295" t="str">
        <f t="shared" si="87"/>
        <v/>
      </c>
      <c r="AF201" s="295" t="str">
        <f t="shared" si="87"/>
        <v/>
      </c>
      <c r="AG201" s="295" t="str">
        <f t="shared" si="87"/>
        <v/>
      </c>
      <c r="AH201" s="295">
        <f>IF(INDEX($A$6:$AN$95,MATCH($B211,$B$6:$B$95,0),COLUMN())=0,"",INDEX($A$6:$AN$95,MATCH($B211,$B$6:$B$95,0),COLUMN()))</f>
        <v>150</v>
      </c>
      <c r="AI201" s="295" t="str">
        <f t="shared" si="87"/>
        <v>liaoshang</v>
      </c>
      <c r="AJ201" s="295" t="str">
        <f t="shared" si="87"/>
        <v/>
      </c>
      <c r="AK201" s="295" t="str">
        <f t="shared" si="87"/>
        <v/>
      </c>
      <c r="AL201" s="295" t="str">
        <f t="shared" si="87"/>
        <v/>
      </c>
      <c r="AM201" s="295">
        <f t="shared" si="87"/>
        <v>2</v>
      </c>
      <c r="AN201" s="295" t="str">
        <f t="shared" si="87"/>
        <v>[["skill_liaoshang",1]]</v>
      </c>
      <c r="AO201" s="484">
        <v>0</v>
      </c>
      <c r="AP201" s="484">
        <v>3</v>
      </c>
      <c r="AQ201" s="484">
        <v>3</v>
      </c>
      <c r="AR201" s="484">
        <v>0</v>
      </c>
      <c r="AS201" s="484"/>
      <c r="AT201" s="486" t="s">
        <v>13192</v>
      </c>
      <c r="AU201" s="486" t="s">
        <v>13567</v>
      </c>
      <c r="AV201" s="486" t="s">
        <v>13566</v>
      </c>
      <c r="AW201" s="484">
        <v>1</v>
      </c>
      <c r="AX201" s="484">
        <v>1</v>
      </c>
      <c r="AY201" s="484">
        <v>1</v>
      </c>
      <c r="AZ201" s="484" t="s">
        <v>6905</v>
      </c>
      <c r="BA201" s="484"/>
      <c r="BB201" s="484">
        <v>1</v>
      </c>
      <c r="BC201" s="484"/>
      <c r="BD201" s="484" t="s">
        <v>6905</v>
      </c>
      <c r="BE201" s="484" t="s">
        <v>6905</v>
      </c>
      <c r="BF201" s="484" t="s">
        <v>6905</v>
      </c>
      <c r="BG201" s="484" t="s">
        <v>6905</v>
      </c>
      <c r="BH201" s="484">
        <v>100</v>
      </c>
      <c r="BI201" s="484"/>
      <c r="BJ201" s="484"/>
      <c r="BK201" s="484">
        <v>1</v>
      </c>
      <c r="BL201" s="484">
        <v>45</v>
      </c>
      <c r="BM201" s="484">
        <v>8</v>
      </c>
      <c r="BN201" s="295" t="str">
        <f t="shared" si="82"/>
        <v/>
      </c>
      <c r="BO201" s="295"/>
      <c r="BP201" s="484" t="s">
        <v>13125</v>
      </c>
      <c r="BQ201" s="484">
        <v>1</v>
      </c>
      <c r="BR201" s="484"/>
      <c r="BS201" s="484"/>
      <c r="BT201" s="484"/>
      <c r="BU201" s="484" t="s">
        <v>13564</v>
      </c>
      <c r="BV201" s="484"/>
      <c r="BW201" s="484" t="s">
        <v>6905</v>
      </c>
      <c r="BX201" s="484">
        <v>3</v>
      </c>
      <c r="BY201" s="487" t="s">
        <v>6905</v>
      </c>
      <c r="BZ201" s="487" t="s">
        <v>6905</v>
      </c>
      <c r="CA201" s="487" t="s">
        <v>6905</v>
      </c>
      <c r="CB201" s="487" t="s">
        <v>6905</v>
      </c>
      <c r="CC201" s="487"/>
      <c r="CD201" s="487"/>
      <c r="CE201" s="484" t="s">
        <v>6905</v>
      </c>
      <c r="CF201" s="484" t="s">
        <v>6905</v>
      </c>
      <c r="CG201" s="484" t="s">
        <v>6905</v>
      </c>
      <c r="CH201" s="484" t="s">
        <v>6905</v>
      </c>
      <c r="CI201" s="484" t="s">
        <v>6905</v>
      </c>
      <c r="CJ201" s="484"/>
      <c r="CK201" s="484"/>
      <c r="CL201" s="484"/>
      <c r="CM201" s="484"/>
      <c r="CN201" s="484"/>
      <c r="CO201" s="484"/>
      <c r="CP201" s="484"/>
      <c r="CQ201" s="484"/>
      <c r="CR201" s="484"/>
      <c r="CS201" s="484"/>
      <c r="CT201" s="484"/>
      <c r="CU201" s="484"/>
      <c r="CV201" s="484"/>
      <c r="CW201" s="484">
        <v>8</v>
      </c>
      <c r="CX201" s="484"/>
      <c r="CY201" s="484"/>
      <c r="CZ201" s="484"/>
      <c r="DA201" s="484"/>
      <c r="DB201" s="484"/>
      <c r="DC201" s="484"/>
      <c r="DD201" s="295"/>
      <c r="DE201" s="295"/>
      <c r="DF201" s="295"/>
      <c r="DG201" s="295"/>
      <c r="DH201" s="484"/>
      <c r="DI201" s="484">
        <v>45</v>
      </c>
      <c r="DJ201" s="484"/>
      <c r="DK201" s="295" t="str">
        <f t="shared" si="83"/>
        <v/>
      </c>
      <c r="DL201" s="295"/>
      <c r="DM201" s="484"/>
      <c r="DN201" s="484"/>
      <c r="DO201" s="484"/>
      <c r="DP201" s="484"/>
      <c r="DQ201" s="484"/>
      <c r="DR201" s="484"/>
      <c r="DS201" s="484"/>
      <c r="DT201" s="484"/>
      <c r="DU201" s="484"/>
      <c r="DV201" s="484"/>
      <c r="DW201" s="484"/>
      <c r="DX201" s="484"/>
      <c r="DY201" s="484"/>
      <c r="DZ201" s="484"/>
      <c r="EA201" s="484"/>
      <c r="EB201" s="484"/>
      <c r="EC201" s="484"/>
      <c r="ED201" s="484"/>
      <c r="EE201" s="484"/>
      <c r="EF201" s="484"/>
      <c r="EG201" s="484"/>
      <c r="EH201" s="484"/>
      <c r="EI201" s="484"/>
      <c r="EJ201" s="484"/>
      <c r="EK201" s="484"/>
      <c r="EL201" s="484"/>
      <c r="EM201" s="484"/>
      <c r="EN201" s="484"/>
      <c r="EO201" s="484"/>
      <c r="EP201" s="484"/>
      <c r="EQ201" s="484"/>
      <c r="ER201" s="484"/>
      <c r="ES201" s="484"/>
      <c r="ET201" s="484"/>
      <c r="EU201" s="484"/>
      <c r="EV201" s="484"/>
      <c r="EW201" s="484">
        <v>1</v>
      </c>
      <c r="EX201" s="484"/>
      <c r="EY201" s="484"/>
      <c r="EZ201" s="484">
        <v>100</v>
      </c>
      <c r="FA201" s="484"/>
      <c r="FB201" s="484"/>
      <c r="FC201" s="484"/>
      <c r="FD201" s="484"/>
      <c r="FE201" s="484"/>
      <c r="FF201" s="486" t="s">
        <v>13565</v>
      </c>
      <c r="FG201" s="484"/>
      <c r="FH201" s="484">
        <v>2</v>
      </c>
      <c r="FI201" s="484">
        <v>25</v>
      </c>
      <c r="FJ201" s="484">
        <v>1</v>
      </c>
      <c r="FK201" s="484"/>
      <c r="FL201" s="484"/>
      <c r="FM201" s="484">
        <v>100</v>
      </c>
      <c r="FN201" s="484"/>
      <c r="FO201" s="484"/>
      <c r="FP201" s="484"/>
      <c r="FQ201" s="484"/>
      <c r="FR201" s="484"/>
      <c r="FS201" s="484"/>
      <c r="FT201" s="486" t="s">
        <v>13565</v>
      </c>
      <c r="FU201" s="484"/>
      <c r="FV201" s="484">
        <v>2</v>
      </c>
      <c r="FW201" s="484">
        <v>25</v>
      </c>
      <c r="FX201" s="254">
        <v>2000</v>
      </c>
      <c r="FY201" s="254">
        <v>1</v>
      </c>
    </row>
    <row r="202" spans="1:181">
      <c r="A202" s="240">
        <v>9022</v>
      </c>
      <c r="B202" s="240" t="s">
        <v>659</v>
      </c>
      <c r="C202" s="295">
        <f t="shared" si="84"/>
        <v>2</v>
      </c>
      <c r="D202" s="295" t="str">
        <f t="shared" si="84"/>
        <v/>
      </c>
      <c r="E202" s="295" t="str">
        <f t="shared" si="84"/>
        <v/>
      </c>
      <c r="F202" s="295">
        <f t="shared" si="84"/>
        <v>1</v>
      </c>
      <c r="G202" s="295">
        <f t="shared" si="84"/>
        <v>2</v>
      </c>
      <c r="H202" s="295">
        <f t="shared" si="84"/>
        <v>2</v>
      </c>
      <c r="I202" s="295" t="str">
        <f t="shared" si="84"/>
        <v/>
      </c>
      <c r="J202" s="295"/>
      <c r="K202" s="295" t="str">
        <f t="shared" si="85"/>
        <v/>
      </c>
      <c r="L202" s="295">
        <f t="shared" si="85"/>
        <v>2.7E-2</v>
      </c>
      <c r="M202" s="295">
        <f t="shared" si="85"/>
        <v>1.7999999999999999E-2</v>
      </c>
      <c r="N202" s="295" t="str">
        <f t="shared" si="85"/>
        <v>PLAYERSKILL_502</v>
      </c>
      <c r="O202" s="295" t="str">
        <f t="shared" si="85"/>
        <v>PLAYERSKILLDES_502</v>
      </c>
      <c r="P202" s="295" t="str">
        <f t="shared" si="85"/>
        <v>PLAYERSKILLDES2_502</v>
      </c>
      <c r="Q202" s="295" t="str">
        <f t="shared" si="85"/>
        <v>PLAYERSKILLDES3_502</v>
      </c>
      <c r="R202" s="295"/>
      <c r="S202" s="295" t="str">
        <f t="shared" si="86"/>
        <v>ps_hutishifu</v>
      </c>
      <c r="T202" s="295">
        <f t="shared" si="86"/>
        <v>100</v>
      </c>
      <c r="U202" s="295" t="str">
        <f t="shared" si="86"/>
        <v/>
      </c>
      <c r="V202" s="295" t="str">
        <f t="shared" si="86"/>
        <v/>
      </c>
      <c r="W202" s="295" t="str">
        <f t="shared" si="86"/>
        <v/>
      </c>
      <c r="X202" s="295" t="str">
        <f t="shared" si="86"/>
        <v/>
      </c>
      <c r="Y202" s="295" t="str">
        <f t="shared" si="86"/>
        <v/>
      </c>
      <c r="Z202" s="295" t="str">
        <f t="shared" si="86"/>
        <v/>
      </c>
      <c r="AA202" s="295" t="str">
        <f t="shared" si="86"/>
        <v/>
      </c>
      <c r="AB202" s="295" t="str">
        <f t="shared" si="86"/>
        <v/>
      </c>
      <c r="AC202" s="295"/>
      <c r="AD202" s="295" t="str">
        <f t="shared" si="87"/>
        <v>hutishifu1_hutishifu</v>
      </c>
      <c r="AE202" s="295" t="str">
        <f t="shared" si="87"/>
        <v/>
      </c>
      <c r="AF202" s="295" t="str">
        <f t="shared" si="87"/>
        <v/>
      </c>
      <c r="AG202" s="295" t="str">
        <f t="shared" si="87"/>
        <v>hutishifu2_hutishifu</v>
      </c>
      <c r="AH202" s="295">
        <f t="shared" si="87"/>
        <v>160</v>
      </c>
      <c r="AI202" s="295" t="str">
        <f t="shared" si="87"/>
        <v/>
      </c>
      <c r="AJ202" s="295" t="str">
        <f t="shared" si="87"/>
        <v/>
      </c>
      <c r="AK202" s="295" t="str">
        <f t="shared" si="87"/>
        <v/>
      </c>
      <c r="AL202" s="295" t="str">
        <f t="shared" si="87"/>
        <v/>
      </c>
      <c r="AM202" s="295">
        <f t="shared" si="87"/>
        <v>2</v>
      </c>
      <c r="AN202" s="295" t="str">
        <f t="shared" si="87"/>
        <v>[["skill_hutishifu",1]]</v>
      </c>
      <c r="AO202" s="240">
        <v>0</v>
      </c>
      <c r="AP202" s="240">
        <v>3</v>
      </c>
      <c r="AQ202" s="219">
        <v>5</v>
      </c>
      <c r="AR202" s="242">
        <v>0</v>
      </c>
      <c r="AT202" s="242" t="s">
        <v>13192</v>
      </c>
      <c r="AU202" s="242" t="s">
        <v>13548</v>
      </c>
      <c r="AV202" s="244" t="s">
        <v>13550</v>
      </c>
      <c r="AW202" s="242">
        <v>1</v>
      </c>
      <c r="AX202" s="243">
        <v>1</v>
      </c>
      <c r="AY202" s="243">
        <v>1</v>
      </c>
      <c r="AZ202" s="243" t="s">
        <v>6905</v>
      </c>
      <c r="BB202" s="244">
        <v>1</v>
      </c>
      <c r="BD202" s="246" t="s">
        <v>6905</v>
      </c>
      <c r="BE202" s="247" t="s">
        <v>6905</v>
      </c>
      <c r="BF202" s="248" t="s">
        <v>6905</v>
      </c>
      <c r="BG202" s="248" t="s">
        <v>6905</v>
      </c>
      <c r="BH202" s="245">
        <v>100</v>
      </c>
      <c r="BK202" s="245">
        <v>1</v>
      </c>
      <c r="BL202" s="245">
        <v>45</v>
      </c>
      <c r="BM202" s="245">
        <v>8</v>
      </c>
      <c r="BN202" s="295" t="str">
        <f t="shared" si="82"/>
        <v/>
      </c>
      <c r="BO202" s="295"/>
      <c r="BP202" s="245" t="s">
        <v>13125</v>
      </c>
      <c r="BS202" s="245" t="s">
        <v>6905</v>
      </c>
      <c r="BU202" s="245" t="s">
        <v>13556</v>
      </c>
      <c r="BW202" s="245" t="s">
        <v>6905</v>
      </c>
      <c r="BX202" s="245">
        <v>5</v>
      </c>
      <c r="BY202" s="249" t="s">
        <v>6905</v>
      </c>
      <c r="BZ202" s="249" t="s">
        <v>6905</v>
      </c>
      <c r="CA202" s="249">
        <v>4502</v>
      </c>
      <c r="CB202" s="249" t="s">
        <v>13126</v>
      </c>
      <c r="CE202" s="243" t="s">
        <v>6905</v>
      </c>
      <c r="CF202" s="243" t="s">
        <v>6905</v>
      </c>
      <c r="CG202" s="243" t="s">
        <v>6905</v>
      </c>
      <c r="CH202" s="243" t="s">
        <v>6905</v>
      </c>
      <c r="CI202" s="243" t="s">
        <v>6905</v>
      </c>
      <c r="DD202" s="295"/>
      <c r="DE202" s="295"/>
      <c r="DF202" s="295"/>
      <c r="DG202" s="295"/>
      <c r="DI202" s="245">
        <v>45</v>
      </c>
      <c r="DK202" s="295" t="str">
        <f t="shared" si="83"/>
        <v/>
      </c>
      <c r="DL202" s="295"/>
      <c r="EW202" s="250">
        <v>1</v>
      </c>
      <c r="EZ202" s="250">
        <v>100</v>
      </c>
      <c r="FF202" s="250" t="s">
        <v>13557</v>
      </c>
      <c r="FH202" s="250">
        <v>1</v>
      </c>
      <c r="FI202" s="250">
        <v>25</v>
      </c>
      <c r="FJ202" s="250">
        <v>1</v>
      </c>
      <c r="FM202" s="250">
        <v>100</v>
      </c>
      <c r="FT202" s="250" t="s">
        <v>13557</v>
      </c>
      <c r="FV202" s="250">
        <v>1</v>
      </c>
      <c r="FW202" s="250">
        <v>25</v>
      </c>
      <c r="FX202" s="254">
        <v>2000</v>
      </c>
      <c r="FY202" s="254">
        <v>1</v>
      </c>
    </row>
    <row r="203" spans="1:181">
      <c r="A203" s="240">
        <v>9023</v>
      </c>
      <c r="B203" s="240" t="s">
        <v>13568</v>
      </c>
      <c r="C203" s="295">
        <f t="shared" si="84"/>
        <v>2</v>
      </c>
      <c r="D203" s="295" t="str">
        <f t="shared" si="84"/>
        <v/>
      </c>
      <c r="E203" s="295" t="str">
        <f t="shared" si="84"/>
        <v/>
      </c>
      <c r="F203" s="295">
        <f t="shared" si="84"/>
        <v>1</v>
      </c>
      <c r="G203" s="295">
        <f t="shared" si="84"/>
        <v>3</v>
      </c>
      <c r="H203" s="295">
        <f t="shared" si="84"/>
        <v>3</v>
      </c>
      <c r="I203" s="295" t="str">
        <f t="shared" si="84"/>
        <v/>
      </c>
      <c r="J203" s="295"/>
      <c r="K203" s="295" t="str">
        <f t="shared" si="85"/>
        <v/>
      </c>
      <c r="L203" s="295">
        <f t="shared" si="85"/>
        <v>2.7E-2</v>
      </c>
      <c r="M203" s="295">
        <f t="shared" si="85"/>
        <v>1.7999999999999999E-2</v>
      </c>
      <c r="N203" s="295" t="str">
        <f t="shared" si="85"/>
        <v>PLAYERSKILL_515</v>
      </c>
      <c r="O203" s="295" t="str">
        <f t="shared" si="85"/>
        <v>PLAYERSKILLDES_515</v>
      </c>
      <c r="P203" s="295" t="str">
        <f t="shared" si="85"/>
        <v>PLAYERSKILLDES2_515</v>
      </c>
      <c r="Q203" s="295" t="str">
        <f t="shared" si="85"/>
        <v>PLAYERSKILLDES3_515</v>
      </c>
      <c r="R203" s="295"/>
      <c r="S203" s="295" t="str">
        <f t="shared" si="86"/>
        <v>ps_senlingongming</v>
      </c>
      <c r="T203" s="295">
        <f t="shared" si="86"/>
        <v>100</v>
      </c>
      <c r="U203" s="295" t="str">
        <f t="shared" si="86"/>
        <v/>
      </c>
      <c r="V203" s="295" t="str">
        <f t="shared" si="86"/>
        <v/>
      </c>
      <c r="W203" s="295" t="str">
        <f t="shared" si="86"/>
        <v/>
      </c>
      <c r="X203" s="295" t="str">
        <f t="shared" si="86"/>
        <v/>
      </c>
      <c r="Y203" s="295" t="str">
        <f t="shared" si="86"/>
        <v/>
      </c>
      <c r="Z203" s="295" t="str">
        <f t="shared" si="86"/>
        <v/>
      </c>
      <c r="AA203" s="295" t="str">
        <f t="shared" si="86"/>
        <v/>
      </c>
      <c r="AB203" s="295" t="str">
        <f t="shared" si="86"/>
        <v/>
      </c>
      <c r="AC203" s="295"/>
      <c r="AD203" s="295" t="str">
        <f t="shared" si="87"/>
        <v>senlingongming1_senlingongming</v>
      </c>
      <c r="AE203" s="295" t="str">
        <f t="shared" si="87"/>
        <v/>
      </c>
      <c r="AF203" s="295" t="str">
        <f t="shared" si="87"/>
        <v/>
      </c>
      <c r="AG203" s="295" t="str">
        <f t="shared" si="87"/>
        <v>senlingongming2_senlingongming</v>
      </c>
      <c r="AH203" s="295">
        <f t="shared" si="87"/>
        <v>120</v>
      </c>
      <c r="AI203" s="295" t="str">
        <f t="shared" si="87"/>
        <v/>
      </c>
      <c r="AJ203" s="295" t="str">
        <f t="shared" si="87"/>
        <v/>
      </c>
      <c r="AK203" s="295" t="str">
        <f t="shared" si="87"/>
        <v/>
      </c>
      <c r="AL203" s="295" t="str">
        <f t="shared" si="87"/>
        <v/>
      </c>
      <c r="AM203" s="295" t="str">
        <f t="shared" si="87"/>
        <v/>
      </c>
      <c r="AN203" s="295" t="str">
        <f t="shared" si="87"/>
        <v>[["skill_senlingongming",1]]</v>
      </c>
      <c r="AO203" s="240">
        <v>0</v>
      </c>
      <c r="AP203" s="240">
        <v>3</v>
      </c>
      <c r="AQ203" s="219">
        <v>5</v>
      </c>
      <c r="AR203" s="242">
        <v>0</v>
      </c>
      <c r="AT203" s="242" t="s">
        <v>13192</v>
      </c>
      <c r="AU203" s="242" t="s">
        <v>13548</v>
      </c>
      <c r="AV203" s="244" t="s">
        <v>13550</v>
      </c>
      <c r="AW203" s="242">
        <v>1</v>
      </c>
      <c r="AX203" s="243">
        <v>1</v>
      </c>
      <c r="AY203" s="243">
        <v>1</v>
      </c>
      <c r="AZ203" s="243" t="s">
        <v>6905</v>
      </c>
      <c r="BB203" s="244">
        <v>1</v>
      </c>
      <c r="BD203" s="246" t="s">
        <v>6905</v>
      </c>
      <c r="BE203" s="247" t="s">
        <v>6905</v>
      </c>
      <c r="BF203" s="248" t="s">
        <v>6905</v>
      </c>
      <c r="BG203" s="248" t="s">
        <v>6905</v>
      </c>
      <c r="BH203" s="245">
        <v>100</v>
      </c>
      <c r="BK203" s="245">
        <v>0</v>
      </c>
      <c r="BL203" s="245">
        <v>45</v>
      </c>
      <c r="BN203" s="295" t="str">
        <f t="shared" si="82"/>
        <v/>
      </c>
      <c r="BO203" s="295"/>
      <c r="BQ203" s="245">
        <v>3</v>
      </c>
      <c r="BS203" s="245" t="s">
        <v>6905</v>
      </c>
      <c r="BU203" s="245" t="s">
        <v>6905</v>
      </c>
      <c r="BW203" s="245" t="s">
        <v>6905</v>
      </c>
      <c r="BX203" s="245">
        <v>5</v>
      </c>
      <c r="BY203" s="249" t="s">
        <v>6905</v>
      </c>
      <c r="BZ203" s="249" t="s">
        <v>6905</v>
      </c>
      <c r="CB203" s="249" t="s">
        <v>6905</v>
      </c>
      <c r="CE203" s="243">
        <v>8515</v>
      </c>
      <c r="CF203" s="243" t="s">
        <v>12013</v>
      </c>
      <c r="CG203" s="243" t="s">
        <v>13569</v>
      </c>
      <c r="CH203" s="243" t="s">
        <v>6905</v>
      </c>
      <c r="CI203" s="243" t="s">
        <v>6905</v>
      </c>
      <c r="DD203" s="295"/>
      <c r="DE203" s="295"/>
      <c r="DF203" s="295"/>
      <c r="DG203" s="295"/>
      <c r="DI203" s="245">
        <v>45</v>
      </c>
      <c r="DK203" s="295" t="str">
        <f t="shared" si="83"/>
        <v/>
      </c>
      <c r="DL203" s="295"/>
      <c r="EW203" s="250">
        <v>1</v>
      </c>
      <c r="EZ203" s="250">
        <v>101</v>
      </c>
      <c r="FF203" s="250" t="s">
        <v>13570</v>
      </c>
      <c r="FH203" s="250">
        <v>1</v>
      </c>
      <c r="FJ203" s="250">
        <v>1</v>
      </c>
      <c r="FM203" s="250">
        <v>101</v>
      </c>
      <c r="FT203" s="250" t="s">
        <v>13570</v>
      </c>
      <c r="FV203" s="250">
        <v>1</v>
      </c>
      <c r="FX203" s="254">
        <v>2000</v>
      </c>
      <c r="FY203" s="254">
        <v>1</v>
      </c>
    </row>
    <row r="204" spans="1:181">
      <c r="A204" s="240">
        <v>9024</v>
      </c>
      <c r="B204" s="240" t="s">
        <v>2173</v>
      </c>
      <c r="C204" s="295">
        <f t="shared" si="84"/>
        <v>2</v>
      </c>
      <c r="D204" s="295">
        <f t="shared" si="84"/>
        <v>1</v>
      </c>
      <c r="E204" s="295">
        <f t="shared" si="84"/>
        <v>1</v>
      </c>
      <c r="F204" s="295">
        <f t="shared" si="84"/>
        <v>1</v>
      </c>
      <c r="G204" s="295">
        <f t="shared" si="84"/>
        <v>2</v>
      </c>
      <c r="H204" s="295">
        <f t="shared" si="84"/>
        <v>2</v>
      </c>
      <c r="I204" s="295" t="str">
        <f t="shared" si="84"/>
        <v/>
      </c>
      <c r="J204" s="295"/>
      <c r="K204" s="295" t="str">
        <f t="shared" si="85"/>
        <v/>
      </c>
      <c r="L204" s="295">
        <f t="shared" si="85"/>
        <v>3.5999999999999997E-2</v>
      </c>
      <c r="M204" s="295">
        <f t="shared" si="85"/>
        <v>2.7E-2</v>
      </c>
      <c r="N204" s="295" t="str">
        <f t="shared" si="85"/>
        <v>PLAYERSKILL_316</v>
      </c>
      <c r="O204" s="295" t="str">
        <f t="shared" si="85"/>
        <v>PLAYERSKILLDES_316</v>
      </c>
      <c r="P204" s="295" t="str">
        <f t="shared" si="85"/>
        <v>PLAYERSKILLDES2_316</v>
      </c>
      <c r="Q204" s="295" t="str">
        <f t="shared" si="85"/>
        <v>PLAYERSKILLDES3_316</v>
      </c>
      <c r="R204" s="295"/>
      <c r="S204" s="295" t="str">
        <f t="shared" si="86"/>
        <v>ps_qidao</v>
      </c>
      <c r="T204" s="295">
        <f t="shared" si="86"/>
        <v>100</v>
      </c>
      <c r="U204" s="295" t="str">
        <f t="shared" si="86"/>
        <v/>
      </c>
      <c r="V204" s="295" t="str">
        <f t="shared" si="86"/>
        <v/>
      </c>
      <c r="W204" s="295" t="str">
        <f t="shared" si="86"/>
        <v/>
      </c>
      <c r="X204" s="295" t="str">
        <f t="shared" si="86"/>
        <v/>
      </c>
      <c r="Y204" s="295" t="str">
        <f t="shared" si="86"/>
        <v/>
      </c>
      <c r="Z204" s="295" t="str">
        <f t="shared" si="86"/>
        <v/>
      </c>
      <c r="AA204" s="295" t="str">
        <f t="shared" si="86"/>
        <v/>
      </c>
      <c r="AB204" s="295" t="str">
        <f t="shared" si="86"/>
        <v/>
      </c>
      <c r="AC204" s="295"/>
      <c r="AD204" s="295" t="str">
        <f t="shared" si="87"/>
        <v>qidao1_qidao</v>
      </c>
      <c r="AE204" s="295" t="str">
        <f t="shared" si="87"/>
        <v/>
      </c>
      <c r="AF204" s="295" t="str">
        <f t="shared" si="87"/>
        <v/>
      </c>
      <c r="AG204" s="295" t="str">
        <f t="shared" si="87"/>
        <v>qidao2_qidao</v>
      </c>
      <c r="AH204" s="295">
        <f t="shared" si="87"/>
        <v>120</v>
      </c>
      <c r="AI204" s="295" t="str">
        <f t="shared" si="87"/>
        <v/>
      </c>
      <c r="AJ204" s="295" t="str">
        <f t="shared" si="87"/>
        <v/>
      </c>
      <c r="AK204" s="295" t="str">
        <f t="shared" si="87"/>
        <v/>
      </c>
      <c r="AL204" s="295" t="str">
        <f t="shared" si="87"/>
        <v/>
      </c>
      <c r="AM204" s="295">
        <f t="shared" si="87"/>
        <v>2</v>
      </c>
      <c r="AN204" s="295" t="str">
        <f t="shared" si="87"/>
        <v>[["skill_qidao",1]]</v>
      </c>
      <c r="AO204" s="240">
        <v>0</v>
      </c>
      <c r="AP204" s="240">
        <v>3</v>
      </c>
      <c r="AQ204" s="219">
        <v>3</v>
      </c>
      <c r="AR204" s="242">
        <v>0</v>
      </c>
      <c r="AT204" s="486" t="s">
        <v>13192</v>
      </c>
      <c r="AU204" s="242" t="s">
        <v>13495</v>
      </c>
      <c r="AV204" s="244" t="s">
        <v>13571</v>
      </c>
      <c r="AW204" s="242">
        <v>1</v>
      </c>
      <c r="AX204" s="243">
        <v>1</v>
      </c>
      <c r="AY204" s="243">
        <v>1</v>
      </c>
      <c r="AZ204" s="243" t="s">
        <v>6905</v>
      </c>
      <c r="BB204" s="244">
        <v>1</v>
      </c>
      <c r="BD204" s="246" t="s">
        <v>6905</v>
      </c>
      <c r="BE204" s="247">
        <v>10316</v>
      </c>
      <c r="BF204" s="248" t="s">
        <v>6905</v>
      </c>
      <c r="BG204" s="248" t="s">
        <v>6905</v>
      </c>
      <c r="BH204" s="245">
        <v>100</v>
      </c>
      <c r="BK204" s="245">
        <v>0</v>
      </c>
      <c r="BL204" s="245">
        <v>60</v>
      </c>
      <c r="BM204" s="245">
        <v>9</v>
      </c>
      <c r="BN204" s="295" t="str">
        <f t="shared" si="82"/>
        <v/>
      </c>
      <c r="BO204" s="295"/>
      <c r="BP204" s="245" t="s">
        <v>13125</v>
      </c>
      <c r="BS204" s="245" t="s">
        <v>6905</v>
      </c>
      <c r="BU204" s="245" t="s">
        <v>13572</v>
      </c>
      <c r="BW204" s="245" t="s">
        <v>6905</v>
      </c>
      <c r="BX204" s="245">
        <v>3</v>
      </c>
      <c r="BY204" s="249" t="s">
        <v>6905</v>
      </c>
      <c r="CE204" s="243" t="s">
        <v>6905</v>
      </c>
      <c r="CF204" s="243" t="s">
        <v>6905</v>
      </c>
      <c r="CG204" s="243" t="s">
        <v>6905</v>
      </c>
      <c r="CH204" s="243" t="s">
        <v>6905</v>
      </c>
      <c r="CI204" s="243" t="s">
        <v>6905</v>
      </c>
      <c r="DD204" s="295"/>
      <c r="DE204" s="295"/>
      <c r="DF204" s="295"/>
      <c r="DG204" s="295"/>
      <c r="DI204" s="245">
        <v>60</v>
      </c>
      <c r="DK204" s="295" t="str">
        <f t="shared" si="83"/>
        <v/>
      </c>
      <c r="DL204" s="295"/>
      <c r="EW204" s="250">
        <v>10</v>
      </c>
      <c r="EZ204" s="250">
        <v>100</v>
      </c>
      <c r="FF204" s="250" t="s">
        <v>13565</v>
      </c>
      <c r="FH204" s="250">
        <v>2</v>
      </c>
      <c r="FI204" s="250">
        <v>25</v>
      </c>
      <c r="FJ204" s="250">
        <v>10</v>
      </c>
      <c r="FM204" s="250">
        <v>100</v>
      </c>
      <c r="FT204" s="250" t="s">
        <v>13565</v>
      </c>
      <c r="FV204" s="250">
        <v>2</v>
      </c>
      <c r="FW204" s="250">
        <v>25</v>
      </c>
      <c r="FX204" s="254">
        <v>2000</v>
      </c>
      <c r="FY204" s="254">
        <v>1</v>
      </c>
    </row>
    <row r="205" spans="1:181">
      <c r="A205" s="240">
        <v>9025</v>
      </c>
      <c r="B205" s="240" t="s">
        <v>638</v>
      </c>
      <c r="C205" s="295">
        <f t="shared" si="84"/>
        <v>2</v>
      </c>
      <c r="D205" s="295" t="str">
        <f t="shared" si="84"/>
        <v/>
      </c>
      <c r="E205" s="295" t="str">
        <f t="shared" si="84"/>
        <v/>
      </c>
      <c r="F205" s="295">
        <f t="shared" si="84"/>
        <v>1</v>
      </c>
      <c r="G205" s="295">
        <f t="shared" si="84"/>
        <v>2</v>
      </c>
      <c r="H205" s="295">
        <f t="shared" si="84"/>
        <v>2</v>
      </c>
      <c r="I205" s="295" t="str">
        <f t="shared" si="84"/>
        <v/>
      </c>
      <c r="J205" s="295"/>
      <c r="K205" s="295" t="str">
        <f t="shared" si="85"/>
        <v/>
      </c>
      <c r="L205" s="295">
        <f t="shared" si="85"/>
        <v>2.7E-2</v>
      </c>
      <c r="M205" s="295">
        <f t="shared" si="85"/>
        <v>1.7999999999999999E-2</v>
      </c>
      <c r="N205" s="295" t="str">
        <f t="shared" si="85"/>
        <v>PLAYERSKILL_314</v>
      </c>
      <c r="O205" s="295" t="str">
        <f t="shared" si="85"/>
        <v>PLAYERSKILLDES_314</v>
      </c>
      <c r="P205" s="295" t="str">
        <f t="shared" si="85"/>
        <v>PLAYERSKILLDES2_314</v>
      </c>
      <c r="Q205" s="295" t="str">
        <f t="shared" si="85"/>
        <v>PLAYERSKILLDES3_314</v>
      </c>
      <c r="R205" s="295"/>
      <c r="S205" s="295" t="str">
        <f t="shared" si="86"/>
        <v>ps_liaoshang</v>
      </c>
      <c r="T205" s="295">
        <f t="shared" si="86"/>
        <v>100</v>
      </c>
      <c r="U205" s="295" t="str">
        <f t="shared" si="86"/>
        <v/>
      </c>
      <c r="V205" s="295" t="str">
        <f t="shared" si="86"/>
        <v/>
      </c>
      <c r="W205" s="295" t="str">
        <f t="shared" si="86"/>
        <v/>
      </c>
      <c r="X205" s="295" t="str">
        <f t="shared" si="86"/>
        <v/>
      </c>
      <c r="Y205" s="295" t="str">
        <f t="shared" si="86"/>
        <v/>
      </c>
      <c r="Z205" s="295" t="str">
        <f t="shared" si="86"/>
        <v/>
      </c>
      <c r="AA205" s="295" t="str">
        <f t="shared" si="86"/>
        <v/>
      </c>
      <c r="AB205" s="295" t="str">
        <f t="shared" si="86"/>
        <v/>
      </c>
      <c r="AC205" s="295"/>
      <c r="AD205" s="295" t="str">
        <f t="shared" si="87"/>
        <v/>
      </c>
      <c r="AE205" s="295" t="str">
        <f t="shared" si="87"/>
        <v/>
      </c>
      <c r="AF205" s="295" t="str">
        <f t="shared" si="87"/>
        <v/>
      </c>
      <c r="AG205" s="295" t="str">
        <f t="shared" si="87"/>
        <v/>
      </c>
      <c r="AH205" s="295">
        <f t="shared" si="87"/>
        <v>120</v>
      </c>
      <c r="AI205" s="295" t="str">
        <f t="shared" si="87"/>
        <v>liaoshang</v>
      </c>
      <c r="AJ205" s="295" t="str">
        <f t="shared" si="87"/>
        <v/>
      </c>
      <c r="AK205" s="295" t="str">
        <f t="shared" si="87"/>
        <v/>
      </c>
      <c r="AL205" s="295" t="str">
        <f t="shared" si="87"/>
        <v/>
      </c>
      <c r="AM205" s="295">
        <f t="shared" si="87"/>
        <v>2</v>
      </c>
      <c r="AN205" s="295" t="str">
        <f t="shared" si="87"/>
        <v>[["skill_liaoshang",1]]</v>
      </c>
      <c r="AO205" s="484">
        <v>0</v>
      </c>
      <c r="AP205" s="484">
        <v>3</v>
      </c>
      <c r="AQ205" s="484">
        <v>3</v>
      </c>
      <c r="AR205" s="484">
        <v>0</v>
      </c>
      <c r="AS205" s="484"/>
      <c r="AT205" s="486" t="s">
        <v>13192</v>
      </c>
      <c r="AU205" s="242" t="s">
        <v>13548</v>
      </c>
      <c r="AV205" s="244" t="s">
        <v>13550</v>
      </c>
      <c r="AW205" s="484">
        <v>1</v>
      </c>
      <c r="AX205" s="484">
        <v>1</v>
      </c>
      <c r="AY205" s="484">
        <v>1</v>
      </c>
      <c r="AZ205" s="484" t="s">
        <v>6905</v>
      </c>
      <c r="BA205" s="484"/>
      <c r="BB205" s="484">
        <v>1</v>
      </c>
      <c r="BC205" s="484"/>
      <c r="BD205" s="484" t="s">
        <v>6905</v>
      </c>
      <c r="BE205" s="484" t="s">
        <v>6905</v>
      </c>
      <c r="BF205" s="484" t="s">
        <v>6905</v>
      </c>
      <c r="BG205" s="484" t="s">
        <v>6905</v>
      </c>
      <c r="BH205" s="484">
        <v>100</v>
      </c>
      <c r="BI205" s="484"/>
      <c r="BJ205" s="484"/>
      <c r="BK205" s="484">
        <v>1</v>
      </c>
      <c r="BL205" s="484">
        <v>45</v>
      </c>
      <c r="BM205" s="484">
        <v>8</v>
      </c>
      <c r="BN205" s="295" t="str">
        <f t="shared" si="82"/>
        <v/>
      </c>
      <c r="BO205" s="295"/>
      <c r="BP205" s="484" t="s">
        <v>13125</v>
      </c>
      <c r="BQ205" s="484">
        <v>1</v>
      </c>
      <c r="BR205" s="484"/>
      <c r="BS205" s="484"/>
      <c r="BT205" s="484"/>
      <c r="BU205" s="484" t="s">
        <v>13564</v>
      </c>
      <c r="BV205" s="484"/>
      <c r="BW205" s="484" t="s">
        <v>6905</v>
      </c>
      <c r="BX205" s="484">
        <v>3</v>
      </c>
      <c r="BY205" s="487" t="s">
        <v>6905</v>
      </c>
      <c r="BZ205" s="487" t="s">
        <v>6905</v>
      </c>
      <c r="CA205" s="487" t="s">
        <v>6905</v>
      </c>
      <c r="CB205" s="487" t="s">
        <v>6905</v>
      </c>
      <c r="CC205" s="487"/>
      <c r="CD205" s="487"/>
      <c r="CE205" s="484" t="s">
        <v>6905</v>
      </c>
      <c r="CF205" s="484" t="s">
        <v>6905</v>
      </c>
      <c r="CG205" s="484" t="s">
        <v>6905</v>
      </c>
      <c r="CH205" s="484" t="s">
        <v>6905</v>
      </c>
      <c r="CI205" s="484" t="s">
        <v>6905</v>
      </c>
      <c r="CJ205" s="484"/>
      <c r="CK205" s="484"/>
      <c r="CL205" s="484"/>
      <c r="CM205" s="484"/>
      <c r="CN205" s="484"/>
      <c r="CO205" s="484"/>
      <c r="CP205" s="484"/>
      <c r="CQ205" s="484"/>
      <c r="CR205" s="484"/>
      <c r="CS205" s="484"/>
      <c r="CT205" s="484"/>
      <c r="CU205" s="484"/>
      <c r="CV205" s="484"/>
      <c r="CW205" s="484">
        <v>8</v>
      </c>
      <c r="CX205" s="484"/>
      <c r="CY205" s="484"/>
      <c r="CZ205" s="484"/>
      <c r="DA205" s="484"/>
      <c r="DB205" s="484"/>
      <c r="DC205" s="484"/>
      <c r="DD205" s="295"/>
      <c r="DE205" s="295"/>
      <c r="DF205" s="295"/>
      <c r="DG205" s="295"/>
      <c r="DH205" s="484"/>
      <c r="DI205" s="484">
        <v>45</v>
      </c>
      <c r="DJ205" s="484"/>
      <c r="DK205" s="295" t="str">
        <f t="shared" si="83"/>
        <v/>
      </c>
      <c r="DL205" s="295"/>
      <c r="DM205" s="484"/>
      <c r="DN205" s="484"/>
      <c r="DO205" s="484"/>
      <c r="DP205" s="484"/>
      <c r="DQ205" s="484"/>
      <c r="DR205" s="484"/>
      <c r="DS205" s="484"/>
      <c r="DT205" s="484"/>
      <c r="DU205" s="484"/>
      <c r="DV205" s="484"/>
      <c r="DW205" s="484"/>
      <c r="DX205" s="484"/>
      <c r="DY205" s="484"/>
      <c r="DZ205" s="484"/>
      <c r="EA205" s="484"/>
      <c r="EB205" s="484"/>
      <c r="EC205" s="484"/>
      <c r="ED205" s="484"/>
      <c r="EE205" s="484"/>
      <c r="EF205" s="484"/>
      <c r="EG205" s="484"/>
      <c r="EH205" s="484"/>
      <c r="EI205" s="484"/>
      <c r="EJ205" s="484"/>
      <c r="EK205" s="484"/>
      <c r="EL205" s="484"/>
      <c r="EM205" s="484"/>
      <c r="EN205" s="484"/>
      <c r="EO205" s="484"/>
      <c r="EP205" s="484"/>
      <c r="EQ205" s="484"/>
      <c r="ER205" s="484"/>
      <c r="ES205" s="484"/>
      <c r="ET205" s="484"/>
      <c r="EU205" s="484"/>
      <c r="EV205" s="484"/>
      <c r="EW205" s="484">
        <v>1</v>
      </c>
      <c r="EX205" s="484"/>
      <c r="EY205" s="484"/>
      <c r="EZ205" s="484">
        <v>100</v>
      </c>
      <c r="FA205" s="484"/>
      <c r="FB205" s="484"/>
      <c r="FC205" s="484"/>
      <c r="FD205" s="484"/>
      <c r="FE205" s="484"/>
      <c r="FF205" s="486" t="s">
        <v>13565</v>
      </c>
      <c r="FG205" s="484"/>
      <c r="FH205" s="484">
        <v>2</v>
      </c>
      <c r="FI205" s="484">
        <v>25</v>
      </c>
      <c r="FJ205" s="484">
        <v>1</v>
      </c>
      <c r="FK205" s="484"/>
      <c r="FL205" s="484"/>
      <c r="FM205" s="484">
        <v>100</v>
      </c>
      <c r="FN205" s="484"/>
      <c r="FO205" s="484"/>
      <c r="FP205" s="484"/>
      <c r="FQ205" s="484"/>
      <c r="FR205" s="484"/>
      <c r="FS205" s="484"/>
      <c r="FT205" s="486" t="s">
        <v>13565</v>
      </c>
      <c r="FU205" s="484"/>
      <c r="FV205" s="484">
        <v>2</v>
      </c>
      <c r="FW205" s="484">
        <v>25</v>
      </c>
      <c r="FX205" s="254">
        <v>2000</v>
      </c>
      <c r="FY205" s="254">
        <v>1</v>
      </c>
    </row>
    <row r="206" spans="1:181">
      <c r="A206" s="240">
        <v>9026</v>
      </c>
      <c r="B206" s="240" t="s">
        <v>659</v>
      </c>
      <c r="C206" s="295">
        <f t="shared" si="84"/>
        <v>2</v>
      </c>
      <c r="D206" s="295" t="str">
        <f t="shared" si="84"/>
        <v/>
      </c>
      <c r="E206" s="295" t="str">
        <f t="shared" si="84"/>
        <v/>
      </c>
      <c r="F206" s="295">
        <f t="shared" si="84"/>
        <v>1</v>
      </c>
      <c r="G206" s="295">
        <f t="shared" si="84"/>
        <v>2</v>
      </c>
      <c r="H206" s="295">
        <f t="shared" si="84"/>
        <v>2</v>
      </c>
      <c r="I206" s="295" t="str">
        <f t="shared" si="84"/>
        <v/>
      </c>
      <c r="J206" s="295"/>
      <c r="K206" s="295" t="str">
        <f t="shared" si="85"/>
        <v/>
      </c>
      <c r="L206" s="295">
        <f t="shared" si="85"/>
        <v>2.7E-2</v>
      </c>
      <c r="M206" s="295">
        <f t="shared" si="85"/>
        <v>1.7999999999999999E-2</v>
      </c>
      <c r="N206" s="295" t="str">
        <f t="shared" si="85"/>
        <v>PLAYERSKILL_502</v>
      </c>
      <c r="O206" s="295" t="str">
        <f t="shared" si="85"/>
        <v>PLAYERSKILLDES_502</v>
      </c>
      <c r="P206" s="295" t="str">
        <f t="shared" si="85"/>
        <v>PLAYERSKILLDES2_502</v>
      </c>
      <c r="Q206" s="295" t="str">
        <f t="shared" si="85"/>
        <v>PLAYERSKILLDES3_502</v>
      </c>
      <c r="R206" s="295"/>
      <c r="S206" s="295" t="str">
        <f t="shared" si="86"/>
        <v>ps_hutishifu</v>
      </c>
      <c r="T206" s="295">
        <f t="shared" si="86"/>
        <v>100</v>
      </c>
      <c r="U206" s="295" t="str">
        <f t="shared" si="86"/>
        <v/>
      </c>
      <c r="V206" s="295" t="str">
        <f t="shared" si="86"/>
        <v/>
      </c>
      <c r="W206" s="295" t="str">
        <f t="shared" si="86"/>
        <v/>
      </c>
      <c r="X206" s="295" t="str">
        <f t="shared" si="86"/>
        <v/>
      </c>
      <c r="Y206" s="295" t="str">
        <f t="shared" si="86"/>
        <v/>
      </c>
      <c r="Z206" s="295" t="str">
        <f t="shared" si="86"/>
        <v/>
      </c>
      <c r="AA206" s="295" t="str">
        <f t="shared" si="86"/>
        <v/>
      </c>
      <c r="AB206" s="295" t="str">
        <f t="shared" si="86"/>
        <v/>
      </c>
      <c r="AC206" s="295"/>
      <c r="AD206" s="295" t="str">
        <f t="shared" si="87"/>
        <v>hutishifu1_hutishifu</v>
      </c>
      <c r="AE206" s="295" t="str">
        <f t="shared" si="87"/>
        <v/>
      </c>
      <c r="AF206" s="295" t="str">
        <f t="shared" si="87"/>
        <v/>
      </c>
      <c r="AG206" s="295" t="str">
        <f t="shared" si="87"/>
        <v>hutishifu2_hutishifu</v>
      </c>
      <c r="AH206" s="295">
        <f t="shared" si="87"/>
        <v>160</v>
      </c>
      <c r="AI206" s="295" t="str">
        <f t="shared" si="87"/>
        <v/>
      </c>
      <c r="AJ206" s="295" t="str">
        <f t="shared" si="87"/>
        <v/>
      </c>
      <c r="AK206" s="295" t="str">
        <f t="shared" si="87"/>
        <v/>
      </c>
      <c r="AL206" s="295" t="str">
        <f t="shared" si="87"/>
        <v/>
      </c>
      <c r="AM206" s="295">
        <f t="shared" si="87"/>
        <v>2</v>
      </c>
      <c r="AN206" s="295" t="str">
        <f t="shared" si="87"/>
        <v>[["skill_hutishifu",1]]</v>
      </c>
      <c r="AO206" s="240">
        <v>0</v>
      </c>
      <c r="AP206" s="240">
        <v>3</v>
      </c>
      <c r="AQ206" s="219">
        <v>5</v>
      </c>
      <c r="AR206" s="242">
        <v>0</v>
      </c>
      <c r="AT206" s="242" t="s">
        <v>13192</v>
      </c>
      <c r="AU206" s="242" t="s">
        <v>13548</v>
      </c>
      <c r="AV206" s="244" t="s">
        <v>13550</v>
      </c>
      <c r="AW206" s="242">
        <v>1</v>
      </c>
      <c r="AX206" s="243">
        <v>1</v>
      </c>
      <c r="AY206" s="243">
        <v>1</v>
      </c>
      <c r="AZ206" s="243" t="s">
        <v>6905</v>
      </c>
      <c r="BB206" s="244">
        <v>1</v>
      </c>
      <c r="BD206" s="246" t="s">
        <v>6905</v>
      </c>
      <c r="BE206" s="247" t="s">
        <v>6905</v>
      </c>
      <c r="BF206" s="248" t="s">
        <v>6905</v>
      </c>
      <c r="BG206" s="248" t="s">
        <v>6905</v>
      </c>
      <c r="BH206" s="245">
        <v>100</v>
      </c>
      <c r="BK206" s="245">
        <v>1</v>
      </c>
      <c r="BL206" s="245">
        <v>45</v>
      </c>
      <c r="BM206" s="245">
        <v>8</v>
      </c>
      <c r="BN206" s="295" t="str">
        <f t="shared" si="82"/>
        <v/>
      </c>
      <c r="BO206" s="295"/>
      <c r="BP206" s="245" t="s">
        <v>13125</v>
      </c>
      <c r="BS206" s="245" t="s">
        <v>6905</v>
      </c>
      <c r="BU206" s="245" t="s">
        <v>13556</v>
      </c>
      <c r="BW206" s="245" t="s">
        <v>6905</v>
      </c>
      <c r="BX206" s="245">
        <v>5</v>
      </c>
      <c r="BY206" s="249" t="s">
        <v>6905</v>
      </c>
      <c r="BZ206" s="249" t="s">
        <v>6905</v>
      </c>
      <c r="CA206" s="249">
        <v>4502</v>
      </c>
      <c r="CB206" s="249" t="s">
        <v>13126</v>
      </c>
      <c r="CE206" s="243" t="s">
        <v>6905</v>
      </c>
      <c r="CF206" s="243" t="s">
        <v>6905</v>
      </c>
      <c r="CG206" s="243" t="s">
        <v>6905</v>
      </c>
      <c r="CH206" s="243" t="s">
        <v>6905</v>
      </c>
      <c r="CI206" s="243" t="s">
        <v>6905</v>
      </c>
      <c r="DD206" s="295"/>
      <c r="DE206" s="295"/>
      <c r="DF206" s="295"/>
      <c r="DG206" s="295"/>
      <c r="DI206" s="245">
        <v>45</v>
      </c>
      <c r="DK206" s="295" t="str">
        <f t="shared" si="83"/>
        <v/>
      </c>
      <c r="DL206" s="295"/>
      <c r="EW206" s="250">
        <v>1</v>
      </c>
      <c r="EZ206" s="250">
        <v>100</v>
      </c>
      <c r="FF206" s="250" t="s">
        <v>13557</v>
      </c>
      <c r="FH206" s="250">
        <v>1</v>
      </c>
      <c r="FI206" s="250">
        <v>25</v>
      </c>
      <c r="FJ206" s="250">
        <v>1</v>
      </c>
      <c r="FM206" s="250">
        <v>100</v>
      </c>
      <c r="FT206" s="250" t="s">
        <v>13557</v>
      </c>
      <c r="FV206" s="250">
        <v>1</v>
      </c>
      <c r="FW206" s="250">
        <v>25</v>
      </c>
      <c r="FX206" s="254">
        <v>2000</v>
      </c>
      <c r="FY206" s="254">
        <v>1</v>
      </c>
    </row>
    <row r="207" spans="1:181">
      <c r="A207" s="240">
        <v>9027</v>
      </c>
      <c r="B207" s="240" t="s">
        <v>13568</v>
      </c>
      <c r="C207" s="295">
        <f t="shared" si="84"/>
        <v>2</v>
      </c>
      <c r="D207" s="295" t="str">
        <f t="shared" si="84"/>
        <v/>
      </c>
      <c r="E207" s="295" t="str">
        <f t="shared" si="84"/>
        <v/>
      </c>
      <c r="F207" s="295">
        <f t="shared" si="84"/>
        <v>1</v>
      </c>
      <c r="G207" s="295">
        <f t="shared" si="84"/>
        <v>3</v>
      </c>
      <c r="H207" s="295">
        <f t="shared" si="84"/>
        <v>3</v>
      </c>
      <c r="I207" s="295" t="str">
        <f t="shared" si="84"/>
        <v/>
      </c>
      <c r="J207" s="295"/>
      <c r="K207" s="295" t="str">
        <f t="shared" si="85"/>
        <v/>
      </c>
      <c r="L207" s="295">
        <f t="shared" si="85"/>
        <v>2.7E-2</v>
      </c>
      <c r="M207" s="295">
        <f t="shared" si="85"/>
        <v>1.7999999999999999E-2</v>
      </c>
      <c r="N207" s="295" t="str">
        <f t="shared" si="85"/>
        <v>PLAYERSKILL_515</v>
      </c>
      <c r="O207" s="295" t="str">
        <f t="shared" si="85"/>
        <v>PLAYERSKILLDES_515</v>
      </c>
      <c r="P207" s="295" t="str">
        <f t="shared" si="85"/>
        <v>PLAYERSKILLDES2_515</v>
      </c>
      <c r="Q207" s="295" t="str">
        <f t="shared" si="85"/>
        <v>PLAYERSKILLDES3_515</v>
      </c>
      <c r="R207" s="295"/>
      <c r="S207" s="295" t="str">
        <f t="shared" si="86"/>
        <v>ps_senlingongming</v>
      </c>
      <c r="T207" s="295">
        <f t="shared" si="86"/>
        <v>100</v>
      </c>
      <c r="U207" s="295" t="str">
        <f t="shared" si="86"/>
        <v/>
      </c>
      <c r="V207" s="295" t="str">
        <f t="shared" si="86"/>
        <v/>
      </c>
      <c r="W207" s="295" t="str">
        <f t="shared" si="86"/>
        <v/>
      </c>
      <c r="X207" s="295" t="str">
        <f t="shared" si="86"/>
        <v/>
      </c>
      <c r="Y207" s="295" t="str">
        <f t="shared" si="86"/>
        <v/>
      </c>
      <c r="Z207" s="295" t="str">
        <f t="shared" si="86"/>
        <v/>
      </c>
      <c r="AA207" s="295" t="str">
        <f t="shared" si="86"/>
        <v/>
      </c>
      <c r="AB207" s="295" t="str">
        <f t="shared" si="86"/>
        <v/>
      </c>
      <c r="AC207" s="295"/>
      <c r="AD207" s="295" t="str">
        <f t="shared" si="87"/>
        <v>senlingongming1_senlingongming</v>
      </c>
      <c r="AE207" s="295" t="str">
        <f t="shared" si="87"/>
        <v/>
      </c>
      <c r="AF207" s="295" t="str">
        <f t="shared" si="87"/>
        <v/>
      </c>
      <c r="AG207" s="295" t="str">
        <f t="shared" si="87"/>
        <v>senlingongming2_senlingongming</v>
      </c>
      <c r="AH207" s="295">
        <f t="shared" si="87"/>
        <v>120</v>
      </c>
      <c r="AI207" s="295" t="str">
        <f t="shared" si="87"/>
        <v/>
      </c>
      <c r="AJ207" s="295" t="str">
        <f t="shared" si="87"/>
        <v/>
      </c>
      <c r="AK207" s="295" t="str">
        <f t="shared" si="87"/>
        <v/>
      </c>
      <c r="AL207" s="295" t="str">
        <f t="shared" si="87"/>
        <v/>
      </c>
      <c r="AM207" s="295" t="str">
        <f t="shared" si="87"/>
        <v/>
      </c>
      <c r="AN207" s="295" t="str">
        <f t="shared" si="87"/>
        <v>[["skill_senlingongming",1]]</v>
      </c>
      <c r="AO207" s="240">
        <v>0</v>
      </c>
      <c r="AP207" s="240">
        <v>3</v>
      </c>
      <c r="AQ207" s="219">
        <v>5</v>
      </c>
      <c r="AR207" s="242">
        <v>0</v>
      </c>
      <c r="AT207" s="242" t="s">
        <v>13573</v>
      </c>
      <c r="AU207" s="242" t="s">
        <v>13247</v>
      </c>
      <c r="AV207" s="244" t="s">
        <v>13566</v>
      </c>
      <c r="AW207" s="242">
        <v>1</v>
      </c>
      <c r="AX207" s="243">
        <v>1</v>
      </c>
      <c r="AY207" s="243">
        <v>1</v>
      </c>
      <c r="AZ207" s="243" t="s">
        <v>6905</v>
      </c>
      <c r="BB207" s="244">
        <v>1</v>
      </c>
      <c r="BD207" s="246" t="s">
        <v>6905</v>
      </c>
      <c r="BE207" s="247" t="s">
        <v>6905</v>
      </c>
      <c r="BF207" s="248" t="s">
        <v>6905</v>
      </c>
      <c r="BG207" s="248" t="s">
        <v>6905</v>
      </c>
      <c r="BH207" s="245">
        <v>100</v>
      </c>
      <c r="BK207" s="245">
        <v>0</v>
      </c>
      <c r="BL207" s="245">
        <v>45</v>
      </c>
      <c r="BN207" s="295" t="str">
        <f t="shared" si="82"/>
        <v/>
      </c>
      <c r="BO207" s="295"/>
      <c r="BQ207" s="245">
        <v>3</v>
      </c>
      <c r="BS207" s="245" t="s">
        <v>6905</v>
      </c>
      <c r="BU207" s="245" t="s">
        <v>6905</v>
      </c>
      <c r="BW207" s="245" t="s">
        <v>6905</v>
      </c>
      <c r="BX207" s="245">
        <v>5</v>
      </c>
      <c r="BY207" s="249" t="s">
        <v>6905</v>
      </c>
      <c r="BZ207" s="249" t="s">
        <v>6905</v>
      </c>
      <c r="CB207" s="249" t="s">
        <v>6905</v>
      </c>
      <c r="CE207" s="243">
        <v>8515</v>
      </c>
      <c r="CF207" s="243" t="s">
        <v>12013</v>
      </c>
      <c r="CG207" s="243" t="s">
        <v>13383</v>
      </c>
      <c r="CH207" s="243" t="s">
        <v>6905</v>
      </c>
      <c r="CI207" s="243" t="s">
        <v>6905</v>
      </c>
      <c r="DD207" s="295"/>
      <c r="DE207" s="295"/>
      <c r="DF207" s="295"/>
      <c r="DG207" s="295"/>
      <c r="DI207" s="245">
        <v>45</v>
      </c>
      <c r="DK207" s="295" t="str">
        <f t="shared" si="83"/>
        <v/>
      </c>
      <c r="DL207" s="295"/>
      <c r="EW207" s="250">
        <v>1</v>
      </c>
      <c r="EZ207" s="250">
        <v>101</v>
      </c>
      <c r="FF207" s="250" t="s">
        <v>13570</v>
      </c>
      <c r="FH207" s="250">
        <v>1</v>
      </c>
      <c r="FJ207" s="250">
        <v>1</v>
      </c>
      <c r="FM207" s="250">
        <v>101</v>
      </c>
      <c r="FT207" s="250" t="s">
        <v>13570</v>
      </c>
      <c r="FV207" s="250">
        <v>1</v>
      </c>
      <c r="FX207" s="254">
        <v>2000</v>
      </c>
      <c r="FY207" s="254">
        <v>1</v>
      </c>
    </row>
    <row r="208" spans="1:181">
      <c r="A208" s="240">
        <v>9028</v>
      </c>
      <c r="B208" s="240" t="s">
        <v>2173</v>
      </c>
      <c r="C208" s="295">
        <f t="shared" si="84"/>
        <v>2</v>
      </c>
      <c r="D208" s="295">
        <f t="shared" si="84"/>
        <v>1</v>
      </c>
      <c r="E208" s="295">
        <f t="shared" si="84"/>
        <v>1</v>
      </c>
      <c r="F208" s="295">
        <f t="shared" si="84"/>
        <v>1</v>
      </c>
      <c r="G208" s="295">
        <f t="shared" si="84"/>
        <v>2</v>
      </c>
      <c r="H208" s="295">
        <f t="shared" si="84"/>
        <v>2</v>
      </c>
      <c r="I208" s="295" t="str">
        <f t="shared" si="84"/>
        <v/>
      </c>
      <c r="J208" s="295"/>
      <c r="K208" s="295" t="str">
        <f t="shared" si="85"/>
        <v/>
      </c>
      <c r="L208" s="295">
        <f t="shared" si="85"/>
        <v>3.5999999999999997E-2</v>
      </c>
      <c r="M208" s="295">
        <f t="shared" si="85"/>
        <v>2.7E-2</v>
      </c>
      <c r="N208" s="295" t="str">
        <f t="shared" si="85"/>
        <v>PLAYERSKILL_316</v>
      </c>
      <c r="O208" s="295" t="str">
        <f t="shared" si="85"/>
        <v>PLAYERSKILLDES_316</v>
      </c>
      <c r="P208" s="295" t="str">
        <f t="shared" si="85"/>
        <v>PLAYERSKILLDES2_316</v>
      </c>
      <c r="Q208" s="295" t="str">
        <f t="shared" si="85"/>
        <v>PLAYERSKILLDES3_316</v>
      </c>
      <c r="R208" s="295"/>
      <c r="S208" s="295" t="str">
        <f t="shared" si="86"/>
        <v>ps_qidao</v>
      </c>
      <c r="T208" s="295">
        <f t="shared" si="86"/>
        <v>100</v>
      </c>
      <c r="U208" s="295" t="str">
        <f t="shared" si="86"/>
        <v/>
      </c>
      <c r="V208" s="295" t="str">
        <f t="shared" si="86"/>
        <v/>
      </c>
      <c r="W208" s="295" t="str">
        <f t="shared" si="86"/>
        <v/>
      </c>
      <c r="X208" s="295" t="str">
        <f t="shared" si="86"/>
        <v/>
      </c>
      <c r="Y208" s="295" t="str">
        <f t="shared" si="86"/>
        <v/>
      </c>
      <c r="Z208" s="295" t="str">
        <f t="shared" si="86"/>
        <v/>
      </c>
      <c r="AA208" s="295" t="str">
        <f t="shared" si="86"/>
        <v/>
      </c>
      <c r="AB208" s="295" t="str">
        <f t="shared" si="86"/>
        <v/>
      </c>
      <c r="AC208" s="295"/>
      <c r="AD208" s="295" t="str">
        <f t="shared" si="87"/>
        <v>qidao1_qidao</v>
      </c>
      <c r="AE208" s="295" t="str">
        <f t="shared" si="87"/>
        <v/>
      </c>
      <c r="AF208" s="295" t="str">
        <f t="shared" si="87"/>
        <v/>
      </c>
      <c r="AG208" s="295" t="str">
        <f t="shared" si="87"/>
        <v>qidao2_qidao</v>
      </c>
      <c r="AH208" s="295">
        <f t="shared" si="87"/>
        <v>120</v>
      </c>
      <c r="AI208" s="295" t="str">
        <f t="shared" si="87"/>
        <v/>
      </c>
      <c r="AJ208" s="295" t="str">
        <f t="shared" si="87"/>
        <v/>
      </c>
      <c r="AK208" s="295" t="str">
        <f t="shared" si="87"/>
        <v/>
      </c>
      <c r="AL208" s="295" t="str">
        <f t="shared" si="87"/>
        <v/>
      </c>
      <c r="AM208" s="295">
        <f t="shared" si="87"/>
        <v>2</v>
      </c>
      <c r="AN208" s="295" t="str">
        <f t="shared" si="87"/>
        <v>[["skill_qidao",1]]</v>
      </c>
      <c r="AO208" s="240">
        <v>0</v>
      </c>
      <c r="AP208" s="240">
        <v>3</v>
      </c>
      <c r="AQ208" s="219">
        <v>3</v>
      </c>
      <c r="AR208" s="242">
        <v>0</v>
      </c>
      <c r="AT208" s="486" t="s">
        <v>13192</v>
      </c>
      <c r="AU208" s="242" t="s">
        <v>13548</v>
      </c>
      <c r="AV208" s="244" t="s">
        <v>13550</v>
      </c>
      <c r="AW208" s="242">
        <v>1</v>
      </c>
      <c r="AX208" s="243">
        <v>1</v>
      </c>
      <c r="AY208" s="243">
        <v>1</v>
      </c>
      <c r="AZ208" s="243" t="s">
        <v>6905</v>
      </c>
      <c r="BB208" s="244">
        <v>1</v>
      </c>
      <c r="BD208" s="246" t="s">
        <v>6905</v>
      </c>
      <c r="BE208" s="247">
        <v>10316</v>
      </c>
      <c r="BF208" s="248" t="s">
        <v>6905</v>
      </c>
      <c r="BG208" s="248" t="s">
        <v>6905</v>
      </c>
      <c r="BH208" s="245">
        <v>100</v>
      </c>
      <c r="BK208" s="245">
        <v>0</v>
      </c>
      <c r="BL208" s="245">
        <v>60</v>
      </c>
      <c r="BM208" s="245">
        <v>9</v>
      </c>
      <c r="BN208" s="295" t="str">
        <f t="shared" si="82"/>
        <v/>
      </c>
      <c r="BO208" s="295"/>
      <c r="BP208" s="245" t="s">
        <v>13125</v>
      </c>
      <c r="BS208" s="245" t="s">
        <v>6905</v>
      </c>
      <c r="BU208" s="245" t="s">
        <v>13572</v>
      </c>
      <c r="BW208" s="245" t="s">
        <v>6905</v>
      </c>
      <c r="BX208" s="245">
        <v>3</v>
      </c>
      <c r="BY208" s="249" t="s">
        <v>6905</v>
      </c>
      <c r="CE208" s="243" t="s">
        <v>6905</v>
      </c>
      <c r="CF208" s="243" t="s">
        <v>6905</v>
      </c>
      <c r="CG208" s="243" t="s">
        <v>6905</v>
      </c>
      <c r="CH208" s="243" t="s">
        <v>6905</v>
      </c>
      <c r="CI208" s="243" t="s">
        <v>6905</v>
      </c>
      <c r="DD208" s="295"/>
      <c r="DE208" s="295"/>
      <c r="DF208" s="295"/>
      <c r="DG208" s="295"/>
      <c r="DI208" s="245">
        <v>60</v>
      </c>
      <c r="DK208" s="295" t="str">
        <f t="shared" si="83"/>
        <v/>
      </c>
      <c r="DL208" s="295"/>
      <c r="EW208" s="250">
        <v>10</v>
      </c>
      <c r="EZ208" s="250">
        <v>100</v>
      </c>
      <c r="FF208" s="250" t="s">
        <v>13565</v>
      </c>
      <c r="FH208" s="250">
        <v>2</v>
      </c>
      <c r="FI208" s="250">
        <v>25</v>
      </c>
      <c r="FJ208" s="250">
        <v>10</v>
      </c>
      <c r="FM208" s="250">
        <v>100</v>
      </c>
      <c r="FT208" s="250" t="s">
        <v>13565</v>
      </c>
      <c r="FV208" s="250">
        <v>2</v>
      </c>
      <c r="FW208" s="250">
        <v>25</v>
      </c>
      <c r="FX208" s="254">
        <v>2000</v>
      </c>
      <c r="FY208" s="254">
        <v>1</v>
      </c>
    </row>
    <row r="209" spans="1:181">
      <c r="A209" s="240">
        <v>9029</v>
      </c>
      <c r="B209" s="240" t="s">
        <v>13547</v>
      </c>
      <c r="C209" s="295">
        <f t="shared" si="84"/>
        <v>2</v>
      </c>
      <c r="D209" s="295" t="str">
        <f t="shared" si="84"/>
        <v/>
      </c>
      <c r="E209" s="295" t="str">
        <f t="shared" si="84"/>
        <v/>
      </c>
      <c r="F209" s="295">
        <f t="shared" si="84"/>
        <v>1</v>
      </c>
      <c r="G209" s="295">
        <f t="shared" si="84"/>
        <v>1</v>
      </c>
      <c r="H209" s="295">
        <f t="shared" si="84"/>
        <v>1</v>
      </c>
      <c r="I209" s="295">
        <f t="shared" si="84"/>
        <v>4</v>
      </c>
      <c r="J209" s="295"/>
      <c r="K209" s="295" t="str">
        <f t="shared" si="85"/>
        <v/>
      </c>
      <c r="L209" s="295">
        <f t="shared" si="85"/>
        <v>2.7E-2</v>
      </c>
      <c r="M209" s="295">
        <f t="shared" si="85"/>
        <v>1.7999999999999999E-2</v>
      </c>
      <c r="N209" s="295" t="str">
        <f t="shared" si="85"/>
        <v>PLAYERSKILL_514</v>
      </c>
      <c r="O209" s="295" t="str">
        <f t="shared" si="85"/>
        <v>PLAYERSKILLDES_514</v>
      </c>
      <c r="P209" s="295" t="str">
        <f t="shared" si="85"/>
        <v>PLAYERSKILLDES2_514</v>
      </c>
      <c r="Q209" s="295" t="str">
        <f t="shared" si="85"/>
        <v>PLAYERSKILLDES3_514</v>
      </c>
      <c r="R209" s="295"/>
      <c r="S209" s="295" t="str">
        <f t="shared" si="86"/>
        <v>ps_dadishenjian</v>
      </c>
      <c r="T209" s="295">
        <f t="shared" si="86"/>
        <v>101</v>
      </c>
      <c r="U209" s="295" t="str">
        <f t="shared" si="86"/>
        <v/>
      </c>
      <c r="V209" s="295" t="str">
        <f t="shared" si="86"/>
        <v/>
      </c>
      <c r="W209" s="295" t="str">
        <f t="shared" si="86"/>
        <v/>
      </c>
      <c r="X209" s="295" t="str">
        <f t="shared" si="86"/>
        <v/>
      </c>
      <c r="Y209" s="295" t="str">
        <f t="shared" si="86"/>
        <v/>
      </c>
      <c r="Z209" s="295" t="str">
        <f t="shared" si="86"/>
        <v/>
      </c>
      <c r="AA209" s="295" t="str">
        <f t="shared" si="86"/>
        <v/>
      </c>
      <c r="AB209" s="295" t="str">
        <f t="shared" si="86"/>
        <v/>
      </c>
      <c r="AC209" s="295"/>
      <c r="AD209" s="295" t="str">
        <f t="shared" si="87"/>
        <v>dadishenjian1_dadishenjian</v>
      </c>
      <c r="AE209" s="295" t="str">
        <f t="shared" si="87"/>
        <v/>
      </c>
      <c r="AF209" s="295" t="str">
        <f t="shared" si="87"/>
        <v/>
      </c>
      <c r="AG209" s="295" t="str">
        <f t="shared" si="87"/>
        <v>dadishenjian2_dadishenjian</v>
      </c>
      <c r="AH209" s="295">
        <f t="shared" si="87"/>
        <v>130</v>
      </c>
      <c r="AI209" s="295" t="str">
        <f t="shared" si="87"/>
        <v/>
      </c>
      <c r="AJ209" s="295" t="str">
        <f t="shared" si="87"/>
        <v/>
      </c>
      <c r="AK209" s="295" t="str">
        <f t="shared" si="87"/>
        <v/>
      </c>
      <c r="AL209" s="295" t="str">
        <f t="shared" si="87"/>
        <v/>
      </c>
      <c r="AM209" s="295">
        <f t="shared" si="87"/>
        <v>1</v>
      </c>
      <c r="AN209" s="295" t="str">
        <f t="shared" si="87"/>
        <v>[["skill_dadishenjian",1]]</v>
      </c>
      <c r="AO209" s="484">
        <v>0</v>
      </c>
      <c r="AP209" s="484">
        <v>3</v>
      </c>
      <c r="AQ209" s="484">
        <v>5</v>
      </c>
      <c r="AR209" s="484">
        <v>0</v>
      </c>
      <c r="AS209" s="484"/>
      <c r="AT209" s="242" t="s">
        <v>13192</v>
      </c>
      <c r="AU209" s="242" t="s">
        <v>13548</v>
      </c>
      <c r="AV209" s="244" t="s">
        <v>13550</v>
      </c>
      <c r="AW209" s="484">
        <v>1</v>
      </c>
      <c r="AX209" s="484">
        <v>1</v>
      </c>
      <c r="AY209" s="484">
        <v>1</v>
      </c>
      <c r="AZ209" s="484" t="s">
        <v>6905</v>
      </c>
      <c r="BA209" s="484"/>
      <c r="BB209" s="484">
        <v>1</v>
      </c>
      <c r="BC209" s="484"/>
      <c r="BD209" s="484" t="s">
        <v>6905</v>
      </c>
      <c r="BE209" s="484" t="s">
        <v>6905</v>
      </c>
      <c r="BF209" s="484" t="s">
        <v>6905</v>
      </c>
      <c r="BG209" s="484" t="s">
        <v>6905</v>
      </c>
      <c r="BH209" s="484">
        <v>100</v>
      </c>
      <c r="BI209" s="484"/>
      <c r="BJ209" s="484"/>
      <c r="BK209" s="484">
        <v>1</v>
      </c>
      <c r="BL209" s="484">
        <v>50</v>
      </c>
      <c r="BM209" s="484">
        <v>9</v>
      </c>
      <c r="BN209" s="295">
        <f t="shared" si="82"/>
        <v>3</v>
      </c>
      <c r="BO209" s="295"/>
      <c r="BP209" s="484" t="s">
        <v>13125</v>
      </c>
      <c r="BQ209" s="484">
        <v>2</v>
      </c>
      <c r="BR209" s="484"/>
      <c r="BS209" s="484" t="s">
        <v>6905</v>
      </c>
      <c r="BT209" s="484"/>
      <c r="BU209" s="484" t="s">
        <v>13549</v>
      </c>
      <c r="BV209" s="484"/>
      <c r="BW209" s="484" t="s">
        <v>6905</v>
      </c>
      <c r="BX209" s="484">
        <v>5</v>
      </c>
      <c r="BY209" s="487" t="s">
        <v>6905</v>
      </c>
      <c r="BZ209" s="487" t="s">
        <v>6905</v>
      </c>
      <c r="CA209" s="487">
        <v>45001</v>
      </c>
      <c r="CB209" s="492" t="s">
        <v>13126</v>
      </c>
      <c r="CC209" s="492"/>
      <c r="CD209" s="492"/>
      <c r="CE209" s="486"/>
      <c r="CF209" s="484" t="s">
        <v>6905</v>
      </c>
      <c r="CG209" s="484" t="s">
        <v>6905</v>
      </c>
      <c r="CH209" s="484" t="s">
        <v>6905</v>
      </c>
      <c r="CI209" s="484" t="s">
        <v>6905</v>
      </c>
      <c r="CJ209" s="484"/>
      <c r="CK209" s="484"/>
      <c r="CL209" s="484"/>
      <c r="CM209" s="484"/>
      <c r="CN209" s="484"/>
      <c r="CO209" s="484"/>
      <c r="CP209" s="484"/>
      <c r="CQ209" s="484"/>
      <c r="CR209" s="484"/>
      <c r="CS209" s="484"/>
      <c r="CT209" s="484"/>
      <c r="CU209" s="484"/>
      <c r="CV209" s="484"/>
      <c r="CW209" s="486">
        <v>5</v>
      </c>
      <c r="CX209" s="486"/>
      <c r="CY209" s="484">
        <v>1</v>
      </c>
      <c r="CZ209" s="484"/>
      <c r="DA209" s="484"/>
      <c r="DB209" s="484"/>
      <c r="DC209" s="484"/>
      <c r="DD209" s="295"/>
      <c r="DE209" s="295"/>
      <c r="DF209" s="295"/>
      <c r="DG209" s="295"/>
      <c r="DH209" s="484"/>
      <c r="DI209" s="484">
        <v>60</v>
      </c>
      <c r="DJ209" s="484"/>
      <c r="DK209" s="295" t="str">
        <f t="shared" si="83"/>
        <v/>
      </c>
      <c r="DL209" s="295"/>
      <c r="DM209" s="484"/>
      <c r="DN209" s="484"/>
      <c r="DO209" s="484"/>
      <c r="DP209" s="484"/>
      <c r="DQ209" s="484"/>
      <c r="DR209" s="484"/>
      <c r="DS209" s="484"/>
      <c r="DT209" s="484"/>
      <c r="DU209" s="484"/>
      <c r="DV209" s="484"/>
      <c r="DW209" s="484"/>
      <c r="DX209" s="484"/>
      <c r="DY209" s="484"/>
      <c r="DZ209" s="484"/>
      <c r="EA209" s="484"/>
      <c r="EB209" s="484"/>
      <c r="EC209" s="484"/>
      <c r="ED209" s="484"/>
      <c r="EE209" s="484"/>
      <c r="EF209" s="484"/>
      <c r="EG209" s="484"/>
      <c r="EH209" s="484"/>
      <c r="EI209" s="484"/>
      <c r="EJ209" s="484"/>
      <c r="EK209" s="484"/>
      <c r="EL209" s="484"/>
      <c r="EM209" s="484"/>
      <c r="EN209" s="484"/>
      <c r="EO209" s="484"/>
      <c r="EP209" s="484"/>
      <c r="EQ209" s="484"/>
      <c r="ER209" s="484"/>
      <c r="ES209" s="484"/>
      <c r="ET209" s="484"/>
      <c r="EU209" s="484"/>
      <c r="EV209" s="484"/>
      <c r="EW209" s="484">
        <v>1</v>
      </c>
      <c r="EX209" s="484"/>
      <c r="EY209" s="484"/>
      <c r="EZ209" s="484">
        <v>101</v>
      </c>
      <c r="FA209" s="484"/>
      <c r="FB209" s="484"/>
      <c r="FC209" s="484"/>
      <c r="FD209" s="484"/>
      <c r="FE209" s="484"/>
      <c r="FF209" s="484"/>
      <c r="FG209" s="484"/>
      <c r="FH209" s="484">
        <v>2</v>
      </c>
      <c r="FI209" s="484">
        <v>25</v>
      </c>
      <c r="FJ209" s="484">
        <v>1</v>
      </c>
      <c r="FK209" s="484"/>
      <c r="FL209" s="484"/>
      <c r="FM209" s="484">
        <v>101</v>
      </c>
      <c r="FN209" s="484"/>
      <c r="FO209" s="484"/>
      <c r="FP209" s="484"/>
      <c r="FQ209" s="484"/>
      <c r="FR209" s="484"/>
      <c r="FS209" s="484"/>
      <c r="FT209" s="484"/>
      <c r="FU209" s="484"/>
      <c r="FV209" s="484">
        <v>2</v>
      </c>
      <c r="FW209" s="484">
        <v>25</v>
      </c>
      <c r="FX209" s="254">
        <v>2000</v>
      </c>
      <c r="FY209" s="254">
        <v>1</v>
      </c>
    </row>
    <row r="210" spans="1:181" ht="17.25" customHeight="1">
      <c r="A210" s="240">
        <v>9030</v>
      </c>
      <c r="B210" s="240" t="s">
        <v>632</v>
      </c>
      <c r="C210" s="295">
        <f t="shared" si="84"/>
        <v>2</v>
      </c>
      <c r="D210" s="295" t="str">
        <f t="shared" si="84"/>
        <v/>
      </c>
      <c r="E210" s="295" t="str">
        <f t="shared" si="84"/>
        <v/>
      </c>
      <c r="F210" s="295">
        <f t="shared" si="84"/>
        <v>1</v>
      </c>
      <c r="G210" s="295">
        <f t="shared" si="84"/>
        <v>2</v>
      </c>
      <c r="H210" s="295">
        <f t="shared" si="84"/>
        <v>2</v>
      </c>
      <c r="I210" s="295" t="str">
        <f t="shared" si="84"/>
        <v/>
      </c>
      <c r="J210" s="295"/>
      <c r="K210" s="295" t="str">
        <f t="shared" si="85"/>
        <v/>
      </c>
      <c r="L210" s="295">
        <f t="shared" si="85"/>
        <v>2.7E-2</v>
      </c>
      <c r="M210" s="295">
        <f t="shared" si="85"/>
        <v>1.7999999999999999E-2</v>
      </c>
      <c r="N210" s="295" t="str">
        <f t="shared" si="85"/>
        <v>PLAYERSKILL_308</v>
      </c>
      <c r="O210" s="295" t="str">
        <f t="shared" si="85"/>
        <v>PLAYERSKILLDES_308</v>
      </c>
      <c r="P210" s="295" t="str">
        <f t="shared" si="85"/>
        <v>PLAYERSKILLDES2_308</v>
      </c>
      <c r="Q210" s="295" t="str">
        <f t="shared" si="85"/>
        <v>PLAYERSKILLDES3_308</v>
      </c>
      <c r="R210" s="295"/>
      <c r="S210" s="295" t="str">
        <f t="shared" si="86"/>
        <v>ps_huanxinguwu</v>
      </c>
      <c r="T210" s="295">
        <f t="shared" si="86"/>
        <v>100</v>
      </c>
      <c r="U210" s="295" t="str">
        <f t="shared" si="86"/>
        <v/>
      </c>
      <c r="V210" s="295" t="str">
        <f t="shared" si="86"/>
        <v/>
      </c>
      <c r="W210" s="295" t="str">
        <f t="shared" si="86"/>
        <v/>
      </c>
      <c r="X210" s="295" t="str">
        <f t="shared" si="86"/>
        <v/>
      </c>
      <c r="Y210" s="295" t="str">
        <f t="shared" si="86"/>
        <v/>
      </c>
      <c r="Z210" s="295" t="str">
        <f t="shared" si="86"/>
        <v/>
      </c>
      <c r="AA210" s="295" t="str">
        <f t="shared" si="86"/>
        <v/>
      </c>
      <c r="AB210" s="295" t="str">
        <f t="shared" si="86"/>
        <v/>
      </c>
      <c r="AC210" s="295"/>
      <c r="AD210" s="295" t="str">
        <f t="shared" si="87"/>
        <v>huanxinguwu_huanxinguwu</v>
      </c>
      <c r="AE210" s="295" t="str">
        <f t="shared" si="87"/>
        <v/>
      </c>
      <c r="AF210" s="295" t="str">
        <f t="shared" si="87"/>
        <v/>
      </c>
      <c r="AG210" s="295" t="str">
        <f t="shared" si="87"/>
        <v/>
      </c>
      <c r="AH210" s="295">
        <f t="shared" si="87"/>
        <v>160</v>
      </c>
      <c r="AI210" s="295" t="str">
        <f t="shared" si="87"/>
        <v/>
      </c>
      <c r="AJ210" s="295" t="str">
        <f t="shared" si="87"/>
        <v/>
      </c>
      <c r="AK210" s="295" t="str">
        <f t="shared" si="87"/>
        <v/>
      </c>
      <c r="AL210" s="295" t="str">
        <f t="shared" si="87"/>
        <v/>
      </c>
      <c r="AM210" s="295">
        <f t="shared" si="87"/>
        <v>2</v>
      </c>
      <c r="AN210" s="295" t="str">
        <f t="shared" si="87"/>
        <v>[["skill_huanxinguwu",1]]</v>
      </c>
      <c r="AO210" s="240">
        <v>0</v>
      </c>
      <c r="AP210" s="240">
        <v>3</v>
      </c>
      <c r="AQ210" s="219">
        <v>3</v>
      </c>
      <c r="AR210" s="242">
        <v>0</v>
      </c>
      <c r="AT210" s="242" t="s">
        <v>13192</v>
      </c>
      <c r="AU210" s="242" t="s">
        <v>13548</v>
      </c>
      <c r="AV210" s="244" t="s">
        <v>13550</v>
      </c>
      <c r="AW210" s="242">
        <v>1</v>
      </c>
      <c r="AX210" s="243">
        <v>1</v>
      </c>
      <c r="AY210" s="243">
        <v>1</v>
      </c>
      <c r="AZ210" s="243" t="s">
        <v>6905</v>
      </c>
      <c r="BB210" s="244">
        <v>1</v>
      </c>
      <c r="BD210" s="246" t="s">
        <v>6905</v>
      </c>
      <c r="BE210" s="247" t="s">
        <v>6905</v>
      </c>
      <c r="BF210" s="248" t="s">
        <v>6905</v>
      </c>
      <c r="BG210" s="248" t="s">
        <v>6905</v>
      </c>
      <c r="BH210" s="245">
        <v>100</v>
      </c>
      <c r="BI210" s="245" t="s">
        <v>13551</v>
      </c>
      <c r="BJ210" s="245">
        <v>0</v>
      </c>
      <c r="BK210" s="245">
        <v>1</v>
      </c>
      <c r="BL210" s="245">
        <v>60</v>
      </c>
      <c r="BM210" s="245">
        <v>8</v>
      </c>
      <c r="BN210" s="295">
        <f t="shared" si="82"/>
        <v>10</v>
      </c>
      <c r="BO210" s="295"/>
      <c r="BP210" s="245" t="s">
        <v>13125</v>
      </c>
      <c r="BS210" s="245" t="s">
        <v>6905</v>
      </c>
      <c r="BU210" s="245" t="s">
        <v>6905</v>
      </c>
      <c r="BW210" s="245" t="s">
        <v>6905</v>
      </c>
      <c r="BX210" s="245">
        <v>3</v>
      </c>
      <c r="BY210" s="249" t="s">
        <v>6905</v>
      </c>
      <c r="BZ210" s="249" t="s">
        <v>6905</v>
      </c>
      <c r="CA210" s="249">
        <v>4308</v>
      </c>
      <c r="CB210" s="249" t="s">
        <v>13126</v>
      </c>
      <c r="CE210" s="243" t="s">
        <v>6905</v>
      </c>
      <c r="CF210" s="243" t="s">
        <v>6905</v>
      </c>
      <c r="CG210" s="243" t="s">
        <v>6905</v>
      </c>
      <c r="CH210" s="243" t="s">
        <v>6905</v>
      </c>
      <c r="CI210" s="243" t="s">
        <v>6905</v>
      </c>
      <c r="CK210" s="248">
        <v>1</v>
      </c>
      <c r="DD210" s="295"/>
      <c r="DE210" s="295"/>
      <c r="DF210" s="295"/>
      <c r="DG210" s="295"/>
      <c r="DI210" s="245">
        <v>60</v>
      </c>
      <c r="DK210" s="295" t="str">
        <f t="shared" si="83"/>
        <v/>
      </c>
      <c r="DL210" s="295"/>
      <c r="EW210" s="250">
        <v>1</v>
      </c>
      <c r="EZ210" s="250">
        <v>100</v>
      </c>
      <c r="FH210" s="250">
        <v>1</v>
      </c>
      <c r="FI210" s="250">
        <v>25</v>
      </c>
      <c r="FJ210" s="250">
        <v>1</v>
      </c>
      <c r="FM210" s="250">
        <v>100</v>
      </c>
      <c r="FV210" s="250">
        <v>1</v>
      </c>
      <c r="FW210" s="250">
        <v>25</v>
      </c>
      <c r="FX210" s="254">
        <v>2000</v>
      </c>
      <c r="FY210" s="254">
        <v>1</v>
      </c>
    </row>
    <row r="211" spans="1:181">
      <c r="A211" s="240">
        <v>9031</v>
      </c>
      <c r="B211" s="240" t="s">
        <v>13552</v>
      </c>
      <c r="C211" s="295">
        <f t="shared" si="84"/>
        <v>2</v>
      </c>
      <c r="D211" s="295" t="str">
        <f t="shared" si="84"/>
        <v/>
      </c>
      <c r="E211" s="295" t="str">
        <f t="shared" si="84"/>
        <v/>
      </c>
      <c r="F211" s="295">
        <f t="shared" si="84"/>
        <v>1</v>
      </c>
      <c r="G211" s="295">
        <f t="shared" si="84"/>
        <v>2</v>
      </c>
      <c r="H211" s="295">
        <f t="shared" si="84"/>
        <v>2</v>
      </c>
      <c r="I211" s="295" t="str">
        <f t="shared" si="84"/>
        <v/>
      </c>
      <c r="J211" s="295"/>
      <c r="K211" s="295" t="str">
        <f t="shared" si="85"/>
        <v/>
      </c>
      <c r="L211" s="295">
        <f t="shared" si="85"/>
        <v>2.7E-2</v>
      </c>
      <c r="M211" s="295">
        <f t="shared" si="85"/>
        <v>1.7999999999999999E-2</v>
      </c>
      <c r="N211" s="295" t="str">
        <f t="shared" si="85"/>
        <v>PLAYERSKILL_203</v>
      </c>
      <c r="O211" s="295" t="str">
        <f t="shared" si="85"/>
        <v>PLAYERSKILLDES_203</v>
      </c>
      <c r="P211" s="295" t="str">
        <f t="shared" si="85"/>
        <v>PLAYERSKILLDES2_203</v>
      </c>
      <c r="Q211" s="295" t="str">
        <f t="shared" si="85"/>
        <v>PLAYERSKILLDES3_203</v>
      </c>
      <c r="R211" s="295"/>
      <c r="S211" s="295" t="str">
        <f t="shared" si="86"/>
        <v>ps_tuluchengxing</v>
      </c>
      <c r="T211" s="295">
        <f t="shared" si="86"/>
        <v>100</v>
      </c>
      <c r="U211" s="295" t="str">
        <f t="shared" si="86"/>
        <v/>
      </c>
      <c r="V211" s="295" t="str">
        <f t="shared" si="86"/>
        <v/>
      </c>
      <c r="W211" s="295" t="str">
        <f t="shared" si="86"/>
        <v/>
      </c>
      <c r="X211" s="295" t="str">
        <f t="shared" si="86"/>
        <v/>
      </c>
      <c r="Y211" s="295" t="str">
        <f t="shared" si="86"/>
        <v/>
      </c>
      <c r="Z211" s="295" t="str">
        <f t="shared" si="86"/>
        <v/>
      </c>
      <c r="AA211" s="295" t="str">
        <f t="shared" si="86"/>
        <v/>
      </c>
      <c r="AB211" s="295" t="str">
        <f t="shared" si="86"/>
        <v/>
      </c>
      <c r="AC211" s="295"/>
      <c r="AD211" s="295" t="str">
        <f t="shared" si="87"/>
        <v>tuluchengxing1_tuluchengxing</v>
      </c>
      <c r="AE211" s="295" t="str">
        <f t="shared" si="87"/>
        <v/>
      </c>
      <c r="AF211" s="295" t="str">
        <f t="shared" si="87"/>
        <v/>
      </c>
      <c r="AG211" s="295" t="str">
        <f t="shared" si="87"/>
        <v>tuluchengxing2_tuluchengxing</v>
      </c>
      <c r="AH211" s="295">
        <f t="shared" si="87"/>
        <v>150</v>
      </c>
      <c r="AI211" s="295" t="str">
        <f t="shared" si="87"/>
        <v/>
      </c>
      <c r="AJ211" s="295" t="str">
        <f t="shared" si="87"/>
        <v/>
      </c>
      <c r="AK211" s="295" t="str">
        <f t="shared" si="87"/>
        <v/>
      </c>
      <c r="AL211" s="295" t="str">
        <f t="shared" si="87"/>
        <v/>
      </c>
      <c r="AM211" s="295">
        <f t="shared" si="87"/>
        <v>2</v>
      </c>
      <c r="AN211" s="295" t="str">
        <f t="shared" si="87"/>
        <v>[["skill_tuluchengxing",1]]</v>
      </c>
      <c r="AO211" s="240">
        <v>0</v>
      </c>
      <c r="AP211" s="240">
        <v>3</v>
      </c>
      <c r="AQ211" s="219">
        <v>2</v>
      </c>
      <c r="AR211" s="242">
        <v>0</v>
      </c>
      <c r="AT211" s="242" t="s">
        <v>13192</v>
      </c>
      <c r="AU211" s="242" t="s">
        <v>13523</v>
      </c>
      <c r="AV211" s="244" t="s">
        <v>13550</v>
      </c>
      <c r="AW211" s="242">
        <v>1</v>
      </c>
      <c r="AX211" s="243">
        <v>1</v>
      </c>
      <c r="AY211" s="243">
        <v>1</v>
      </c>
      <c r="AZ211" s="243" t="s">
        <v>6905</v>
      </c>
      <c r="BB211" s="244">
        <v>1</v>
      </c>
      <c r="BD211" s="246" t="s">
        <v>6905</v>
      </c>
      <c r="BE211" s="247" t="s">
        <v>6905</v>
      </c>
      <c r="BF211" s="248" t="s">
        <v>6905</v>
      </c>
      <c r="BG211" s="248" t="s">
        <v>6905</v>
      </c>
      <c r="BH211" s="245">
        <v>100</v>
      </c>
      <c r="BI211" s="245" t="s">
        <v>13553</v>
      </c>
      <c r="BJ211" s="245">
        <v>1</v>
      </c>
      <c r="BK211" s="245">
        <v>1</v>
      </c>
      <c r="BL211" s="245">
        <v>60</v>
      </c>
      <c r="BM211" s="245">
        <v>8</v>
      </c>
      <c r="BN211" s="295">
        <f t="shared" si="82"/>
        <v>10</v>
      </c>
      <c r="BO211" s="295"/>
      <c r="BP211" s="245" t="s">
        <v>13125</v>
      </c>
      <c r="BS211" s="245" t="s">
        <v>6905</v>
      </c>
      <c r="BU211" s="245" t="s">
        <v>6905</v>
      </c>
      <c r="BW211" s="245" t="s">
        <v>6905</v>
      </c>
      <c r="BX211" s="245">
        <v>2</v>
      </c>
      <c r="BY211" s="249" t="s">
        <v>6905</v>
      </c>
      <c r="BZ211" s="249" t="s">
        <v>6905</v>
      </c>
      <c r="CA211" s="249">
        <v>4203</v>
      </c>
      <c r="CB211" s="249" t="s">
        <v>13126</v>
      </c>
      <c r="CE211" s="243" t="s">
        <v>6905</v>
      </c>
      <c r="CF211" s="243" t="s">
        <v>6905</v>
      </c>
      <c r="CG211" s="243" t="s">
        <v>6905</v>
      </c>
      <c r="CH211" s="243" t="s">
        <v>6905</v>
      </c>
      <c r="CI211" s="243" t="s">
        <v>6905</v>
      </c>
      <c r="CZ211" s="245">
        <v>100</v>
      </c>
      <c r="DA211" s="245" t="s">
        <v>13554</v>
      </c>
      <c r="DB211" s="245">
        <v>1</v>
      </c>
      <c r="DD211" s="295"/>
      <c r="DE211" s="295"/>
      <c r="DF211" s="295"/>
      <c r="DG211" s="295"/>
      <c r="DH211" s="245">
        <v>1</v>
      </c>
      <c r="DI211" s="245">
        <v>60</v>
      </c>
      <c r="DJ211" s="245">
        <v>8</v>
      </c>
      <c r="DK211" s="295" t="str">
        <f t="shared" si="83"/>
        <v/>
      </c>
      <c r="DL211" s="295"/>
      <c r="DM211" s="245" t="s">
        <v>13125</v>
      </c>
      <c r="DP211" s="245" t="s">
        <v>6905</v>
      </c>
      <c r="DR211" s="245" t="s">
        <v>6905</v>
      </c>
      <c r="DS211" s="245" t="s">
        <v>6905</v>
      </c>
      <c r="DT211" s="245">
        <v>4</v>
      </c>
      <c r="DU211" s="251" t="s">
        <v>6905</v>
      </c>
      <c r="DV211" s="251" t="s">
        <v>6905</v>
      </c>
      <c r="DW211" s="251">
        <v>9001</v>
      </c>
      <c r="DX211" s="251" t="s">
        <v>13126</v>
      </c>
      <c r="EW211" s="250">
        <v>1</v>
      </c>
      <c r="EZ211" s="250">
        <v>100</v>
      </c>
      <c r="FH211" s="250">
        <v>1</v>
      </c>
      <c r="FJ211" s="250">
        <v>1</v>
      </c>
      <c r="FM211" s="250">
        <v>100</v>
      </c>
      <c r="FV211" s="250">
        <v>1</v>
      </c>
      <c r="FX211" s="254">
        <v>2000</v>
      </c>
      <c r="FY211" s="254">
        <v>1</v>
      </c>
    </row>
    <row r="212" spans="1:181">
      <c r="A212" s="240">
        <v>9032</v>
      </c>
      <c r="B212" s="240" t="s">
        <v>631</v>
      </c>
      <c r="C212" s="295">
        <f t="shared" si="84"/>
        <v>2</v>
      </c>
      <c r="D212" s="295">
        <f t="shared" si="84"/>
        <v>1</v>
      </c>
      <c r="E212" s="295">
        <f t="shared" si="84"/>
        <v>1</v>
      </c>
      <c r="F212" s="295">
        <f t="shared" si="84"/>
        <v>1</v>
      </c>
      <c r="G212" s="295">
        <f t="shared" si="84"/>
        <v>1</v>
      </c>
      <c r="H212" s="295">
        <f t="shared" si="84"/>
        <v>1</v>
      </c>
      <c r="I212" s="295" t="str">
        <f t="shared" si="84"/>
        <v/>
      </c>
      <c r="J212" s="295"/>
      <c r="K212" s="295" t="str">
        <f t="shared" si="85"/>
        <v/>
      </c>
      <c r="L212" s="295">
        <f t="shared" si="85"/>
        <v>3.5999999999999997E-2</v>
      </c>
      <c r="M212" s="295">
        <f t="shared" si="85"/>
        <v>2.7E-2</v>
      </c>
      <c r="N212" s="295" t="str">
        <f t="shared" si="85"/>
        <v>PLAYERSKILL_307</v>
      </c>
      <c r="O212" s="295" t="str">
        <f t="shared" si="85"/>
        <v>PLAYERSKILLDES_307</v>
      </c>
      <c r="P212" s="295" t="str">
        <f t="shared" si="85"/>
        <v>PLAYERSKILLDES2_307</v>
      </c>
      <c r="Q212" s="295" t="str">
        <f t="shared" si="85"/>
        <v>PLAYERSKILLDES3_307</v>
      </c>
      <c r="R212" s="295"/>
      <c r="S212" s="295" t="str">
        <f t="shared" si="86"/>
        <v>ps_bingxuefengbao</v>
      </c>
      <c r="T212" s="295">
        <f t="shared" si="86"/>
        <v>101</v>
      </c>
      <c r="U212" s="295" t="str">
        <f t="shared" si="86"/>
        <v/>
      </c>
      <c r="V212" s="295" t="str">
        <f t="shared" si="86"/>
        <v/>
      </c>
      <c r="W212" s="295" t="str">
        <f t="shared" si="86"/>
        <v/>
      </c>
      <c r="X212" s="295" t="str">
        <f t="shared" si="86"/>
        <v/>
      </c>
      <c r="Y212" s="295" t="str">
        <f t="shared" si="86"/>
        <v/>
      </c>
      <c r="Z212" s="295" t="str">
        <f t="shared" si="86"/>
        <v/>
      </c>
      <c r="AA212" s="295" t="str">
        <f t="shared" si="86"/>
        <v/>
      </c>
      <c r="AB212" s="295" t="str">
        <f t="shared" si="86"/>
        <v/>
      </c>
      <c r="AC212" s="295"/>
      <c r="AD212" s="295" t="str">
        <f t="shared" si="87"/>
        <v/>
      </c>
      <c r="AE212" s="295" t="str">
        <f t="shared" si="87"/>
        <v/>
      </c>
      <c r="AF212" s="295" t="str">
        <f t="shared" si="87"/>
        <v/>
      </c>
      <c r="AG212" s="295" t="str">
        <f t="shared" si="87"/>
        <v/>
      </c>
      <c r="AH212" s="295">
        <f t="shared" si="87"/>
        <v>120</v>
      </c>
      <c r="AI212" s="295" t="str">
        <f t="shared" si="87"/>
        <v/>
      </c>
      <c r="AJ212" s="295" t="str">
        <f t="shared" si="87"/>
        <v/>
      </c>
      <c r="AK212" s="295" t="str">
        <f t="shared" si="87"/>
        <v/>
      </c>
      <c r="AL212" s="295" t="str">
        <f t="shared" si="87"/>
        <v/>
      </c>
      <c r="AM212" s="295">
        <f t="shared" si="87"/>
        <v>1</v>
      </c>
      <c r="AN212" s="295" t="str">
        <f t="shared" si="87"/>
        <v/>
      </c>
      <c r="AO212" s="240">
        <v>0</v>
      </c>
      <c r="AP212" s="240">
        <v>3</v>
      </c>
      <c r="AQ212" s="219">
        <v>3</v>
      </c>
      <c r="AR212" s="242">
        <v>0</v>
      </c>
      <c r="AT212" s="242" t="s">
        <v>13192</v>
      </c>
      <c r="AU212" s="242" t="s">
        <v>13548</v>
      </c>
      <c r="AV212" s="244" t="s">
        <v>13571</v>
      </c>
      <c r="AW212" s="242">
        <v>1</v>
      </c>
      <c r="AX212" s="243">
        <v>1</v>
      </c>
      <c r="AY212" s="243">
        <v>1</v>
      </c>
      <c r="AZ212" s="243" t="s">
        <v>6905</v>
      </c>
      <c r="BB212" s="244">
        <v>1</v>
      </c>
      <c r="BD212" s="246" t="s">
        <v>6905</v>
      </c>
      <c r="BE212" s="247">
        <v>10307</v>
      </c>
      <c r="BF212" s="248" t="s">
        <v>6905</v>
      </c>
      <c r="BG212" s="248" t="s">
        <v>6905</v>
      </c>
      <c r="BH212" s="245">
        <v>100</v>
      </c>
      <c r="BK212" s="245">
        <v>1</v>
      </c>
      <c r="BL212" s="245">
        <v>60</v>
      </c>
      <c r="BM212" s="245">
        <v>9</v>
      </c>
      <c r="BN212" s="295" t="str">
        <f t="shared" si="82"/>
        <v/>
      </c>
      <c r="BO212" s="295"/>
      <c r="BP212" s="245" t="s">
        <v>13224</v>
      </c>
      <c r="BQ212" s="245">
        <v>2</v>
      </c>
      <c r="BS212" s="245" t="s">
        <v>6905</v>
      </c>
      <c r="BW212" s="245" t="s">
        <v>6905</v>
      </c>
      <c r="BX212" s="245">
        <v>3</v>
      </c>
      <c r="BY212" s="249" t="s">
        <v>6905</v>
      </c>
      <c r="DD212" s="295"/>
      <c r="DE212" s="295"/>
      <c r="DF212" s="295"/>
      <c r="DG212" s="295"/>
      <c r="DI212" s="245">
        <v>60</v>
      </c>
      <c r="DK212" s="295" t="str">
        <f t="shared" si="83"/>
        <v/>
      </c>
      <c r="DL212" s="295"/>
      <c r="EW212" s="250">
        <v>10</v>
      </c>
      <c r="EZ212" s="250">
        <v>101</v>
      </c>
      <c r="FH212" s="250">
        <v>1</v>
      </c>
      <c r="FI212" s="250">
        <v>25</v>
      </c>
      <c r="FJ212" s="250">
        <v>10</v>
      </c>
      <c r="FM212" s="250">
        <v>101</v>
      </c>
      <c r="FV212" s="250">
        <v>1</v>
      </c>
      <c r="FW212" s="250">
        <v>25</v>
      </c>
      <c r="FX212" s="254">
        <v>2000</v>
      </c>
      <c r="FY212" s="254">
        <v>1</v>
      </c>
    </row>
    <row r="213" spans="1:181">
      <c r="A213" s="240">
        <v>9033</v>
      </c>
      <c r="B213" s="240" t="s">
        <v>13558</v>
      </c>
      <c r="C213" s="295">
        <f t="shared" ref="C213:I226" si="88">IF(INDEX($A$6:$AN$95,MATCH($B213,$B$6:$B$95,0),COLUMN())=0,"",INDEX($A$6:$AN$95,MATCH($B213,$B$6:$B$95,0),COLUMN()))</f>
        <v>2</v>
      </c>
      <c r="D213" s="295" t="str">
        <f t="shared" si="88"/>
        <v/>
      </c>
      <c r="E213" s="295" t="str">
        <f t="shared" si="88"/>
        <v/>
      </c>
      <c r="F213" s="295">
        <f t="shared" si="88"/>
        <v>1</v>
      </c>
      <c r="G213" s="295">
        <f t="shared" si="88"/>
        <v>1</v>
      </c>
      <c r="H213" s="295">
        <f t="shared" si="88"/>
        <v>1</v>
      </c>
      <c r="I213" s="295">
        <f t="shared" si="88"/>
        <v>2</v>
      </c>
      <c r="J213" s="295"/>
      <c r="K213" s="295" t="str">
        <f t="shared" ref="K213:Q226" si="89">IF(INDEX($A$6:$AN$95,MATCH($B213,$B$6:$B$95,0),COLUMN())=0,"",INDEX($A$6:$AN$95,MATCH($B213,$B$6:$B$95,0),COLUMN()))</f>
        <v/>
      </c>
      <c r="L213" s="295">
        <f t="shared" si="89"/>
        <v>2.7E-2</v>
      </c>
      <c r="M213" s="295">
        <f t="shared" si="89"/>
        <v>1.7999999999999999E-2</v>
      </c>
      <c r="N213" s="295" t="str">
        <f t="shared" si="89"/>
        <v>PLAYERSKILL_315</v>
      </c>
      <c r="O213" s="295" t="str">
        <f t="shared" si="89"/>
        <v>PLAYERSKILLDES_315</v>
      </c>
      <c r="P213" s="295" t="str">
        <f t="shared" si="89"/>
        <v>PLAYERSKILLDES2_315</v>
      </c>
      <c r="Q213" s="295" t="str">
        <f t="shared" si="89"/>
        <v>PLAYERSKILLDES3_315</v>
      </c>
      <c r="R213" s="295"/>
      <c r="S213" s="295" t="str">
        <f t="shared" ref="S213:AB226" si="90">IF(INDEX($A$6:$AN$95,MATCH($B213,$B$6:$B$95,0),COLUMN())=0,"",INDEX($A$6:$AN$95,MATCH($B213,$B$6:$B$95,0),COLUMN()))</f>
        <v>ps_hanbingshenjian</v>
      </c>
      <c r="T213" s="295">
        <f t="shared" si="90"/>
        <v>101</v>
      </c>
      <c r="U213" s="295" t="str">
        <f t="shared" si="90"/>
        <v/>
      </c>
      <c r="V213" s="295" t="str">
        <f t="shared" si="90"/>
        <v/>
      </c>
      <c r="W213" s="295" t="str">
        <f t="shared" si="90"/>
        <v/>
      </c>
      <c r="X213" s="295" t="str">
        <f t="shared" si="90"/>
        <v/>
      </c>
      <c r="Y213" s="295" t="str">
        <f t="shared" si="90"/>
        <v/>
      </c>
      <c r="Z213" s="295" t="str">
        <f t="shared" si="90"/>
        <v/>
      </c>
      <c r="AA213" s="295" t="str">
        <f t="shared" si="90"/>
        <v/>
      </c>
      <c r="AB213" s="295" t="str">
        <f t="shared" si="90"/>
        <v/>
      </c>
      <c r="AC213" s="295"/>
      <c r="AD213" s="295" t="str">
        <f t="shared" ref="AD213:AN236" si="91">IF(INDEX($A$6:$AN$95,MATCH($B213,$B$6:$B$95,0),COLUMN())=0,"",INDEX($A$6:$AN$95,MATCH($B213,$B$6:$B$95,0),COLUMN()))</f>
        <v>hanbingshenjian1_hanbingshenjian</v>
      </c>
      <c r="AE213" s="295" t="str">
        <f t="shared" si="91"/>
        <v/>
      </c>
      <c r="AF213" s="295" t="str">
        <f t="shared" si="91"/>
        <v/>
      </c>
      <c r="AG213" s="295" t="str">
        <f t="shared" si="91"/>
        <v>hanbingshenjian2_hanbingshenjian</v>
      </c>
      <c r="AH213" s="295">
        <f t="shared" si="91"/>
        <v>120</v>
      </c>
      <c r="AI213" s="295" t="str">
        <f t="shared" si="91"/>
        <v/>
      </c>
      <c r="AJ213" s="295" t="str">
        <f t="shared" si="91"/>
        <v/>
      </c>
      <c r="AK213" s="295" t="str">
        <f t="shared" si="91"/>
        <v/>
      </c>
      <c r="AL213" s="295" t="str">
        <f t="shared" si="91"/>
        <v/>
      </c>
      <c r="AM213" s="295">
        <f t="shared" si="91"/>
        <v>1</v>
      </c>
      <c r="AN213" s="295" t="str">
        <f t="shared" si="91"/>
        <v>[["skill_hanbingshenjian",1]]</v>
      </c>
      <c r="AO213" s="484">
        <v>0</v>
      </c>
      <c r="AP213" s="484">
        <v>3</v>
      </c>
      <c r="AQ213" s="484">
        <v>3</v>
      </c>
      <c r="AR213" s="484">
        <v>0</v>
      </c>
      <c r="AS213" s="484"/>
      <c r="AT213" s="242" t="s">
        <v>13192</v>
      </c>
      <c r="AU213" s="242" t="s">
        <v>13548</v>
      </c>
      <c r="AV213" s="244" t="s">
        <v>13566</v>
      </c>
      <c r="AW213" s="484">
        <v>1</v>
      </c>
      <c r="AX213" s="484">
        <v>1</v>
      </c>
      <c r="AY213" s="484">
        <v>1</v>
      </c>
      <c r="AZ213" s="484" t="s">
        <v>6905</v>
      </c>
      <c r="BA213" s="484"/>
      <c r="BB213" s="484">
        <v>1</v>
      </c>
      <c r="BC213" s="484"/>
      <c r="BD213" s="484" t="s">
        <v>6905</v>
      </c>
      <c r="BE213" s="484" t="s">
        <v>6905</v>
      </c>
      <c r="BF213" s="484" t="s">
        <v>6905</v>
      </c>
      <c r="BG213" s="484" t="s">
        <v>6905</v>
      </c>
      <c r="BH213" s="484">
        <v>100</v>
      </c>
      <c r="BI213" s="484"/>
      <c r="BJ213" s="484"/>
      <c r="BK213" s="484">
        <v>1</v>
      </c>
      <c r="BL213" s="484">
        <v>45</v>
      </c>
      <c r="BM213" s="484">
        <v>9</v>
      </c>
      <c r="BN213" s="295">
        <f t="shared" si="82"/>
        <v>3</v>
      </c>
      <c r="BO213" s="295"/>
      <c r="BP213" s="484" t="s">
        <v>13125</v>
      </c>
      <c r="BQ213" s="484">
        <v>2</v>
      </c>
      <c r="BR213" s="484"/>
      <c r="BS213" s="484" t="s">
        <v>6905</v>
      </c>
      <c r="BT213" s="484"/>
      <c r="BU213" s="484" t="s">
        <v>13549</v>
      </c>
      <c r="BV213" s="484"/>
      <c r="BW213" s="484" t="s">
        <v>6905</v>
      </c>
      <c r="BX213" s="484">
        <v>3</v>
      </c>
      <c r="BY213" s="487" t="s">
        <v>6905</v>
      </c>
      <c r="BZ213" s="487" t="s">
        <v>6905</v>
      </c>
      <c r="CA213" s="487">
        <v>9999</v>
      </c>
      <c r="CB213" s="492" t="s">
        <v>13126</v>
      </c>
      <c r="CC213" s="492"/>
      <c r="CD213" s="492"/>
      <c r="CE213" s="484" t="s">
        <v>6905</v>
      </c>
      <c r="CF213" s="484" t="s">
        <v>6905</v>
      </c>
      <c r="CG213" s="484" t="s">
        <v>6905</v>
      </c>
      <c r="CH213" s="484" t="s">
        <v>6905</v>
      </c>
      <c r="CI213" s="484" t="s">
        <v>6905</v>
      </c>
      <c r="CJ213" s="484"/>
      <c r="CK213" s="484"/>
      <c r="CL213" s="484"/>
      <c r="CM213" s="484"/>
      <c r="CN213" s="484"/>
      <c r="CO213" s="484"/>
      <c r="CP213" s="484"/>
      <c r="CQ213" s="484"/>
      <c r="CR213" s="484"/>
      <c r="CS213" s="484"/>
      <c r="CT213" s="484"/>
      <c r="CU213" s="484"/>
      <c r="CV213" s="484"/>
      <c r="CW213" s="484">
        <v>3</v>
      </c>
      <c r="CX213" s="484">
        <v>3</v>
      </c>
      <c r="CY213" s="484">
        <v>1</v>
      </c>
      <c r="CZ213" s="484"/>
      <c r="DA213" s="484"/>
      <c r="DB213" s="484"/>
      <c r="DC213" s="484"/>
      <c r="DD213" s="295"/>
      <c r="DE213" s="295"/>
      <c r="DF213" s="295"/>
      <c r="DG213" s="295"/>
      <c r="DH213" s="484"/>
      <c r="DI213" s="484">
        <v>45</v>
      </c>
      <c r="DJ213" s="484"/>
      <c r="DK213" s="295" t="str">
        <f t="shared" si="83"/>
        <v/>
      </c>
      <c r="DL213" s="295"/>
      <c r="DM213" s="484"/>
      <c r="DN213" s="484"/>
      <c r="DO213" s="484"/>
      <c r="DP213" s="484"/>
      <c r="DQ213" s="484"/>
      <c r="DR213" s="484"/>
      <c r="DS213" s="484"/>
      <c r="DT213" s="484"/>
      <c r="DU213" s="484"/>
      <c r="DV213" s="484"/>
      <c r="DW213" s="484"/>
      <c r="DX213" s="484"/>
      <c r="DY213" s="484"/>
      <c r="DZ213" s="484"/>
      <c r="EA213" s="484"/>
      <c r="EB213" s="484"/>
      <c r="EC213" s="484"/>
      <c r="ED213" s="484"/>
      <c r="EE213" s="484"/>
      <c r="EF213" s="484"/>
      <c r="EG213" s="484"/>
      <c r="EH213" s="484"/>
      <c r="EI213" s="484"/>
      <c r="EJ213" s="484"/>
      <c r="EK213" s="484"/>
      <c r="EL213" s="484"/>
      <c r="EM213" s="484"/>
      <c r="EN213" s="484"/>
      <c r="EO213" s="484"/>
      <c r="EP213" s="484"/>
      <c r="EQ213" s="484"/>
      <c r="ER213" s="484"/>
      <c r="ES213" s="484"/>
      <c r="ET213" s="484"/>
      <c r="EU213" s="484"/>
      <c r="EV213" s="484"/>
      <c r="EW213" s="484">
        <v>1</v>
      </c>
      <c r="EX213" s="484"/>
      <c r="EY213" s="486" t="s">
        <v>13559</v>
      </c>
      <c r="EZ213" s="484">
        <v>101</v>
      </c>
      <c r="FA213" s="484"/>
      <c r="FB213" s="484"/>
      <c r="FC213" s="484"/>
      <c r="FD213" s="484"/>
      <c r="FE213" s="484"/>
      <c r="FF213" s="484"/>
      <c r="FG213" s="484"/>
      <c r="FH213" s="484">
        <v>1</v>
      </c>
      <c r="FI213" s="484">
        <v>25</v>
      </c>
      <c r="FJ213" s="484">
        <v>1</v>
      </c>
      <c r="FK213" s="484"/>
      <c r="FL213" s="486" t="s">
        <v>13559</v>
      </c>
      <c r="FM213" s="484">
        <v>101</v>
      </c>
      <c r="FN213" s="484"/>
      <c r="FO213" s="484"/>
      <c r="FP213" s="484"/>
      <c r="FQ213" s="484"/>
      <c r="FR213" s="484"/>
      <c r="FS213" s="484"/>
      <c r="FT213" s="484"/>
      <c r="FU213" s="484"/>
      <c r="FV213" s="484">
        <v>1</v>
      </c>
      <c r="FW213" s="484">
        <v>25</v>
      </c>
      <c r="FX213" s="254">
        <v>2000</v>
      </c>
      <c r="FY213" s="254">
        <v>1</v>
      </c>
    </row>
    <row r="214" spans="1:181">
      <c r="A214" s="240">
        <v>9034</v>
      </c>
      <c r="B214" s="240" t="s">
        <v>630</v>
      </c>
      <c r="C214" s="295">
        <f t="shared" si="88"/>
        <v>2</v>
      </c>
      <c r="D214" s="295" t="str">
        <f t="shared" si="88"/>
        <v/>
      </c>
      <c r="E214" s="295" t="str">
        <f t="shared" si="88"/>
        <v/>
      </c>
      <c r="F214" s="295">
        <f t="shared" si="88"/>
        <v>1</v>
      </c>
      <c r="G214" s="295">
        <f t="shared" si="88"/>
        <v>1</v>
      </c>
      <c r="H214" s="295">
        <f t="shared" si="88"/>
        <v>1</v>
      </c>
      <c r="I214" s="295" t="str">
        <f t="shared" si="88"/>
        <v/>
      </c>
      <c r="J214" s="295"/>
      <c r="K214" s="295" t="str">
        <f t="shared" si="89"/>
        <v/>
      </c>
      <c r="L214" s="295">
        <f t="shared" si="89"/>
        <v>2.7E-2</v>
      </c>
      <c r="M214" s="295">
        <f t="shared" si="89"/>
        <v>1.7999999999999999E-2</v>
      </c>
      <c r="N214" s="295" t="str">
        <f t="shared" si="89"/>
        <v>PLAYERSKILL_306</v>
      </c>
      <c r="O214" s="295" t="str">
        <f t="shared" si="89"/>
        <v>PLAYERSKILLDES_306</v>
      </c>
      <c r="P214" s="295" t="str">
        <f t="shared" si="89"/>
        <v>PLAYERSKILLDES2_306</v>
      </c>
      <c r="Q214" s="295" t="str">
        <f t="shared" si="89"/>
        <v>PLAYERSKILLDES3_306</v>
      </c>
      <c r="R214" s="295"/>
      <c r="S214" s="295" t="str">
        <f t="shared" si="90"/>
        <v>ps_pilihanbing</v>
      </c>
      <c r="T214" s="295">
        <f t="shared" si="90"/>
        <v>101</v>
      </c>
      <c r="U214" s="295" t="str">
        <f t="shared" si="90"/>
        <v/>
      </c>
      <c r="V214" s="295" t="str">
        <f t="shared" si="90"/>
        <v/>
      </c>
      <c r="W214" s="295" t="str">
        <f t="shared" si="90"/>
        <v/>
      </c>
      <c r="X214" s="295" t="str">
        <f t="shared" si="90"/>
        <v/>
      </c>
      <c r="Y214" s="295" t="str">
        <f t="shared" si="90"/>
        <v/>
      </c>
      <c r="Z214" s="295" t="str">
        <f t="shared" si="90"/>
        <v/>
      </c>
      <c r="AA214" s="295" t="str">
        <f t="shared" si="90"/>
        <v/>
      </c>
      <c r="AB214" s="295" t="str">
        <f t="shared" si="90"/>
        <v/>
      </c>
      <c r="AC214" s="295"/>
      <c r="AD214" s="295" t="str">
        <f t="shared" si="91"/>
        <v>pilihanbing1_pilihanbing</v>
      </c>
      <c r="AE214" s="295" t="str">
        <f t="shared" si="91"/>
        <v/>
      </c>
      <c r="AF214" s="295" t="str">
        <f t="shared" si="91"/>
        <v/>
      </c>
      <c r="AG214" s="295" t="str">
        <f t="shared" si="91"/>
        <v>pilihanbing2_pilihanbing</v>
      </c>
      <c r="AH214" s="295">
        <f t="shared" si="91"/>
        <v>120</v>
      </c>
      <c r="AI214" s="295" t="str">
        <f t="shared" si="91"/>
        <v/>
      </c>
      <c r="AJ214" s="295" t="str">
        <f t="shared" si="91"/>
        <v/>
      </c>
      <c r="AK214" s="295" t="str">
        <f t="shared" si="91"/>
        <v/>
      </c>
      <c r="AL214" s="295" t="str">
        <f t="shared" si="91"/>
        <v/>
      </c>
      <c r="AM214" s="295">
        <f t="shared" si="91"/>
        <v>1</v>
      </c>
      <c r="AN214" s="295" t="str">
        <f t="shared" si="91"/>
        <v>[["skill_pilihanbing",1]]</v>
      </c>
      <c r="AO214" s="240">
        <v>0</v>
      </c>
      <c r="AP214" s="240">
        <v>3</v>
      </c>
      <c r="AQ214" s="219">
        <v>3</v>
      </c>
      <c r="AR214" s="242">
        <v>0</v>
      </c>
      <c r="AT214" s="242" t="s">
        <v>13192</v>
      </c>
      <c r="AU214" s="242" t="s">
        <v>13548</v>
      </c>
      <c r="AV214" s="244" t="s">
        <v>13550</v>
      </c>
      <c r="AW214" s="242">
        <v>1</v>
      </c>
      <c r="AX214" s="243">
        <v>1</v>
      </c>
      <c r="AY214" s="243">
        <v>1</v>
      </c>
      <c r="AZ214" s="243" t="s">
        <v>6905</v>
      </c>
      <c r="BB214" s="244">
        <v>1</v>
      </c>
      <c r="BD214" s="246" t="s">
        <v>6905</v>
      </c>
      <c r="BE214" s="247" t="s">
        <v>6905</v>
      </c>
      <c r="BF214" s="248" t="s">
        <v>6905</v>
      </c>
      <c r="BG214" s="248" t="s">
        <v>6905</v>
      </c>
      <c r="BH214" s="245">
        <v>100</v>
      </c>
      <c r="BK214" s="245">
        <v>1</v>
      </c>
      <c r="BL214" s="245">
        <v>45</v>
      </c>
      <c r="BM214" s="245">
        <v>9</v>
      </c>
      <c r="BN214" s="295">
        <f t="shared" si="82"/>
        <v>23</v>
      </c>
      <c r="BO214" s="295"/>
      <c r="BP214" s="245" t="s">
        <v>13125</v>
      </c>
      <c r="BQ214" s="245">
        <v>2</v>
      </c>
      <c r="BS214" s="245" t="s">
        <v>6905</v>
      </c>
      <c r="BU214" s="245" t="s">
        <v>13560</v>
      </c>
      <c r="BW214" s="245" t="s">
        <v>6905</v>
      </c>
      <c r="BX214" s="245">
        <v>3</v>
      </c>
      <c r="BY214" s="249" t="s">
        <v>6905</v>
      </c>
      <c r="BZ214" s="249" t="s">
        <v>6905</v>
      </c>
      <c r="CE214" s="243" t="s">
        <v>6905</v>
      </c>
      <c r="CF214" s="243" t="s">
        <v>6905</v>
      </c>
      <c r="CG214" s="243" t="s">
        <v>6905</v>
      </c>
      <c r="CH214" s="243" t="s">
        <v>6905</v>
      </c>
      <c r="CI214" s="243" t="s">
        <v>6905</v>
      </c>
      <c r="CW214" s="253">
        <v>3</v>
      </c>
      <c r="CX214" s="253">
        <v>3</v>
      </c>
      <c r="CY214" s="253">
        <v>3</v>
      </c>
      <c r="CZ214" s="245">
        <v>100</v>
      </c>
      <c r="DA214" s="245" t="s">
        <v>13561</v>
      </c>
      <c r="DB214" s="245">
        <v>1</v>
      </c>
      <c r="DD214" s="295"/>
      <c r="DE214" s="295"/>
      <c r="DF214" s="295"/>
      <c r="DG214" s="295"/>
      <c r="DH214" s="245">
        <v>1</v>
      </c>
      <c r="DI214" s="245">
        <v>45</v>
      </c>
      <c r="DJ214" s="245">
        <v>9</v>
      </c>
      <c r="DK214" s="295">
        <f t="shared" si="83"/>
        <v>45</v>
      </c>
      <c r="DL214" s="295"/>
      <c r="DM214" s="245" t="s">
        <v>13125</v>
      </c>
      <c r="DN214" s="245">
        <v>2</v>
      </c>
      <c r="DP214" s="245" t="s">
        <v>6905</v>
      </c>
      <c r="DR214" s="245" t="s">
        <v>13562</v>
      </c>
      <c r="DS214" s="245" t="s">
        <v>6905</v>
      </c>
      <c r="DT214" s="245">
        <v>3</v>
      </c>
      <c r="DU214" s="251" t="s">
        <v>6905</v>
      </c>
      <c r="DV214" s="251" t="s">
        <v>6905</v>
      </c>
      <c r="EW214" s="250">
        <v>1</v>
      </c>
      <c r="EX214" s="250">
        <v>315</v>
      </c>
      <c r="EZ214" s="250">
        <v>101</v>
      </c>
      <c r="FH214" s="250">
        <v>1</v>
      </c>
      <c r="FJ214" s="250">
        <v>1</v>
      </c>
      <c r="FK214" s="250">
        <v>315</v>
      </c>
      <c r="FM214" s="250">
        <v>101</v>
      </c>
      <c r="FV214" s="250">
        <v>1</v>
      </c>
      <c r="FX214" s="254">
        <v>2000</v>
      </c>
      <c r="FY214" s="254">
        <v>1</v>
      </c>
    </row>
    <row r="215" spans="1:181">
      <c r="A215" s="240">
        <v>9035</v>
      </c>
      <c r="B215" s="240" t="s">
        <v>627</v>
      </c>
      <c r="C215" s="295">
        <f t="shared" si="88"/>
        <v>2</v>
      </c>
      <c r="D215" s="295" t="str">
        <f t="shared" si="88"/>
        <v/>
      </c>
      <c r="E215" s="295" t="str">
        <f t="shared" si="88"/>
        <v/>
      </c>
      <c r="F215" s="295">
        <f t="shared" si="88"/>
        <v>1</v>
      </c>
      <c r="G215" s="295">
        <f t="shared" si="88"/>
        <v>2</v>
      </c>
      <c r="H215" s="295">
        <f t="shared" si="88"/>
        <v>2</v>
      </c>
      <c r="I215" s="295" t="str">
        <f t="shared" si="88"/>
        <v/>
      </c>
      <c r="J215" s="295"/>
      <c r="K215" s="295" t="str">
        <f t="shared" si="89"/>
        <v/>
      </c>
      <c r="L215" s="295">
        <f t="shared" si="89"/>
        <v>2.7E-2</v>
      </c>
      <c r="M215" s="295">
        <f t="shared" si="89"/>
        <v>1.7999999999999999E-2</v>
      </c>
      <c r="N215" s="295" t="str">
        <f t="shared" si="89"/>
        <v>PLAYERSKILL_303</v>
      </c>
      <c r="O215" s="295" t="str">
        <f t="shared" si="89"/>
        <v>PLAYERSKILLDES_303</v>
      </c>
      <c r="P215" s="295" t="str">
        <f t="shared" si="89"/>
        <v>PLAYERSKILLDES2_303</v>
      </c>
      <c r="Q215" s="295" t="str">
        <f t="shared" si="89"/>
        <v>PLAYERSKILLDES3_303</v>
      </c>
      <c r="R215" s="295"/>
      <c r="S215" s="295" t="str">
        <f t="shared" si="90"/>
        <v>ps_hanbingmoqiang</v>
      </c>
      <c r="T215" s="295">
        <f t="shared" si="90"/>
        <v>101</v>
      </c>
      <c r="U215" s="295" t="str">
        <f t="shared" si="90"/>
        <v/>
      </c>
      <c r="V215" s="295" t="str">
        <f t="shared" si="90"/>
        <v/>
      </c>
      <c r="W215" s="295" t="str">
        <f t="shared" si="90"/>
        <v/>
      </c>
      <c r="X215" s="295" t="str">
        <f t="shared" si="90"/>
        <v/>
      </c>
      <c r="Y215" s="295" t="str">
        <f t="shared" si="90"/>
        <v/>
      </c>
      <c r="Z215" s="295" t="str">
        <f t="shared" si="90"/>
        <v/>
      </c>
      <c r="AA215" s="295" t="str">
        <f t="shared" si="90"/>
        <v/>
      </c>
      <c r="AB215" s="295" t="str">
        <f t="shared" si="90"/>
        <v/>
      </c>
      <c r="AC215" s="295"/>
      <c r="AD215" s="295" t="str">
        <f t="shared" si="91"/>
        <v/>
      </c>
      <c r="AE215" s="295" t="str">
        <f t="shared" si="91"/>
        <v/>
      </c>
      <c r="AF215" s="295" t="str">
        <f t="shared" si="91"/>
        <v/>
      </c>
      <c r="AG215" s="295" t="str">
        <f t="shared" si="91"/>
        <v/>
      </c>
      <c r="AH215" s="295">
        <f t="shared" si="91"/>
        <v>120</v>
      </c>
      <c r="AI215" s="295" t="str">
        <f t="shared" si="91"/>
        <v/>
      </c>
      <c r="AJ215" s="295" t="str">
        <f t="shared" si="91"/>
        <v/>
      </c>
      <c r="AK215" s="295" t="str">
        <f t="shared" si="91"/>
        <v/>
      </c>
      <c r="AL215" s="295" t="str">
        <f t="shared" si="91"/>
        <v/>
      </c>
      <c r="AM215" s="295">
        <f t="shared" si="91"/>
        <v>1</v>
      </c>
      <c r="AN215" s="295" t="str">
        <f t="shared" si="91"/>
        <v>[["skill_hanbingmoqiang",1]]</v>
      </c>
      <c r="AO215" s="240">
        <v>0</v>
      </c>
      <c r="AP215" s="240">
        <v>3</v>
      </c>
      <c r="AQ215" s="219">
        <v>3</v>
      </c>
      <c r="AR215" s="242">
        <v>0</v>
      </c>
      <c r="AT215" s="242" t="s">
        <v>13192</v>
      </c>
      <c r="AU215" s="242" t="s">
        <v>13548</v>
      </c>
      <c r="AV215" s="244" t="s">
        <v>13440</v>
      </c>
      <c r="AW215" s="242">
        <v>1</v>
      </c>
      <c r="AX215" s="243">
        <v>2</v>
      </c>
      <c r="AY215" s="243">
        <v>1</v>
      </c>
      <c r="AZ215" s="243" t="s">
        <v>13153</v>
      </c>
      <c r="BA215" s="243">
        <v>2</v>
      </c>
      <c r="BB215" s="244">
        <v>1</v>
      </c>
      <c r="BD215" s="246" t="s">
        <v>6905</v>
      </c>
      <c r="BE215" s="247">
        <v>140003</v>
      </c>
      <c r="BF215" s="248" t="s">
        <v>6905</v>
      </c>
      <c r="BG215" s="248" t="s">
        <v>6905</v>
      </c>
      <c r="BH215" s="245">
        <v>100</v>
      </c>
      <c r="BK215" s="245">
        <v>0</v>
      </c>
      <c r="BL215" s="245">
        <v>45</v>
      </c>
      <c r="BN215" s="295" t="str">
        <f t="shared" si="82"/>
        <v/>
      </c>
      <c r="BO215" s="295"/>
      <c r="BS215" s="245" t="s">
        <v>6905</v>
      </c>
      <c r="BU215" s="245" t="s">
        <v>6905</v>
      </c>
      <c r="BW215" s="245" t="s">
        <v>6905</v>
      </c>
      <c r="BX215" s="245">
        <v>3</v>
      </c>
      <c r="BY215" s="249" t="s">
        <v>6905</v>
      </c>
      <c r="BZ215" s="249" t="s">
        <v>6905</v>
      </c>
      <c r="CA215" s="249" t="s">
        <v>6905</v>
      </c>
      <c r="CB215" s="249" t="s">
        <v>6905</v>
      </c>
      <c r="CE215" s="243" t="s">
        <v>6905</v>
      </c>
      <c r="CF215" s="243" t="s">
        <v>6905</v>
      </c>
      <c r="CG215" s="243" t="s">
        <v>6905</v>
      </c>
      <c r="CH215" s="243" t="s">
        <v>6905</v>
      </c>
      <c r="CI215" s="243" t="s">
        <v>6905</v>
      </c>
      <c r="DD215" s="295"/>
      <c r="DE215" s="295"/>
      <c r="DF215" s="295"/>
      <c r="DG215" s="295"/>
      <c r="DI215" s="245">
        <v>45</v>
      </c>
      <c r="DK215" s="295" t="str">
        <f t="shared" si="83"/>
        <v/>
      </c>
      <c r="DL215" s="295"/>
      <c r="EW215" s="250">
        <v>1</v>
      </c>
      <c r="EZ215" s="250">
        <v>101</v>
      </c>
      <c r="FH215" s="250">
        <v>1</v>
      </c>
      <c r="FI215" s="250">
        <v>25</v>
      </c>
      <c r="FJ215" s="250">
        <v>1</v>
      </c>
      <c r="FM215" s="250">
        <v>101</v>
      </c>
      <c r="FV215" s="250">
        <v>1</v>
      </c>
      <c r="FW215" s="250">
        <v>25</v>
      </c>
      <c r="FX215" s="254">
        <v>2000</v>
      </c>
      <c r="FY215" s="254">
        <v>1</v>
      </c>
    </row>
    <row r="216" spans="1:181">
      <c r="A216" s="240">
        <v>9036</v>
      </c>
      <c r="B216" s="240" t="s">
        <v>629</v>
      </c>
      <c r="C216" s="295">
        <f t="shared" si="88"/>
        <v>2</v>
      </c>
      <c r="D216" s="295">
        <f t="shared" si="88"/>
        <v>1</v>
      </c>
      <c r="E216" s="295">
        <f t="shared" si="88"/>
        <v>1</v>
      </c>
      <c r="F216" s="295">
        <f t="shared" si="88"/>
        <v>1</v>
      </c>
      <c r="G216" s="295">
        <f t="shared" si="88"/>
        <v>1</v>
      </c>
      <c r="H216" s="295">
        <f t="shared" si="88"/>
        <v>1</v>
      </c>
      <c r="I216" s="295" t="str">
        <f t="shared" si="88"/>
        <v/>
      </c>
      <c r="J216" s="295"/>
      <c r="K216" s="295" t="str">
        <f t="shared" si="89"/>
        <v/>
      </c>
      <c r="L216" s="295">
        <f t="shared" si="89"/>
        <v>3.5999999999999997E-2</v>
      </c>
      <c r="M216" s="295">
        <f t="shared" si="89"/>
        <v>2.7E-2</v>
      </c>
      <c r="N216" s="295" t="str">
        <f t="shared" si="89"/>
        <v>PLAYERSKILL_305</v>
      </c>
      <c r="O216" s="295" t="str">
        <f t="shared" si="89"/>
        <v>PLAYERSKILLDES_305</v>
      </c>
      <c r="P216" s="295" t="str">
        <f t="shared" si="89"/>
        <v>PLAYERSKILLDES2_305</v>
      </c>
      <c r="Q216" s="295" t="str">
        <f t="shared" si="89"/>
        <v>PLAYERSKILLDES3_305</v>
      </c>
      <c r="R216" s="295"/>
      <c r="S216" s="295" t="str">
        <f t="shared" si="90"/>
        <v>ps_hanbingmohuan</v>
      </c>
      <c r="T216" s="295">
        <f t="shared" si="90"/>
        <v>101</v>
      </c>
      <c r="U216" s="295" t="str">
        <f t="shared" si="90"/>
        <v/>
      </c>
      <c r="V216" s="295" t="str">
        <f t="shared" si="90"/>
        <v/>
      </c>
      <c r="W216" s="295" t="str">
        <f t="shared" si="90"/>
        <v/>
      </c>
      <c r="X216" s="295" t="str">
        <f t="shared" si="90"/>
        <v/>
      </c>
      <c r="Y216" s="295" t="str">
        <f t="shared" si="90"/>
        <v/>
      </c>
      <c r="Z216" s="295" t="str">
        <f t="shared" si="90"/>
        <v/>
      </c>
      <c r="AA216" s="295" t="str">
        <f t="shared" si="90"/>
        <v/>
      </c>
      <c r="AB216" s="295" t="str">
        <f t="shared" si="90"/>
        <v/>
      </c>
      <c r="AC216" s="295"/>
      <c r="AD216" s="295" t="str">
        <f t="shared" si="91"/>
        <v>hanbingmohuan1_hanbingmohuan</v>
      </c>
      <c r="AE216" s="295" t="str">
        <f t="shared" si="91"/>
        <v/>
      </c>
      <c r="AF216" s="295" t="str">
        <f t="shared" si="91"/>
        <v>hanbingmohuan2_hanbingmohuan</v>
      </c>
      <c r="AG216" s="295" t="str">
        <f t="shared" si="91"/>
        <v/>
      </c>
      <c r="AH216" s="295">
        <f t="shared" si="91"/>
        <v>120</v>
      </c>
      <c r="AI216" s="295" t="str">
        <f t="shared" si="91"/>
        <v/>
      </c>
      <c r="AJ216" s="295" t="str">
        <f t="shared" si="91"/>
        <v/>
      </c>
      <c r="AK216" s="295" t="str">
        <f t="shared" si="91"/>
        <v/>
      </c>
      <c r="AL216" s="295" t="str">
        <f t="shared" si="91"/>
        <v/>
      </c>
      <c r="AM216" s="295">
        <f t="shared" si="91"/>
        <v>1</v>
      </c>
      <c r="AN216" s="295" t="str">
        <f t="shared" si="91"/>
        <v>[["skill_hanbingmohuan",14]]</v>
      </c>
      <c r="AO216" s="240">
        <v>0</v>
      </c>
      <c r="AP216" s="240">
        <v>3</v>
      </c>
      <c r="AQ216" s="219">
        <v>3</v>
      </c>
      <c r="AR216" s="242">
        <v>0</v>
      </c>
      <c r="AT216" s="242" t="s">
        <v>13192</v>
      </c>
      <c r="AU216" s="242" t="s">
        <v>13548</v>
      </c>
      <c r="AV216" s="244" t="s">
        <v>13571</v>
      </c>
      <c r="AW216" s="242">
        <v>1</v>
      </c>
      <c r="AX216" s="243">
        <v>1</v>
      </c>
      <c r="AY216" s="243">
        <v>1</v>
      </c>
      <c r="AZ216" s="243" t="s">
        <v>6905</v>
      </c>
      <c r="BB216" s="244">
        <v>1</v>
      </c>
      <c r="BD216" s="246" t="s">
        <v>6905</v>
      </c>
      <c r="BE216" s="247" t="s">
        <v>6905</v>
      </c>
      <c r="BF216" s="248" t="s">
        <v>6905</v>
      </c>
      <c r="BG216" s="248" t="s">
        <v>6905</v>
      </c>
      <c r="BH216" s="245">
        <v>100</v>
      </c>
      <c r="BK216" s="245">
        <v>1</v>
      </c>
      <c r="BL216" s="245">
        <v>60</v>
      </c>
      <c r="BM216" s="245">
        <v>9</v>
      </c>
      <c r="BN216" s="295">
        <f t="shared" si="82"/>
        <v>27</v>
      </c>
      <c r="BO216" s="295"/>
      <c r="BP216" s="245" t="s">
        <v>13125</v>
      </c>
      <c r="BQ216" s="245">
        <v>2</v>
      </c>
      <c r="BS216" s="245" t="s">
        <v>6905</v>
      </c>
      <c r="BU216" s="245" t="s">
        <v>13563</v>
      </c>
      <c r="BW216" s="245" t="s">
        <v>6905</v>
      </c>
      <c r="BX216" s="245">
        <v>3</v>
      </c>
      <c r="BY216" s="249" t="s">
        <v>6905</v>
      </c>
      <c r="BZ216" s="249" t="s">
        <v>6905</v>
      </c>
      <c r="CE216" s="243" t="s">
        <v>6905</v>
      </c>
      <c r="CF216" s="243" t="s">
        <v>6905</v>
      </c>
      <c r="CG216" s="243" t="s">
        <v>6905</v>
      </c>
      <c r="CH216" s="243" t="s">
        <v>6905</v>
      </c>
      <c r="CI216" s="243" t="s">
        <v>6905</v>
      </c>
      <c r="CW216" s="253">
        <v>3</v>
      </c>
      <c r="CX216" s="253">
        <v>3</v>
      </c>
      <c r="CY216" s="253">
        <v>1</v>
      </c>
      <c r="CZ216" s="245">
        <v>100</v>
      </c>
      <c r="DA216" s="245" t="s">
        <v>13561</v>
      </c>
      <c r="DB216" s="245">
        <v>1</v>
      </c>
      <c r="DD216" s="295"/>
      <c r="DE216" s="295"/>
      <c r="DF216" s="295"/>
      <c r="DG216" s="295"/>
      <c r="DH216" s="245">
        <v>1</v>
      </c>
      <c r="DI216" s="245">
        <v>60</v>
      </c>
      <c r="DJ216" s="245">
        <v>9</v>
      </c>
      <c r="DK216" s="295">
        <f t="shared" si="83"/>
        <v>35</v>
      </c>
      <c r="DL216" s="295"/>
      <c r="DM216" s="245" t="s">
        <v>13125</v>
      </c>
      <c r="DN216" s="245">
        <v>2</v>
      </c>
      <c r="DP216" s="245" t="s">
        <v>6905</v>
      </c>
      <c r="DS216" s="245" t="s">
        <v>6905</v>
      </c>
      <c r="DT216" s="245">
        <v>3</v>
      </c>
      <c r="DU216" s="251" t="s">
        <v>6905</v>
      </c>
      <c r="DV216" s="251" t="s">
        <v>6905</v>
      </c>
      <c r="DW216" s="251">
        <v>43002</v>
      </c>
      <c r="DX216" s="251" t="s">
        <v>13126</v>
      </c>
      <c r="EW216" s="250">
        <v>10</v>
      </c>
      <c r="EX216" s="250">
        <v>315</v>
      </c>
      <c r="EZ216" s="250">
        <v>101</v>
      </c>
      <c r="FH216" s="250">
        <v>1</v>
      </c>
      <c r="FI216" s="250">
        <v>25</v>
      </c>
      <c r="FJ216" s="250">
        <v>10</v>
      </c>
      <c r="FK216" s="250">
        <v>315</v>
      </c>
      <c r="FM216" s="250">
        <v>101</v>
      </c>
      <c r="FV216" s="250">
        <v>1</v>
      </c>
      <c r="FW216" s="250">
        <v>25</v>
      </c>
      <c r="FX216" s="254">
        <v>2000</v>
      </c>
      <c r="FY216" s="254">
        <v>1</v>
      </c>
    </row>
    <row r="217" spans="1:181">
      <c r="A217" s="240">
        <v>9037</v>
      </c>
      <c r="B217" s="240" t="s">
        <v>13555</v>
      </c>
      <c r="C217" s="295">
        <f t="shared" si="88"/>
        <v>2</v>
      </c>
      <c r="D217" s="295" t="str">
        <f t="shared" si="88"/>
        <v/>
      </c>
      <c r="E217" s="295" t="str">
        <f t="shared" si="88"/>
        <v/>
      </c>
      <c r="F217" s="295">
        <f t="shared" si="88"/>
        <v>1</v>
      </c>
      <c r="G217" s="295">
        <f t="shared" si="88"/>
        <v>1</v>
      </c>
      <c r="H217" s="295">
        <f t="shared" si="88"/>
        <v>1</v>
      </c>
      <c r="I217" s="295">
        <f t="shared" si="88"/>
        <v>3</v>
      </c>
      <c r="J217" s="295"/>
      <c r="K217" s="295" t="str">
        <f t="shared" si="89"/>
        <v/>
      </c>
      <c r="L217" s="295">
        <f t="shared" si="89"/>
        <v>2.7E-2</v>
      </c>
      <c r="M217" s="295">
        <f t="shared" si="89"/>
        <v>1.7999999999999999E-2</v>
      </c>
      <c r="N217" s="295" t="str">
        <f t="shared" si="89"/>
        <v>PLAYERSKILL_415</v>
      </c>
      <c r="O217" s="295" t="str">
        <f t="shared" si="89"/>
        <v>PLAYERSKILLDES_415</v>
      </c>
      <c r="P217" s="295" t="str">
        <f t="shared" si="89"/>
        <v>PLAYERSKILLDES2_415</v>
      </c>
      <c r="Q217" s="295" t="str">
        <f t="shared" si="89"/>
        <v>PLAYERSKILLDES3_415</v>
      </c>
      <c r="R217" s="295"/>
      <c r="S217" s="295" t="str">
        <f t="shared" si="90"/>
        <v>ps_daqishenjian</v>
      </c>
      <c r="T217" s="295">
        <f t="shared" si="90"/>
        <v>101</v>
      </c>
      <c r="U217" s="295" t="str">
        <f t="shared" si="90"/>
        <v/>
      </c>
      <c r="V217" s="295" t="str">
        <f t="shared" si="90"/>
        <v/>
      </c>
      <c r="W217" s="295" t="str">
        <f t="shared" si="90"/>
        <v/>
      </c>
      <c r="X217" s="295" t="str">
        <f t="shared" si="90"/>
        <v/>
      </c>
      <c r="Y217" s="295" t="str">
        <f t="shared" si="90"/>
        <v/>
      </c>
      <c r="Z217" s="295" t="str">
        <f t="shared" si="90"/>
        <v/>
      </c>
      <c r="AA217" s="295" t="str">
        <f t="shared" si="90"/>
        <v/>
      </c>
      <c r="AB217" s="295" t="str">
        <f t="shared" si="90"/>
        <v/>
      </c>
      <c r="AC217" s="295"/>
      <c r="AD217" s="295" t="str">
        <f t="shared" si="91"/>
        <v>daqishenjian1_daqishenjian</v>
      </c>
      <c r="AE217" s="295" t="str">
        <f t="shared" si="91"/>
        <v/>
      </c>
      <c r="AF217" s="295" t="str">
        <f t="shared" si="91"/>
        <v/>
      </c>
      <c r="AG217" s="295" t="str">
        <f t="shared" si="91"/>
        <v>daqishenjian2_daqishenjian</v>
      </c>
      <c r="AH217" s="295">
        <f t="shared" si="91"/>
        <v>120</v>
      </c>
      <c r="AI217" s="295" t="str">
        <f t="shared" si="91"/>
        <v/>
      </c>
      <c r="AJ217" s="295" t="str">
        <f t="shared" si="91"/>
        <v/>
      </c>
      <c r="AK217" s="295" t="str">
        <f t="shared" si="91"/>
        <v/>
      </c>
      <c r="AL217" s="295" t="str">
        <f t="shared" si="91"/>
        <v/>
      </c>
      <c r="AM217" s="295">
        <f t="shared" si="91"/>
        <v>1</v>
      </c>
      <c r="AN217" s="295" t="str">
        <f t="shared" si="91"/>
        <v>[["skill_daqishenjian",1]]</v>
      </c>
      <c r="AO217" s="484">
        <v>0</v>
      </c>
      <c r="AP217" s="484">
        <v>3</v>
      </c>
      <c r="AQ217" s="484">
        <v>4</v>
      </c>
      <c r="AR217" s="484">
        <v>0</v>
      </c>
      <c r="AS217" s="484"/>
      <c r="AT217" s="242" t="s">
        <v>13192</v>
      </c>
      <c r="AU217" s="242" t="s">
        <v>13548</v>
      </c>
      <c r="AV217" s="244" t="s">
        <v>13550</v>
      </c>
      <c r="AW217" s="484">
        <v>1</v>
      </c>
      <c r="AX217" s="484">
        <v>1</v>
      </c>
      <c r="AY217" s="484">
        <v>1</v>
      </c>
      <c r="AZ217" s="484" t="s">
        <v>6905</v>
      </c>
      <c r="BA217" s="484"/>
      <c r="BB217" s="484">
        <v>1</v>
      </c>
      <c r="BC217" s="484"/>
      <c r="BD217" s="484" t="s">
        <v>6905</v>
      </c>
      <c r="BE217" s="484" t="s">
        <v>6905</v>
      </c>
      <c r="BF217" s="484" t="s">
        <v>6905</v>
      </c>
      <c r="BG217" s="484" t="s">
        <v>6905</v>
      </c>
      <c r="BH217" s="484">
        <v>100</v>
      </c>
      <c r="BI217" s="484"/>
      <c r="BJ217" s="484"/>
      <c r="BK217" s="484">
        <v>1</v>
      </c>
      <c r="BL217" s="484">
        <v>45</v>
      </c>
      <c r="BM217" s="484">
        <v>9</v>
      </c>
      <c r="BN217" s="295">
        <f t="shared" si="82"/>
        <v>19</v>
      </c>
      <c r="BO217" s="295"/>
      <c r="BP217" s="484" t="s">
        <v>13125</v>
      </c>
      <c r="BQ217" s="484">
        <v>2</v>
      </c>
      <c r="BR217" s="484"/>
      <c r="BS217" s="484" t="s">
        <v>6905</v>
      </c>
      <c r="BT217" s="484"/>
      <c r="BU217" s="484" t="s">
        <v>13549</v>
      </c>
      <c r="BV217" s="484"/>
      <c r="BW217" s="484" t="s">
        <v>6905</v>
      </c>
      <c r="BX217" s="484">
        <v>4</v>
      </c>
      <c r="BY217" s="487" t="s">
        <v>6905</v>
      </c>
      <c r="BZ217" s="487" t="s">
        <v>6905</v>
      </c>
      <c r="CA217" s="487">
        <v>44001</v>
      </c>
      <c r="CB217" s="487" t="s">
        <v>13126</v>
      </c>
      <c r="CC217" s="487"/>
      <c r="CD217" s="487"/>
      <c r="CE217" s="484" t="s">
        <v>6905</v>
      </c>
      <c r="CF217" s="484" t="s">
        <v>6905</v>
      </c>
      <c r="CG217" s="484" t="s">
        <v>6905</v>
      </c>
      <c r="CH217" s="484" t="s">
        <v>6905</v>
      </c>
      <c r="CI217" s="484" t="s">
        <v>6905</v>
      </c>
      <c r="CJ217" s="484"/>
      <c r="CK217" s="484"/>
      <c r="CL217" s="484"/>
      <c r="CM217" s="484"/>
      <c r="CN217" s="484"/>
      <c r="CO217" s="484"/>
      <c r="CP217" s="484"/>
      <c r="CQ217" s="484"/>
      <c r="CR217" s="484"/>
      <c r="CS217" s="484"/>
      <c r="CT217" s="484"/>
      <c r="CU217" s="484"/>
      <c r="CV217" s="484"/>
      <c r="CW217" s="484">
        <v>4</v>
      </c>
      <c r="CX217" s="484">
        <v>4</v>
      </c>
      <c r="CY217" s="484">
        <v>1</v>
      </c>
      <c r="CZ217" s="484"/>
      <c r="DA217" s="484"/>
      <c r="DB217" s="484"/>
      <c r="DC217" s="484"/>
      <c r="DD217" s="295"/>
      <c r="DE217" s="295"/>
      <c r="DF217" s="295"/>
      <c r="DG217" s="295"/>
      <c r="DH217" s="484"/>
      <c r="DI217" s="484">
        <v>45</v>
      </c>
      <c r="DJ217" s="484"/>
      <c r="DK217" s="295" t="str">
        <f t="shared" si="83"/>
        <v/>
      </c>
      <c r="DL217" s="295"/>
      <c r="DM217" s="484"/>
      <c r="DN217" s="484"/>
      <c r="DO217" s="484"/>
      <c r="DP217" s="484"/>
      <c r="DQ217" s="484"/>
      <c r="DR217" s="484"/>
      <c r="DS217" s="484"/>
      <c r="DT217" s="484"/>
      <c r="DU217" s="484"/>
      <c r="DV217" s="484"/>
      <c r="DW217" s="484"/>
      <c r="DX217" s="484"/>
      <c r="DY217" s="484"/>
      <c r="DZ217" s="484"/>
      <c r="EA217" s="484"/>
      <c r="EB217" s="484"/>
      <c r="EC217" s="484"/>
      <c r="ED217" s="484"/>
      <c r="EE217" s="484"/>
      <c r="EF217" s="484"/>
      <c r="EG217" s="484"/>
      <c r="EH217" s="484"/>
      <c r="EI217" s="484"/>
      <c r="EJ217" s="484"/>
      <c r="EK217" s="484"/>
      <c r="EL217" s="484"/>
      <c r="EM217" s="484"/>
      <c r="EN217" s="484"/>
      <c r="EO217" s="484"/>
      <c r="EP217" s="484"/>
      <c r="EQ217" s="484"/>
      <c r="ER217" s="484"/>
      <c r="ES217" s="484"/>
      <c r="ET217" s="484"/>
      <c r="EU217" s="484"/>
      <c r="EV217" s="484"/>
      <c r="EW217" s="484">
        <v>1</v>
      </c>
      <c r="EX217" s="484"/>
      <c r="EY217" s="484"/>
      <c r="EZ217" s="484">
        <v>101</v>
      </c>
      <c r="FA217" s="484"/>
      <c r="FB217" s="484"/>
      <c r="FC217" s="484"/>
      <c r="FD217" s="484"/>
      <c r="FE217" s="484"/>
      <c r="FF217" s="484"/>
      <c r="FG217" s="484"/>
      <c r="FH217" s="484">
        <v>2</v>
      </c>
      <c r="FI217" s="484">
        <v>25</v>
      </c>
      <c r="FJ217" s="484">
        <v>1</v>
      </c>
      <c r="FK217" s="484"/>
      <c r="FL217" s="484"/>
      <c r="FM217" s="484">
        <v>101</v>
      </c>
      <c r="FN217" s="484"/>
      <c r="FO217" s="484"/>
      <c r="FP217" s="484"/>
      <c r="FQ217" s="484"/>
      <c r="FR217" s="484"/>
      <c r="FS217" s="484"/>
      <c r="FT217" s="484"/>
      <c r="FU217" s="484"/>
      <c r="FV217" s="484">
        <v>2</v>
      </c>
      <c r="FW217" s="484">
        <v>25</v>
      </c>
      <c r="FX217" s="254">
        <v>2000</v>
      </c>
      <c r="FY217" s="254">
        <v>1</v>
      </c>
    </row>
    <row r="218" spans="1:181">
      <c r="A218" s="240">
        <v>9038</v>
      </c>
      <c r="B218" s="240" t="s">
        <v>659</v>
      </c>
      <c r="C218" s="295">
        <f t="shared" si="88"/>
        <v>2</v>
      </c>
      <c r="D218" s="295" t="str">
        <f t="shared" si="88"/>
        <v/>
      </c>
      <c r="E218" s="295" t="str">
        <f t="shared" si="88"/>
        <v/>
      </c>
      <c r="F218" s="295">
        <f t="shared" si="88"/>
        <v>1</v>
      </c>
      <c r="G218" s="295">
        <f t="shared" si="88"/>
        <v>2</v>
      </c>
      <c r="H218" s="295">
        <f t="shared" si="88"/>
        <v>2</v>
      </c>
      <c r="I218" s="295" t="str">
        <f t="shared" si="88"/>
        <v/>
      </c>
      <c r="J218" s="295"/>
      <c r="K218" s="295" t="str">
        <f t="shared" si="89"/>
        <v/>
      </c>
      <c r="L218" s="295">
        <f t="shared" si="89"/>
        <v>2.7E-2</v>
      </c>
      <c r="M218" s="295">
        <f t="shared" si="89"/>
        <v>1.7999999999999999E-2</v>
      </c>
      <c r="N218" s="295" t="str">
        <f t="shared" si="89"/>
        <v>PLAYERSKILL_502</v>
      </c>
      <c r="O218" s="295" t="str">
        <f t="shared" si="89"/>
        <v>PLAYERSKILLDES_502</v>
      </c>
      <c r="P218" s="295" t="str">
        <f t="shared" si="89"/>
        <v>PLAYERSKILLDES2_502</v>
      </c>
      <c r="Q218" s="295" t="str">
        <f t="shared" si="89"/>
        <v>PLAYERSKILLDES3_502</v>
      </c>
      <c r="R218" s="295"/>
      <c r="S218" s="295" t="str">
        <f t="shared" si="90"/>
        <v>ps_hutishifu</v>
      </c>
      <c r="T218" s="295">
        <f t="shared" si="90"/>
        <v>100</v>
      </c>
      <c r="U218" s="295" t="str">
        <f t="shared" si="90"/>
        <v/>
      </c>
      <c r="V218" s="295" t="str">
        <f t="shared" si="90"/>
        <v/>
      </c>
      <c r="W218" s="295" t="str">
        <f t="shared" si="90"/>
        <v/>
      </c>
      <c r="X218" s="295" t="str">
        <f t="shared" si="90"/>
        <v/>
      </c>
      <c r="Y218" s="295" t="str">
        <f t="shared" si="90"/>
        <v/>
      </c>
      <c r="Z218" s="295" t="str">
        <f t="shared" si="90"/>
        <v/>
      </c>
      <c r="AA218" s="295" t="str">
        <f t="shared" si="90"/>
        <v/>
      </c>
      <c r="AB218" s="295" t="str">
        <f t="shared" si="90"/>
        <v/>
      </c>
      <c r="AC218" s="295"/>
      <c r="AD218" s="295" t="str">
        <f t="shared" si="91"/>
        <v>hutishifu1_hutishifu</v>
      </c>
      <c r="AE218" s="295" t="str">
        <f t="shared" si="91"/>
        <v/>
      </c>
      <c r="AF218" s="295" t="str">
        <f t="shared" si="91"/>
        <v/>
      </c>
      <c r="AG218" s="295" t="str">
        <f t="shared" si="91"/>
        <v>hutishifu2_hutishifu</v>
      </c>
      <c r="AH218" s="295">
        <f t="shared" si="91"/>
        <v>160</v>
      </c>
      <c r="AI218" s="295" t="str">
        <f t="shared" si="91"/>
        <v/>
      </c>
      <c r="AJ218" s="295" t="str">
        <f t="shared" si="91"/>
        <v/>
      </c>
      <c r="AK218" s="295" t="str">
        <f t="shared" si="91"/>
        <v/>
      </c>
      <c r="AL218" s="295" t="str">
        <f t="shared" si="91"/>
        <v/>
      </c>
      <c r="AM218" s="295">
        <f t="shared" si="91"/>
        <v>2</v>
      </c>
      <c r="AN218" s="295" t="str">
        <f t="shared" si="91"/>
        <v>[["skill_hutishifu",1]]</v>
      </c>
      <c r="AO218" s="240">
        <v>0</v>
      </c>
      <c r="AP218" s="240">
        <v>3</v>
      </c>
      <c r="AQ218" s="219">
        <v>5</v>
      </c>
      <c r="AR218" s="242">
        <v>0</v>
      </c>
      <c r="AT218" s="242" t="s">
        <v>13192</v>
      </c>
      <c r="AU218" s="242" t="s">
        <v>13548</v>
      </c>
      <c r="AV218" s="244" t="s">
        <v>13574</v>
      </c>
      <c r="AW218" s="242">
        <v>1</v>
      </c>
      <c r="AX218" s="243">
        <v>1</v>
      </c>
      <c r="AY218" s="243">
        <v>1</v>
      </c>
      <c r="AZ218" s="243" t="s">
        <v>6905</v>
      </c>
      <c r="BB218" s="244">
        <v>1</v>
      </c>
      <c r="BD218" s="246" t="s">
        <v>6905</v>
      </c>
      <c r="BE218" s="247" t="s">
        <v>6905</v>
      </c>
      <c r="BF218" s="248" t="s">
        <v>6905</v>
      </c>
      <c r="BG218" s="248" t="s">
        <v>6905</v>
      </c>
      <c r="BH218" s="245">
        <v>100</v>
      </c>
      <c r="BK218" s="245">
        <v>1</v>
      </c>
      <c r="BL218" s="245">
        <v>45</v>
      </c>
      <c r="BM218" s="245">
        <v>8</v>
      </c>
      <c r="BN218" s="295" t="str">
        <f t="shared" si="82"/>
        <v/>
      </c>
      <c r="BO218" s="295"/>
      <c r="BP218" s="245" t="s">
        <v>13125</v>
      </c>
      <c r="BS218" s="245" t="s">
        <v>6905</v>
      </c>
      <c r="BU218" s="245" t="s">
        <v>13556</v>
      </c>
      <c r="BW218" s="245" t="s">
        <v>6905</v>
      </c>
      <c r="BX218" s="245">
        <v>5</v>
      </c>
      <c r="BY218" s="249" t="s">
        <v>6905</v>
      </c>
      <c r="BZ218" s="249" t="s">
        <v>6905</v>
      </c>
      <c r="CA218" s="249">
        <v>4502</v>
      </c>
      <c r="CB218" s="249" t="s">
        <v>13126</v>
      </c>
      <c r="CE218" s="243" t="s">
        <v>6905</v>
      </c>
      <c r="CF218" s="243" t="s">
        <v>6905</v>
      </c>
      <c r="CG218" s="243" t="s">
        <v>6905</v>
      </c>
      <c r="CH218" s="243" t="s">
        <v>6905</v>
      </c>
      <c r="CI218" s="243" t="s">
        <v>6905</v>
      </c>
      <c r="DD218" s="295"/>
      <c r="DE218" s="295"/>
      <c r="DF218" s="295"/>
      <c r="DG218" s="295"/>
      <c r="DI218" s="245">
        <v>45</v>
      </c>
      <c r="DK218" s="295" t="str">
        <f t="shared" si="83"/>
        <v/>
      </c>
      <c r="DL218" s="295"/>
      <c r="EW218" s="250">
        <v>1</v>
      </c>
      <c r="EZ218" s="250">
        <v>100</v>
      </c>
      <c r="FF218" s="250" t="s">
        <v>13557</v>
      </c>
      <c r="FH218" s="250">
        <v>1</v>
      </c>
      <c r="FI218" s="250">
        <v>25</v>
      </c>
      <c r="FJ218" s="250">
        <v>1</v>
      </c>
      <c r="FM218" s="250">
        <v>100</v>
      </c>
      <c r="FT218" s="250" t="s">
        <v>13557</v>
      </c>
      <c r="FV218" s="250">
        <v>1</v>
      </c>
      <c r="FW218" s="250">
        <v>25</v>
      </c>
      <c r="FX218" s="254">
        <v>2000</v>
      </c>
      <c r="FY218" s="254">
        <v>1</v>
      </c>
    </row>
    <row r="219" spans="1:181">
      <c r="A219" s="240">
        <v>9039</v>
      </c>
      <c r="B219" s="240" t="s">
        <v>647</v>
      </c>
      <c r="C219" s="295">
        <f t="shared" si="88"/>
        <v>2</v>
      </c>
      <c r="D219" s="295" t="str">
        <f t="shared" si="88"/>
        <v/>
      </c>
      <c r="E219" s="295" t="str">
        <f t="shared" si="88"/>
        <v/>
      </c>
      <c r="F219" s="295">
        <f t="shared" si="88"/>
        <v>1</v>
      </c>
      <c r="G219" s="295">
        <f t="shared" si="88"/>
        <v>2</v>
      </c>
      <c r="H219" s="295">
        <f t="shared" si="88"/>
        <v>2</v>
      </c>
      <c r="I219" s="295" t="str">
        <f t="shared" si="88"/>
        <v/>
      </c>
      <c r="J219" s="295"/>
      <c r="K219" s="295" t="str">
        <f t="shared" si="89"/>
        <v/>
      </c>
      <c r="L219" s="295">
        <f t="shared" si="89"/>
        <v>2.7E-2</v>
      </c>
      <c r="M219" s="295">
        <f t="shared" si="89"/>
        <v>1.7999999999999999E-2</v>
      </c>
      <c r="N219" s="295" t="str">
        <f t="shared" si="89"/>
        <v>PLAYERSKILL_405</v>
      </c>
      <c r="O219" s="295" t="str">
        <f t="shared" si="89"/>
        <v>PLAYERSKILLDES_405</v>
      </c>
      <c r="P219" s="295" t="str">
        <f t="shared" si="89"/>
        <v>PLAYERSKILLDES2_405</v>
      </c>
      <c r="Q219" s="295" t="str">
        <f t="shared" si="89"/>
        <v>PLAYERSKILLDES3_405</v>
      </c>
      <c r="R219" s="295"/>
      <c r="S219" s="295" t="str">
        <f t="shared" si="90"/>
        <v>ps_baifabaizhong</v>
      </c>
      <c r="T219" s="295">
        <f t="shared" si="90"/>
        <v>100</v>
      </c>
      <c r="U219" s="295" t="str">
        <f t="shared" si="90"/>
        <v/>
      </c>
      <c r="V219" s="295" t="str">
        <f t="shared" si="90"/>
        <v/>
      </c>
      <c r="W219" s="295" t="str">
        <f t="shared" si="90"/>
        <v/>
      </c>
      <c r="X219" s="295" t="str">
        <f t="shared" si="90"/>
        <v/>
      </c>
      <c r="Y219" s="295" t="str">
        <f t="shared" si="90"/>
        <v/>
      </c>
      <c r="Z219" s="295" t="str">
        <f t="shared" si="90"/>
        <v/>
      </c>
      <c r="AA219" s="295" t="str">
        <f t="shared" si="90"/>
        <v/>
      </c>
      <c r="AB219" s="295" t="str">
        <f t="shared" si="90"/>
        <v/>
      </c>
      <c r="AC219" s="295"/>
      <c r="AD219" s="295" t="str">
        <f t="shared" si="91"/>
        <v>baifabaizhong1_baifabaizhong</v>
      </c>
      <c r="AE219" s="295" t="str">
        <f t="shared" si="91"/>
        <v/>
      </c>
      <c r="AF219" s="295" t="str">
        <f t="shared" si="91"/>
        <v/>
      </c>
      <c r="AG219" s="295" t="str">
        <f t="shared" si="91"/>
        <v>baifabaizhong2_baifabaizhong</v>
      </c>
      <c r="AH219" s="295">
        <f t="shared" si="91"/>
        <v>120</v>
      </c>
      <c r="AI219" s="295" t="str">
        <f t="shared" si="91"/>
        <v/>
      </c>
      <c r="AJ219" s="295" t="str">
        <f t="shared" si="91"/>
        <v/>
      </c>
      <c r="AK219" s="295" t="str">
        <f t="shared" si="91"/>
        <v/>
      </c>
      <c r="AL219" s="295" t="str">
        <f t="shared" si="91"/>
        <v/>
      </c>
      <c r="AM219" s="295">
        <f t="shared" si="91"/>
        <v>2</v>
      </c>
      <c r="AN219" s="295" t="str">
        <f t="shared" si="91"/>
        <v>[["skill_baifabaizhong",1]]</v>
      </c>
      <c r="AO219" s="240">
        <v>0</v>
      </c>
      <c r="AP219" s="240">
        <v>3</v>
      </c>
      <c r="AQ219" s="219">
        <v>4</v>
      </c>
      <c r="AR219" s="242">
        <v>0</v>
      </c>
      <c r="AT219" s="242" t="s">
        <v>13192</v>
      </c>
      <c r="AU219" s="242" t="s">
        <v>13548</v>
      </c>
      <c r="AV219" s="244" t="s">
        <v>13550</v>
      </c>
      <c r="AW219" s="242">
        <v>1</v>
      </c>
      <c r="AX219" s="243">
        <v>1</v>
      </c>
      <c r="AY219" s="243">
        <v>1</v>
      </c>
      <c r="AZ219" s="243" t="s">
        <v>6905</v>
      </c>
      <c r="BB219" s="244">
        <v>1</v>
      </c>
      <c r="BD219" s="246" t="s">
        <v>6905</v>
      </c>
      <c r="BE219" s="247" t="s">
        <v>6905</v>
      </c>
      <c r="BF219" s="248" t="s">
        <v>6905</v>
      </c>
      <c r="BG219" s="248" t="s">
        <v>6905</v>
      </c>
      <c r="BH219" s="245">
        <v>100</v>
      </c>
      <c r="BK219" s="245">
        <v>1</v>
      </c>
      <c r="BL219" s="245">
        <v>80</v>
      </c>
      <c r="BM219" s="245">
        <v>8</v>
      </c>
      <c r="BN219" s="295" t="str">
        <f t="shared" si="82"/>
        <v/>
      </c>
      <c r="BO219" s="295"/>
      <c r="BP219" s="245" t="s">
        <v>13125</v>
      </c>
      <c r="BS219" s="245" t="s">
        <v>6905</v>
      </c>
      <c r="BU219" s="245" t="s">
        <v>6905</v>
      </c>
      <c r="BW219" s="245" t="s">
        <v>6905</v>
      </c>
      <c r="BX219" s="245">
        <v>4</v>
      </c>
      <c r="BY219" s="249" t="s">
        <v>6905</v>
      </c>
      <c r="BZ219" s="249" t="s">
        <v>6905</v>
      </c>
      <c r="CA219" s="249">
        <v>4405</v>
      </c>
      <c r="CB219" s="249" t="s">
        <v>13126</v>
      </c>
      <c r="CE219" s="243" t="s">
        <v>6905</v>
      </c>
      <c r="CF219" s="243" t="s">
        <v>6905</v>
      </c>
      <c r="CG219" s="243" t="s">
        <v>6905</v>
      </c>
      <c r="CH219" s="243" t="s">
        <v>6905</v>
      </c>
      <c r="CI219" s="243" t="s">
        <v>6905</v>
      </c>
      <c r="DD219" s="295"/>
      <c r="DE219" s="295"/>
      <c r="DF219" s="295"/>
      <c r="DG219" s="295"/>
      <c r="DI219" s="245">
        <v>80</v>
      </c>
      <c r="DK219" s="295" t="str">
        <f t="shared" si="83"/>
        <v/>
      </c>
      <c r="DL219" s="295"/>
      <c r="EW219" s="250">
        <v>1</v>
      </c>
      <c r="EZ219" s="250">
        <v>100</v>
      </c>
      <c r="FH219" s="250">
        <v>1</v>
      </c>
      <c r="FJ219" s="250">
        <v>1</v>
      </c>
      <c r="FM219" s="250">
        <v>100</v>
      </c>
      <c r="FV219" s="250">
        <v>1</v>
      </c>
      <c r="FX219" s="254">
        <v>2000</v>
      </c>
      <c r="FY219" s="254">
        <v>1</v>
      </c>
    </row>
    <row r="220" spans="1:181">
      <c r="A220" s="240">
        <v>9040</v>
      </c>
      <c r="B220" s="240" t="s">
        <v>611</v>
      </c>
      <c r="C220" s="295">
        <f t="shared" si="88"/>
        <v>2</v>
      </c>
      <c r="D220" s="295">
        <f t="shared" si="88"/>
        <v>1</v>
      </c>
      <c r="E220" s="295">
        <f t="shared" si="88"/>
        <v>1</v>
      </c>
      <c r="F220" s="295">
        <f t="shared" si="88"/>
        <v>1</v>
      </c>
      <c r="G220" s="295">
        <f t="shared" si="88"/>
        <v>2</v>
      </c>
      <c r="H220" s="295">
        <f t="shared" si="88"/>
        <v>2</v>
      </c>
      <c r="I220" s="295" t="str">
        <f t="shared" si="88"/>
        <v/>
      </c>
      <c r="J220" s="295"/>
      <c r="K220" s="295" t="str">
        <f t="shared" si="89"/>
        <v/>
      </c>
      <c r="L220" s="295">
        <f t="shared" si="89"/>
        <v>3.5999999999999997E-2</v>
      </c>
      <c r="M220" s="295">
        <f t="shared" si="89"/>
        <v>2.7E-2</v>
      </c>
      <c r="N220" s="295" t="str">
        <f t="shared" si="89"/>
        <v>PLAYERSKILL_204</v>
      </c>
      <c r="O220" s="295" t="str">
        <f t="shared" si="89"/>
        <v>PLAYERSKILLDES_204</v>
      </c>
      <c r="P220" s="295" t="str">
        <f t="shared" si="89"/>
        <v>PLAYERSKILLDES2_204</v>
      </c>
      <c r="Q220" s="295" t="str">
        <f t="shared" si="89"/>
        <v>PLAYERSKILLDES3_204</v>
      </c>
      <c r="R220" s="295"/>
      <c r="S220" s="295" t="str">
        <f t="shared" si="90"/>
        <v>ps_guzhuyizhi</v>
      </c>
      <c r="T220" s="295">
        <f t="shared" si="90"/>
        <v>100</v>
      </c>
      <c r="U220" s="295" t="str">
        <f t="shared" si="90"/>
        <v/>
      </c>
      <c r="V220" s="295" t="str">
        <f t="shared" si="90"/>
        <v/>
      </c>
      <c r="W220" s="295" t="str">
        <f t="shared" si="90"/>
        <v/>
      </c>
      <c r="X220" s="295" t="str">
        <f t="shared" si="90"/>
        <v/>
      </c>
      <c r="Y220" s="295" t="str">
        <f t="shared" si="90"/>
        <v/>
      </c>
      <c r="Z220" s="295" t="str">
        <f t="shared" si="90"/>
        <v/>
      </c>
      <c r="AA220" s="295" t="str">
        <f t="shared" si="90"/>
        <v/>
      </c>
      <c r="AB220" s="295" t="str">
        <f t="shared" si="90"/>
        <v/>
      </c>
      <c r="AC220" s="295"/>
      <c r="AD220" s="295" t="str">
        <f t="shared" si="91"/>
        <v>guzhuyizhi1_guzhuyizhi</v>
      </c>
      <c r="AE220" s="295" t="str">
        <f t="shared" si="91"/>
        <v/>
      </c>
      <c r="AF220" s="295" t="str">
        <f t="shared" si="91"/>
        <v/>
      </c>
      <c r="AG220" s="295" t="str">
        <f t="shared" si="91"/>
        <v>guzhuyizhi2_guzhuyizhi</v>
      </c>
      <c r="AH220" s="295">
        <f t="shared" si="91"/>
        <v>150</v>
      </c>
      <c r="AI220" s="295" t="str">
        <f t="shared" si="91"/>
        <v/>
      </c>
      <c r="AJ220" s="295" t="str">
        <f t="shared" si="91"/>
        <v/>
      </c>
      <c r="AK220" s="295" t="str">
        <f t="shared" si="91"/>
        <v/>
      </c>
      <c r="AL220" s="295" t="str">
        <f t="shared" si="91"/>
        <v/>
      </c>
      <c r="AM220" s="295">
        <f t="shared" si="91"/>
        <v>2</v>
      </c>
      <c r="AN220" s="295" t="str">
        <f t="shared" si="91"/>
        <v>[["skill_guzhuyizhi",1]]</v>
      </c>
      <c r="AO220" s="240">
        <v>0</v>
      </c>
      <c r="AP220" s="240">
        <v>3</v>
      </c>
      <c r="AQ220" s="219">
        <v>2</v>
      </c>
      <c r="AR220" s="242">
        <v>0</v>
      </c>
      <c r="AT220" s="242" t="s">
        <v>13192</v>
      </c>
      <c r="AU220" s="242" t="s">
        <v>13548</v>
      </c>
      <c r="AV220" s="244" t="s">
        <v>13575</v>
      </c>
      <c r="AW220" s="242">
        <v>1</v>
      </c>
      <c r="AX220" s="243">
        <v>1</v>
      </c>
      <c r="AY220" s="243">
        <v>1</v>
      </c>
      <c r="AZ220" s="243" t="s">
        <v>6905</v>
      </c>
      <c r="BB220" s="244">
        <v>1</v>
      </c>
      <c r="BD220" s="246" t="s">
        <v>6905</v>
      </c>
      <c r="BE220" s="247" t="s">
        <v>6905</v>
      </c>
      <c r="BF220" s="248" t="s">
        <v>6905</v>
      </c>
      <c r="BG220" s="248" t="s">
        <v>6905</v>
      </c>
      <c r="BH220" s="245">
        <v>100</v>
      </c>
      <c r="BK220" s="245">
        <v>1</v>
      </c>
      <c r="BL220" s="245">
        <v>60</v>
      </c>
      <c r="BM220" s="245">
        <v>8</v>
      </c>
      <c r="BN220" s="295" t="str">
        <f t="shared" si="82"/>
        <v/>
      </c>
      <c r="BO220" s="295"/>
      <c r="BP220" s="245" t="s">
        <v>13125</v>
      </c>
      <c r="BQ220" s="245">
        <v>2</v>
      </c>
      <c r="BS220" s="245" t="s">
        <v>6905</v>
      </c>
      <c r="BU220" s="245" t="s">
        <v>6905</v>
      </c>
      <c r="BV220" s="245" t="s">
        <v>13576</v>
      </c>
      <c r="BW220" s="245" t="s">
        <v>6905</v>
      </c>
      <c r="BX220" s="245">
        <v>2</v>
      </c>
      <c r="BY220" s="249" t="s">
        <v>6905</v>
      </c>
      <c r="BZ220" s="249" t="s">
        <v>6905</v>
      </c>
      <c r="CA220" s="249">
        <v>4204</v>
      </c>
      <c r="CB220" s="249" t="s">
        <v>13126</v>
      </c>
      <c r="CE220" s="243" t="s">
        <v>6905</v>
      </c>
      <c r="CF220" s="243" t="s">
        <v>6905</v>
      </c>
      <c r="CG220" s="243" t="s">
        <v>6905</v>
      </c>
      <c r="CH220" s="243" t="s">
        <v>6905</v>
      </c>
      <c r="CI220" s="243" t="s">
        <v>6905</v>
      </c>
      <c r="DD220" s="295"/>
      <c r="DE220" s="295"/>
      <c r="DF220" s="295"/>
      <c r="DG220" s="295"/>
      <c r="DI220" s="245">
        <v>60</v>
      </c>
      <c r="DK220" s="295" t="str">
        <f t="shared" si="83"/>
        <v/>
      </c>
      <c r="DL220" s="295"/>
      <c r="EW220" s="250">
        <v>1</v>
      </c>
      <c r="EZ220" s="250">
        <v>100</v>
      </c>
      <c r="FH220" s="250">
        <v>1</v>
      </c>
      <c r="FJ220" s="250">
        <v>1</v>
      </c>
      <c r="FM220" s="250">
        <v>100</v>
      </c>
      <c r="FV220" s="250">
        <v>1</v>
      </c>
      <c r="FX220" s="254">
        <v>2000</v>
      </c>
      <c r="FY220" s="254">
        <v>1</v>
      </c>
    </row>
    <row r="221" spans="1:181">
      <c r="A221" s="240">
        <v>9041</v>
      </c>
      <c r="B221" s="240" t="s">
        <v>13547</v>
      </c>
      <c r="C221" s="295">
        <f t="shared" si="88"/>
        <v>2</v>
      </c>
      <c r="D221" s="295" t="str">
        <f t="shared" si="88"/>
        <v/>
      </c>
      <c r="E221" s="295" t="str">
        <f t="shared" si="88"/>
        <v/>
      </c>
      <c r="F221" s="295">
        <f t="shared" si="88"/>
        <v>1</v>
      </c>
      <c r="G221" s="295">
        <f t="shared" si="88"/>
        <v>1</v>
      </c>
      <c r="H221" s="295">
        <f t="shared" si="88"/>
        <v>1</v>
      </c>
      <c r="I221" s="295">
        <f t="shared" si="88"/>
        <v>4</v>
      </c>
      <c r="J221" s="295"/>
      <c r="K221" s="295" t="str">
        <f t="shared" si="89"/>
        <v/>
      </c>
      <c r="L221" s="295">
        <f t="shared" si="89"/>
        <v>2.7E-2</v>
      </c>
      <c r="M221" s="295">
        <f t="shared" si="89"/>
        <v>1.7999999999999999E-2</v>
      </c>
      <c r="N221" s="295" t="str">
        <f t="shared" si="89"/>
        <v>PLAYERSKILL_514</v>
      </c>
      <c r="O221" s="295" t="str">
        <f t="shared" si="89"/>
        <v>PLAYERSKILLDES_514</v>
      </c>
      <c r="P221" s="295" t="str">
        <f t="shared" si="89"/>
        <v>PLAYERSKILLDES2_514</v>
      </c>
      <c r="Q221" s="295" t="str">
        <f t="shared" si="89"/>
        <v>PLAYERSKILLDES3_514</v>
      </c>
      <c r="R221" s="295"/>
      <c r="S221" s="295" t="str">
        <f t="shared" si="90"/>
        <v>ps_dadishenjian</v>
      </c>
      <c r="T221" s="295">
        <f t="shared" si="90"/>
        <v>101</v>
      </c>
      <c r="U221" s="295" t="str">
        <f t="shared" si="90"/>
        <v/>
      </c>
      <c r="V221" s="295" t="str">
        <f t="shared" si="90"/>
        <v/>
      </c>
      <c r="W221" s="295" t="str">
        <f t="shared" si="90"/>
        <v/>
      </c>
      <c r="X221" s="295" t="str">
        <f t="shared" si="90"/>
        <v/>
      </c>
      <c r="Y221" s="295" t="str">
        <f t="shared" si="90"/>
        <v/>
      </c>
      <c r="Z221" s="295" t="str">
        <f t="shared" si="90"/>
        <v/>
      </c>
      <c r="AA221" s="295" t="str">
        <f t="shared" si="90"/>
        <v/>
      </c>
      <c r="AB221" s="295" t="str">
        <f t="shared" si="90"/>
        <v/>
      </c>
      <c r="AC221" s="295"/>
      <c r="AD221" s="295" t="str">
        <f t="shared" si="91"/>
        <v>dadishenjian1_dadishenjian</v>
      </c>
      <c r="AE221" s="295" t="str">
        <f t="shared" si="91"/>
        <v/>
      </c>
      <c r="AF221" s="295" t="str">
        <f t="shared" si="91"/>
        <v/>
      </c>
      <c r="AG221" s="295" t="str">
        <f t="shared" si="91"/>
        <v>dadishenjian2_dadishenjian</v>
      </c>
      <c r="AH221" s="295">
        <f t="shared" si="91"/>
        <v>130</v>
      </c>
      <c r="AI221" s="295" t="str">
        <f t="shared" si="91"/>
        <v/>
      </c>
      <c r="AJ221" s="295" t="str">
        <f t="shared" si="91"/>
        <v/>
      </c>
      <c r="AK221" s="295" t="str">
        <f t="shared" si="91"/>
        <v/>
      </c>
      <c r="AL221" s="295" t="str">
        <f t="shared" si="91"/>
        <v/>
      </c>
      <c r="AM221" s="295">
        <f t="shared" si="91"/>
        <v>1</v>
      </c>
      <c r="AN221" s="295" t="str">
        <f t="shared" si="91"/>
        <v>[["skill_dadishenjian",1]]</v>
      </c>
      <c r="AO221" s="484">
        <v>0</v>
      </c>
      <c r="AP221" s="484">
        <v>3</v>
      </c>
      <c r="AQ221" s="484">
        <v>5</v>
      </c>
      <c r="AR221" s="484">
        <v>0</v>
      </c>
      <c r="AS221" s="484"/>
      <c r="AT221" s="242" t="s">
        <v>13417</v>
      </c>
      <c r="AU221" s="242" t="s">
        <v>13548</v>
      </c>
      <c r="AV221" s="244" t="s">
        <v>13566</v>
      </c>
      <c r="AW221" s="484">
        <v>1</v>
      </c>
      <c r="AX221" s="484">
        <v>1</v>
      </c>
      <c r="AY221" s="484">
        <v>1</v>
      </c>
      <c r="AZ221" s="484" t="s">
        <v>6905</v>
      </c>
      <c r="BA221" s="484"/>
      <c r="BB221" s="484">
        <v>1</v>
      </c>
      <c r="BC221" s="484"/>
      <c r="BD221" s="484" t="s">
        <v>6905</v>
      </c>
      <c r="BE221" s="484" t="s">
        <v>6905</v>
      </c>
      <c r="BF221" s="484" t="s">
        <v>6905</v>
      </c>
      <c r="BG221" s="484" t="s">
        <v>6905</v>
      </c>
      <c r="BH221" s="484">
        <v>100</v>
      </c>
      <c r="BI221" s="484"/>
      <c r="BJ221" s="484"/>
      <c r="BK221" s="484">
        <v>1</v>
      </c>
      <c r="BL221" s="484">
        <v>50</v>
      </c>
      <c r="BM221" s="484">
        <v>9</v>
      </c>
      <c r="BN221" s="295">
        <f t="shared" si="82"/>
        <v>3</v>
      </c>
      <c r="BO221" s="295"/>
      <c r="BP221" s="484" t="s">
        <v>13125</v>
      </c>
      <c r="BQ221" s="484">
        <v>2</v>
      </c>
      <c r="BR221" s="484"/>
      <c r="BS221" s="484" t="s">
        <v>6905</v>
      </c>
      <c r="BT221" s="484"/>
      <c r="BU221" s="484" t="s">
        <v>13549</v>
      </c>
      <c r="BV221" s="484"/>
      <c r="BW221" s="484" t="s">
        <v>6905</v>
      </c>
      <c r="BX221" s="484">
        <v>5</v>
      </c>
      <c r="BY221" s="487" t="s">
        <v>6905</v>
      </c>
      <c r="BZ221" s="487" t="s">
        <v>6905</v>
      </c>
      <c r="CA221" s="487">
        <v>45001</v>
      </c>
      <c r="CB221" s="492" t="s">
        <v>13126</v>
      </c>
      <c r="CC221" s="492"/>
      <c r="CD221" s="492"/>
      <c r="CE221" s="486"/>
      <c r="CF221" s="484" t="s">
        <v>6905</v>
      </c>
      <c r="CG221" s="484" t="s">
        <v>6905</v>
      </c>
      <c r="CH221" s="484" t="s">
        <v>6905</v>
      </c>
      <c r="CI221" s="484" t="s">
        <v>6905</v>
      </c>
      <c r="CJ221" s="484"/>
      <c r="CK221" s="484"/>
      <c r="CL221" s="484"/>
      <c r="CM221" s="484"/>
      <c r="CN221" s="484"/>
      <c r="CO221" s="484"/>
      <c r="CP221" s="484"/>
      <c r="CQ221" s="484"/>
      <c r="CR221" s="484"/>
      <c r="CS221" s="484"/>
      <c r="CT221" s="484"/>
      <c r="CU221" s="484"/>
      <c r="CV221" s="484"/>
      <c r="CW221" s="486">
        <v>5</v>
      </c>
      <c r="CX221" s="486"/>
      <c r="CY221" s="484">
        <v>1</v>
      </c>
      <c r="CZ221" s="484"/>
      <c r="DA221" s="484"/>
      <c r="DB221" s="484"/>
      <c r="DC221" s="484"/>
      <c r="DD221" s="295"/>
      <c r="DE221" s="295"/>
      <c r="DF221" s="295"/>
      <c r="DG221" s="295"/>
      <c r="DH221" s="484"/>
      <c r="DI221" s="484">
        <v>60</v>
      </c>
      <c r="DJ221" s="484"/>
      <c r="DK221" s="295" t="str">
        <f t="shared" si="83"/>
        <v/>
      </c>
      <c r="DL221" s="295"/>
      <c r="DM221" s="484"/>
      <c r="DN221" s="484"/>
      <c r="DO221" s="484"/>
      <c r="DP221" s="484"/>
      <c r="DQ221" s="484"/>
      <c r="DR221" s="484"/>
      <c r="DS221" s="484"/>
      <c r="DT221" s="484"/>
      <c r="DU221" s="484"/>
      <c r="DV221" s="484"/>
      <c r="DW221" s="484"/>
      <c r="DX221" s="484"/>
      <c r="DY221" s="484"/>
      <c r="DZ221" s="484"/>
      <c r="EA221" s="484"/>
      <c r="EB221" s="484"/>
      <c r="EC221" s="484"/>
      <c r="ED221" s="484"/>
      <c r="EE221" s="484"/>
      <c r="EF221" s="484"/>
      <c r="EG221" s="484"/>
      <c r="EH221" s="484"/>
      <c r="EI221" s="484"/>
      <c r="EJ221" s="484"/>
      <c r="EK221" s="484"/>
      <c r="EL221" s="484"/>
      <c r="EM221" s="484"/>
      <c r="EN221" s="484"/>
      <c r="EO221" s="484"/>
      <c r="EP221" s="484"/>
      <c r="EQ221" s="484"/>
      <c r="ER221" s="484"/>
      <c r="ES221" s="484"/>
      <c r="ET221" s="484"/>
      <c r="EU221" s="484"/>
      <c r="EV221" s="484"/>
      <c r="EW221" s="484">
        <v>1</v>
      </c>
      <c r="EX221" s="484"/>
      <c r="EY221" s="484"/>
      <c r="EZ221" s="484">
        <v>101</v>
      </c>
      <c r="FA221" s="484"/>
      <c r="FB221" s="484"/>
      <c r="FC221" s="484"/>
      <c r="FD221" s="484"/>
      <c r="FE221" s="484"/>
      <c r="FF221" s="484"/>
      <c r="FG221" s="484"/>
      <c r="FH221" s="484">
        <v>2</v>
      </c>
      <c r="FI221" s="484">
        <v>25</v>
      </c>
      <c r="FJ221" s="484">
        <v>1</v>
      </c>
      <c r="FK221" s="484"/>
      <c r="FL221" s="484"/>
      <c r="FM221" s="484">
        <v>101</v>
      </c>
      <c r="FN221" s="484"/>
      <c r="FO221" s="484"/>
      <c r="FP221" s="484"/>
      <c r="FQ221" s="484"/>
      <c r="FR221" s="484"/>
      <c r="FS221" s="484"/>
      <c r="FT221" s="484"/>
      <c r="FU221" s="484"/>
      <c r="FV221" s="484">
        <v>2</v>
      </c>
      <c r="FW221" s="484">
        <v>25</v>
      </c>
      <c r="FX221" s="254">
        <v>2000</v>
      </c>
      <c r="FY221" s="254">
        <v>1</v>
      </c>
    </row>
    <row r="222" spans="1:181" ht="17.25" customHeight="1">
      <c r="A222" s="240">
        <v>9042</v>
      </c>
      <c r="B222" s="240" t="s">
        <v>632</v>
      </c>
      <c r="C222" s="295">
        <f t="shared" si="88"/>
        <v>2</v>
      </c>
      <c r="D222" s="295" t="str">
        <f t="shared" si="88"/>
        <v/>
      </c>
      <c r="E222" s="295" t="str">
        <f t="shared" si="88"/>
        <v/>
      </c>
      <c r="F222" s="295">
        <f t="shared" si="88"/>
        <v>1</v>
      </c>
      <c r="G222" s="295">
        <f t="shared" si="88"/>
        <v>2</v>
      </c>
      <c r="H222" s="295">
        <f t="shared" si="88"/>
        <v>2</v>
      </c>
      <c r="I222" s="295" t="str">
        <f t="shared" si="88"/>
        <v/>
      </c>
      <c r="J222" s="295"/>
      <c r="K222" s="295" t="str">
        <f t="shared" si="89"/>
        <v/>
      </c>
      <c r="L222" s="295">
        <f t="shared" si="89"/>
        <v>2.7E-2</v>
      </c>
      <c r="M222" s="295">
        <f t="shared" si="89"/>
        <v>1.7999999999999999E-2</v>
      </c>
      <c r="N222" s="295" t="str">
        <f t="shared" si="89"/>
        <v>PLAYERSKILL_308</v>
      </c>
      <c r="O222" s="295" t="str">
        <f t="shared" si="89"/>
        <v>PLAYERSKILLDES_308</v>
      </c>
      <c r="P222" s="295" t="str">
        <f t="shared" si="89"/>
        <v>PLAYERSKILLDES2_308</v>
      </c>
      <c r="Q222" s="295" t="str">
        <f t="shared" si="89"/>
        <v>PLAYERSKILLDES3_308</v>
      </c>
      <c r="R222" s="295"/>
      <c r="S222" s="295" t="str">
        <f t="shared" si="90"/>
        <v>ps_huanxinguwu</v>
      </c>
      <c r="T222" s="295">
        <f t="shared" si="90"/>
        <v>100</v>
      </c>
      <c r="U222" s="295" t="str">
        <f t="shared" si="90"/>
        <v/>
      </c>
      <c r="V222" s="295" t="str">
        <f t="shared" si="90"/>
        <v/>
      </c>
      <c r="W222" s="295" t="str">
        <f t="shared" si="90"/>
        <v/>
      </c>
      <c r="X222" s="295" t="str">
        <f t="shared" si="90"/>
        <v/>
      </c>
      <c r="Y222" s="295" t="str">
        <f t="shared" si="90"/>
        <v/>
      </c>
      <c r="Z222" s="295" t="str">
        <f t="shared" si="90"/>
        <v/>
      </c>
      <c r="AA222" s="295" t="str">
        <f t="shared" si="90"/>
        <v/>
      </c>
      <c r="AB222" s="295" t="str">
        <f t="shared" si="90"/>
        <v/>
      </c>
      <c r="AC222" s="295"/>
      <c r="AD222" s="295" t="str">
        <f t="shared" si="91"/>
        <v>huanxinguwu_huanxinguwu</v>
      </c>
      <c r="AE222" s="295" t="str">
        <f t="shared" si="91"/>
        <v/>
      </c>
      <c r="AF222" s="295" t="str">
        <f t="shared" si="91"/>
        <v/>
      </c>
      <c r="AG222" s="295" t="str">
        <f t="shared" si="91"/>
        <v/>
      </c>
      <c r="AH222" s="295">
        <f t="shared" si="91"/>
        <v>160</v>
      </c>
      <c r="AI222" s="295" t="str">
        <f t="shared" si="91"/>
        <v/>
      </c>
      <c r="AJ222" s="295" t="str">
        <f t="shared" si="91"/>
        <v/>
      </c>
      <c r="AK222" s="295" t="str">
        <f t="shared" si="91"/>
        <v/>
      </c>
      <c r="AL222" s="295" t="str">
        <f t="shared" si="91"/>
        <v/>
      </c>
      <c r="AM222" s="295">
        <f t="shared" si="91"/>
        <v>2</v>
      </c>
      <c r="AN222" s="295" t="str">
        <f t="shared" si="91"/>
        <v>[["skill_huanxinguwu",1]]</v>
      </c>
      <c r="AO222" s="240">
        <v>0</v>
      </c>
      <c r="AP222" s="240">
        <v>3</v>
      </c>
      <c r="AQ222" s="219">
        <v>3</v>
      </c>
      <c r="AR222" s="242">
        <v>0</v>
      </c>
      <c r="AT222" s="242" t="s">
        <v>13192</v>
      </c>
      <c r="AU222" s="242" t="s">
        <v>13548</v>
      </c>
      <c r="AV222" s="244" t="s">
        <v>13550</v>
      </c>
      <c r="AW222" s="242">
        <v>1</v>
      </c>
      <c r="AX222" s="243">
        <v>1</v>
      </c>
      <c r="AY222" s="243">
        <v>1</v>
      </c>
      <c r="AZ222" s="243" t="s">
        <v>6905</v>
      </c>
      <c r="BB222" s="244">
        <v>1</v>
      </c>
      <c r="BD222" s="246" t="s">
        <v>6905</v>
      </c>
      <c r="BE222" s="247" t="s">
        <v>6905</v>
      </c>
      <c r="BF222" s="248" t="s">
        <v>6905</v>
      </c>
      <c r="BG222" s="248" t="s">
        <v>6905</v>
      </c>
      <c r="BH222" s="245">
        <v>100</v>
      </c>
      <c r="BI222" s="245" t="s">
        <v>13551</v>
      </c>
      <c r="BJ222" s="245">
        <v>0</v>
      </c>
      <c r="BK222" s="245">
        <v>1</v>
      </c>
      <c r="BL222" s="245">
        <v>60</v>
      </c>
      <c r="BM222" s="245">
        <v>8</v>
      </c>
      <c r="BN222" s="295">
        <f t="shared" si="82"/>
        <v>10</v>
      </c>
      <c r="BO222" s="295"/>
      <c r="BP222" s="245" t="s">
        <v>13125</v>
      </c>
      <c r="BS222" s="245" t="s">
        <v>6905</v>
      </c>
      <c r="BU222" s="245" t="s">
        <v>6905</v>
      </c>
      <c r="BW222" s="245" t="s">
        <v>6905</v>
      </c>
      <c r="BX222" s="245">
        <v>3</v>
      </c>
      <c r="BY222" s="249" t="s">
        <v>6905</v>
      </c>
      <c r="BZ222" s="249" t="s">
        <v>6905</v>
      </c>
      <c r="CA222" s="249">
        <v>4308</v>
      </c>
      <c r="CB222" s="249" t="s">
        <v>13126</v>
      </c>
      <c r="CE222" s="243" t="s">
        <v>6905</v>
      </c>
      <c r="CF222" s="243" t="s">
        <v>6905</v>
      </c>
      <c r="CG222" s="243" t="s">
        <v>6905</v>
      </c>
      <c r="CH222" s="243" t="s">
        <v>6905</v>
      </c>
      <c r="CI222" s="243" t="s">
        <v>6905</v>
      </c>
      <c r="CK222" s="248">
        <v>1</v>
      </c>
      <c r="DD222" s="295"/>
      <c r="DE222" s="295"/>
      <c r="DF222" s="295"/>
      <c r="DG222" s="295"/>
      <c r="DI222" s="245">
        <v>60</v>
      </c>
      <c r="DK222" s="295" t="str">
        <f t="shared" si="83"/>
        <v/>
      </c>
      <c r="DL222" s="295"/>
      <c r="EW222" s="250">
        <v>1</v>
      </c>
      <c r="EZ222" s="250">
        <v>100</v>
      </c>
      <c r="FH222" s="250">
        <v>1</v>
      </c>
      <c r="FI222" s="250">
        <v>25</v>
      </c>
      <c r="FJ222" s="250">
        <v>1</v>
      </c>
      <c r="FM222" s="250">
        <v>100</v>
      </c>
      <c r="FV222" s="250">
        <v>1</v>
      </c>
      <c r="FW222" s="250">
        <v>25</v>
      </c>
      <c r="FX222" s="254">
        <v>2000</v>
      </c>
      <c r="FY222" s="254">
        <v>1</v>
      </c>
    </row>
    <row r="223" spans="1:181">
      <c r="A223" s="240">
        <v>9043</v>
      </c>
      <c r="B223" s="240" t="s">
        <v>13552</v>
      </c>
      <c r="C223" s="295">
        <f t="shared" si="88"/>
        <v>2</v>
      </c>
      <c r="D223" s="295" t="str">
        <f t="shared" si="88"/>
        <v/>
      </c>
      <c r="E223" s="295" t="str">
        <f t="shared" si="88"/>
        <v/>
      </c>
      <c r="F223" s="295">
        <f t="shared" si="88"/>
        <v>1</v>
      </c>
      <c r="G223" s="295">
        <f t="shared" si="88"/>
        <v>2</v>
      </c>
      <c r="H223" s="295">
        <f t="shared" si="88"/>
        <v>2</v>
      </c>
      <c r="I223" s="295" t="str">
        <f t="shared" si="88"/>
        <v/>
      </c>
      <c r="J223" s="295"/>
      <c r="K223" s="295" t="str">
        <f t="shared" si="89"/>
        <v/>
      </c>
      <c r="L223" s="295">
        <f t="shared" si="89"/>
        <v>2.7E-2</v>
      </c>
      <c r="M223" s="295">
        <f t="shared" si="89"/>
        <v>1.7999999999999999E-2</v>
      </c>
      <c r="N223" s="295" t="str">
        <f t="shared" si="89"/>
        <v>PLAYERSKILL_203</v>
      </c>
      <c r="O223" s="295" t="str">
        <f t="shared" si="89"/>
        <v>PLAYERSKILLDES_203</v>
      </c>
      <c r="P223" s="295" t="str">
        <f t="shared" si="89"/>
        <v>PLAYERSKILLDES2_203</v>
      </c>
      <c r="Q223" s="295" t="str">
        <f t="shared" si="89"/>
        <v>PLAYERSKILLDES3_203</v>
      </c>
      <c r="R223" s="295"/>
      <c r="S223" s="295" t="str">
        <f t="shared" si="90"/>
        <v>ps_tuluchengxing</v>
      </c>
      <c r="T223" s="295">
        <f t="shared" si="90"/>
        <v>100</v>
      </c>
      <c r="U223" s="295" t="str">
        <f t="shared" si="90"/>
        <v/>
      </c>
      <c r="V223" s="295" t="str">
        <f t="shared" si="90"/>
        <v/>
      </c>
      <c r="W223" s="295" t="str">
        <f t="shared" si="90"/>
        <v/>
      </c>
      <c r="X223" s="295" t="str">
        <f t="shared" si="90"/>
        <v/>
      </c>
      <c r="Y223" s="295" t="str">
        <f t="shared" si="90"/>
        <v/>
      </c>
      <c r="Z223" s="295" t="str">
        <f t="shared" si="90"/>
        <v/>
      </c>
      <c r="AA223" s="295" t="str">
        <f t="shared" si="90"/>
        <v/>
      </c>
      <c r="AB223" s="295" t="str">
        <f t="shared" si="90"/>
        <v/>
      </c>
      <c r="AC223" s="295"/>
      <c r="AD223" s="295" t="str">
        <f t="shared" si="91"/>
        <v>tuluchengxing1_tuluchengxing</v>
      </c>
      <c r="AE223" s="295" t="str">
        <f t="shared" si="91"/>
        <v/>
      </c>
      <c r="AF223" s="295" t="str">
        <f t="shared" si="91"/>
        <v/>
      </c>
      <c r="AG223" s="295" t="str">
        <f t="shared" si="91"/>
        <v>tuluchengxing2_tuluchengxing</v>
      </c>
      <c r="AH223" s="295">
        <f t="shared" si="91"/>
        <v>150</v>
      </c>
      <c r="AI223" s="295" t="str">
        <f t="shared" si="91"/>
        <v/>
      </c>
      <c r="AJ223" s="295" t="str">
        <f t="shared" si="91"/>
        <v/>
      </c>
      <c r="AK223" s="295" t="str">
        <f t="shared" si="91"/>
        <v/>
      </c>
      <c r="AL223" s="295" t="str">
        <f t="shared" si="91"/>
        <v/>
      </c>
      <c r="AM223" s="295">
        <f t="shared" si="91"/>
        <v>2</v>
      </c>
      <c r="AN223" s="295" t="str">
        <f t="shared" si="91"/>
        <v>[["skill_tuluchengxing",1]]</v>
      </c>
      <c r="AO223" s="240">
        <v>0</v>
      </c>
      <c r="AP223" s="240">
        <v>3</v>
      </c>
      <c r="AQ223" s="219">
        <v>2</v>
      </c>
      <c r="AR223" s="242">
        <v>0</v>
      </c>
      <c r="AT223" s="242" t="s">
        <v>13192</v>
      </c>
      <c r="AU223" s="242" t="s">
        <v>13523</v>
      </c>
      <c r="AV223" s="244" t="s">
        <v>13550</v>
      </c>
      <c r="AW223" s="242">
        <v>1</v>
      </c>
      <c r="AX223" s="243">
        <v>1</v>
      </c>
      <c r="AY223" s="243">
        <v>1</v>
      </c>
      <c r="AZ223" s="243" t="s">
        <v>6905</v>
      </c>
      <c r="BB223" s="244">
        <v>1</v>
      </c>
      <c r="BD223" s="246" t="s">
        <v>6905</v>
      </c>
      <c r="BE223" s="247" t="s">
        <v>6905</v>
      </c>
      <c r="BF223" s="248" t="s">
        <v>6905</v>
      </c>
      <c r="BG223" s="248" t="s">
        <v>6905</v>
      </c>
      <c r="BH223" s="245">
        <v>100</v>
      </c>
      <c r="BI223" s="245" t="s">
        <v>13553</v>
      </c>
      <c r="BJ223" s="245">
        <v>1</v>
      </c>
      <c r="BK223" s="245">
        <v>1</v>
      </c>
      <c r="BL223" s="245">
        <v>60</v>
      </c>
      <c r="BM223" s="245">
        <v>8</v>
      </c>
      <c r="BN223" s="295">
        <f t="shared" si="82"/>
        <v>10</v>
      </c>
      <c r="BO223" s="295"/>
      <c r="BP223" s="245" t="s">
        <v>13125</v>
      </c>
      <c r="BS223" s="245" t="s">
        <v>6905</v>
      </c>
      <c r="BU223" s="245" t="s">
        <v>6905</v>
      </c>
      <c r="BW223" s="245" t="s">
        <v>6905</v>
      </c>
      <c r="BX223" s="245">
        <v>2</v>
      </c>
      <c r="BY223" s="249" t="s">
        <v>6905</v>
      </c>
      <c r="BZ223" s="249" t="s">
        <v>6905</v>
      </c>
      <c r="CA223" s="249">
        <v>4203</v>
      </c>
      <c r="CB223" s="249" t="s">
        <v>13126</v>
      </c>
      <c r="CE223" s="243" t="s">
        <v>6905</v>
      </c>
      <c r="CF223" s="243" t="s">
        <v>6905</v>
      </c>
      <c r="CG223" s="243" t="s">
        <v>6905</v>
      </c>
      <c r="CH223" s="243" t="s">
        <v>6905</v>
      </c>
      <c r="CI223" s="243" t="s">
        <v>6905</v>
      </c>
      <c r="CZ223" s="245">
        <v>100</v>
      </c>
      <c r="DA223" s="245" t="s">
        <v>13554</v>
      </c>
      <c r="DB223" s="245">
        <v>1</v>
      </c>
      <c r="DD223" s="295"/>
      <c r="DE223" s="295"/>
      <c r="DF223" s="295"/>
      <c r="DG223" s="295"/>
      <c r="DH223" s="245">
        <v>1</v>
      </c>
      <c r="DI223" s="245">
        <v>60</v>
      </c>
      <c r="DJ223" s="245">
        <v>8</v>
      </c>
      <c r="DK223" s="295" t="str">
        <f t="shared" si="83"/>
        <v/>
      </c>
      <c r="DL223" s="295"/>
      <c r="DM223" s="245" t="s">
        <v>13125</v>
      </c>
      <c r="DP223" s="245" t="s">
        <v>6905</v>
      </c>
      <c r="DR223" s="245" t="s">
        <v>6905</v>
      </c>
      <c r="DS223" s="245" t="s">
        <v>6905</v>
      </c>
      <c r="DT223" s="245">
        <v>4</v>
      </c>
      <c r="DU223" s="251" t="s">
        <v>6905</v>
      </c>
      <c r="DV223" s="251" t="s">
        <v>6905</v>
      </c>
      <c r="DW223" s="251">
        <v>9001</v>
      </c>
      <c r="DX223" s="251" t="s">
        <v>13126</v>
      </c>
      <c r="EW223" s="250">
        <v>1</v>
      </c>
      <c r="EZ223" s="250">
        <v>100</v>
      </c>
      <c r="FH223" s="250">
        <v>1</v>
      </c>
      <c r="FJ223" s="250">
        <v>1</v>
      </c>
      <c r="FM223" s="250">
        <v>100</v>
      </c>
      <c r="FV223" s="250">
        <v>1</v>
      </c>
      <c r="FX223" s="254">
        <v>2000</v>
      </c>
      <c r="FY223" s="254">
        <v>1</v>
      </c>
    </row>
    <row r="224" spans="1:181">
      <c r="A224" s="240">
        <v>9044</v>
      </c>
      <c r="B224" s="240" t="s">
        <v>631</v>
      </c>
      <c r="C224" s="295">
        <f t="shared" si="88"/>
        <v>2</v>
      </c>
      <c r="D224" s="295">
        <f t="shared" si="88"/>
        <v>1</v>
      </c>
      <c r="E224" s="295">
        <f t="shared" si="88"/>
        <v>1</v>
      </c>
      <c r="F224" s="295">
        <f t="shared" si="88"/>
        <v>1</v>
      </c>
      <c r="G224" s="295">
        <f t="shared" si="88"/>
        <v>1</v>
      </c>
      <c r="H224" s="295">
        <f t="shared" si="88"/>
        <v>1</v>
      </c>
      <c r="I224" s="295" t="str">
        <f t="shared" si="88"/>
        <v/>
      </c>
      <c r="J224" s="295"/>
      <c r="K224" s="295" t="str">
        <f t="shared" si="89"/>
        <v/>
      </c>
      <c r="L224" s="295">
        <f t="shared" si="89"/>
        <v>3.5999999999999997E-2</v>
      </c>
      <c r="M224" s="295">
        <f t="shared" si="89"/>
        <v>2.7E-2</v>
      </c>
      <c r="N224" s="295" t="str">
        <f t="shared" si="89"/>
        <v>PLAYERSKILL_307</v>
      </c>
      <c r="O224" s="295" t="str">
        <f t="shared" si="89"/>
        <v>PLAYERSKILLDES_307</v>
      </c>
      <c r="P224" s="295" t="str">
        <f t="shared" si="89"/>
        <v>PLAYERSKILLDES2_307</v>
      </c>
      <c r="Q224" s="295" t="str">
        <f t="shared" si="89"/>
        <v>PLAYERSKILLDES3_307</v>
      </c>
      <c r="R224" s="295"/>
      <c r="S224" s="295" t="str">
        <f t="shared" si="90"/>
        <v>ps_bingxuefengbao</v>
      </c>
      <c r="T224" s="295">
        <f t="shared" si="90"/>
        <v>101</v>
      </c>
      <c r="U224" s="295" t="str">
        <f t="shared" si="90"/>
        <v/>
      </c>
      <c r="V224" s="295" t="str">
        <f t="shared" si="90"/>
        <v/>
      </c>
      <c r="W224" s="295" t="str">
        <f t="shared" si="90"/>
        <v/>
      </c>
      <c r="X224" s="295" t="str">
        <f t="shared" si="90"/>
        <v/>
      </c>
      <c r="Y224" s="295" t="str">
        <f t="shared" si="90"/>
        <v/>
      </c>
      <c r="Z224" s="295" t="str">
        <f t="shared" si="90"/>
        <v/>
      </c>
      <c r="AA224" s="295" t="str">
        <f t="shared" si="90"/>
        <v/>
      </c>
      <c r="AB224" s="295" t="str">
        <f t="shared" si="90"/>
        <v/>
      </c>
      <c r="AC224" s="295"/>
      <c r="AD224" s="295" t="str">
        <f t="shared" si="91"/>
        <v/>
      </c>
      <c r="AE224" s="295" t="str">
        <f t="shared" si="91"/>
        <v/>
      </c>
      <c r="AF224" s="295" t="str">
        <f t="shared" si="91"/>
        <v/>
      </c>
      <c r="AG224" s="295" t="str">
        <f t="shared" si="91"/>
        <v/>
      </c>
      <c r="AH224" s="295">
        <f t="shared" si="91"/>
        <v>120</v>
      </c>
      <c r="AI224" s="295" t="str">
        <f t="shared" si="91"/>
        <v/>
      </c>
      <c r="AJ224" s="295" t="str">
        <f t="shared" si="91"/>
        <v/>
      </c>
      <c r="AK224" s="295" t="str">
        <f t="shared" si="91"/>
        <v/>
      </c>
      <c r="AL224" s="295" t="str">
        <f t="shared" si="91"/>
        <v/>
      </c>
      <c r="AM224" s="295">
        <f t="shared" si="91"/>
        <v>1</v>
      </c>
      <c r="AN224" s="295" t="str">
        <f t="shared" si="91"/>
        <v/>
      </c>
      <c r="AO224" s="240">
        <v>0</v>
      </c>
      <c r="AP224" s="240">
        <v>3</v>
      </c>
      <c r="AQ224" s="219">
        <v>3</v>
      </c>
      <c r="AR224" s="242">
        <v>0</v>
      </c>
      <c r="AT224" s="242" t="s">
        <v>13577</v>
      </c>
      <c r="AU224" s="242" t="s">
        <v>13548</v>
      </c>
      <c r="AV224" s="244" t="s">
        <v>13571</v>
      </c>
      <c r="AW224" s="242">
        <v>1</v>
      </c>
      <c r="AX224" s="243">
        <v>1</v>
      </c>
      <c r="AY224" s="243">
        <v>1</v>
      </c>
      <c r="AZ224" s="243" t="s">
        <v>6905</v>
      </c>
      <c r="BB224" s="244">
        <v>1</v>
      </c>
      <c r="BD224" s="246" t="s">
        <v>6905</v>
      </c>
      <c r="BE224" s="247">
        <v>10307</v>
      </c>
      <c r="BF224" s="248" t="s">
        <v>6905</v>
      </c>
      <c r="BG224" s="248" t="s">
        <v>6905</v>
      </c>
      <c r="BH224" s="245">
        <v>100</v>
      </c>
      <c r="BK224" s="245">
        <v>1</v>
      </c>
      <c r="BL224" s="245">
        <v>60</v>
      </c>
      <c r="BM224" s="245">
        <v>9</v>
      </c>
      <c r="BN224" s="295" t="str">
        <f t="shared" si="82"/>
        <v/>
      </c>
      <c r="BO224" s="295"/>
      <c r="BP224" s="245" t="s">
        <v>13224</v>
      </c>
      <c r="BQ224" s="245">
        <v>2</v>
      </c>
      <c r="BS224" s="245" t="s">
        <v>6905</v>
      </c>
      <c r="BW224" s="245" t="s">
        <v>6905</v>
      </c>
      <c r="BX224" s="245">
        <v>3</v>
      </c>
      <c r="BY224" s="249" t="s">
        <v>6905</v>
      </c>
      <c r="DD224" s="295"/>
      <c r="DE224" s="295"/>
      <c r="DF224" s="295"/>
      <c r="DG224" s="295"/>
      <c r="DI224" s="245">
        <v>60</v>
      </c>
      <c r="DK224" s="295" t="str">
        <f t="shared" si="83"/>
        <v/>
      </c>
      <c r="DL224" s="295"/>
      <c r="EW224" s="250">
        <v>10</v>
      </c>
      <c r="EZ224" s="250">
        <v>101</v>
      </c>
      <c r="FH224" s="250">
        <v>1</v>
      </c>
      <c r="FI224" s="250">
        <v>25</v>
      </c>
      <c r="FJ224" s="250">
        <v>10</v>
      </c>
      <c r="FM224" s="250">
        <v>101</v>
      </c>
      <c r="FV224" s="250">
        <v>1</v>
      </c>
      <c r="FW224" s="250">
        <v>25</v>
      </c>
      <c r="FX224" s="254">
        <v>2000</v>
      </c>
      <c r="FY224" s="254">
        <v>1</v>
      </c>
    </row>
    <row r="225" spans="1:181">
      <c r="A225" s="240">
        <v>9045</v>
      </c>
      <c r="B225" s="240" t="s">
        <v>13578</v>
      </c>
      <c r="C225" s="240">
        <v>2</v>
      </c>
      <c r="E225" s="240">
        <v>0</v>
      </c>
      <c r="F225" s="240">
        <v>1</v>
      </c>
      <c r="G225" s="240">
        <v>3</v>
      </c>
      <c r="H225" s="240">
        <v>3</v>
      </c>
      <c r="L225" s="240">
        <v>2.7E-2</v>
      </c>
      <c r="M225" s="240">
        <v>1.7999999999999999E-2</v>
      </c>
      <c r="N225" s="295" t="s">
        <v>13579</v>
      </c>
      <c r="O225" s="295" t="s">
        <v>13580</v>
      </c>
      <c r="P225" s="295" t="s">
        <v>13581</v>
      </c>
      <c r="Q225" s="295" t="s">
        <v>13582</v>
      </c>
      <c r="R225" s="295" t="s">
        <v>13583</v>
      </c>
      <c r="S225" s="295" t="s">
        <v>13584</v>
      </c>
      <c r="T225" s="486">
        <v>101</v>
      </c>
      <c r="U225" s="502"/>
      <c r="V225" s="502"/>
      <c r="W225" s="502"/>
      <c r="X225" s="502"/>
      <c r="Y225" s="502"/>
      <c r="Z225" s="486"/>
      <c r="AA225" s="486"/>
      <c r="AB225" s="486"/>
      <c r="AC225" s="486"/>
      <c r="AD225" s="500" t="s">
        <v>13585</v>
      </c>
      <c r="AE225" s="486"/>
      <c r="AF225" s="486"/>
      <c r="AG225" s="486" t="s">
        <v>13586</v>
      </c>
      <c r="AH225" s="486">
        <v>200</v>
      </c>
      <c r="AI225" s="486"/>
      <c r="AJ225" s="486"/>
      <c r="AK225" s="486"/>
      <c r="AL225" s="486"/>
      <c r="AM225" s="486">
        <v>0</v>
      </c>
      <c r="AN225" s="289" t="s">
        <v>13167</v>
      </c>
      <c r="AO225" s="486">
        <v>0</v>
      </c>
      <c r="AP225" s="486">
        <v>3</v>
      </c>
      <c r="AQ225" s="486">
        <v>2</v>
      </c>
      <c r="AR225" s="486">
        <v>0</v>
      </c>
      <c r="AS225" s="486"/>
      <c r="AT225" s="486" t="s">
        <v>13587</v>
      </c>
      <c r="AU225" s="486" t="s">
        <v>13588</v>
      </c>
      <c r="AV225" s="486" t="s">
        <v>13589</v>
      </c>
      <c r="AW225" s="486">
        <v>1</v>
      </c>
      <c r="AX225" s="486">
        <v>1</v>
      </c>
      <c r="AY225" s="486">
        <v>1</v>
      </c>
      <c r="AZ225" s="486" t="s">
        <v>6905</v>
      </c>
      <c r="BA225" s="486"/>
      <c r="BB225" s="486">
        <v>1</v>
      </c>
      <c r="BC225" s="486"/>
      <c r="BD225" s="486" t="s">
        <v>6905</v>
      </c>
      <c r="BE225" s="486">
        <v>10216</v>
      </c>
      <c r="BF225" s="486" t="s">
        <v>6905</v>
      </c>
      <c r="BG225" s="486" t="s">
        <v>6905</v>
      </c>
      <c r="BH225" s="486">
        <v>100</v>
      </c>
      <c r="BI225" s="486"/>
      <c r="BJ225" s="486"/>
      <c r="BK225" s="486">
        <v>0</v>
      </c>
      <c r="BL225" s="486">
        <v>45</v>
      </c>
      <c r="BM225" s="486"/>
      <c r="BN225" s="486"/>
      <c r="BO225" s="486"/>
      <c r="BP225" s="503"/>
      <c r="BQ225" s="486"/>
      <c r="BR225" s="486"/>
      <c r="BS225" s="486" t="s">
        <v>6905</v>
      </c>
      <c r="BT225" s="486"/>
      <c r="BU225" s="486" t="s">
        <v>13590</v>
      </c>
      <c r="BV225" s="486"/>
      <c r="BW225" s="486" t="s">
        <v>6905</v>
      </c>
      <c r="BX225" s="486">
        <v>2</v>
      </c>
      <c r="BY225" s="486" t="s">
        <v>6905</v>
      </c>
      <c r="BZ225" s="486" t="s">
        <v>6905</v>
      </c>
      <c r="CA225" s="486" t="s">
        <v>6905</v>
      </c>
      <c r="CB225" s="249" t="s">
        <v>6905</v>
      </c>
      <c r="CE225" s="486">
        <v>8216</v>
      </c>
      <c r="CF225" s="486" t="s">
        <v>12013</v>
      </c>
      <c r="CG225" s="486" t="s">
        <v>13591</v>
      </c>
      <c r="CH225" s="486" t="s">
        <v>6905</v>
      </c>
      <c r="CI225" s="486" t="s">
        <v>6905</v>
      </c>
      <c r="CJ225" s="486"/>
      <c r="CK225" s="486"/>
      <c r="CL225" s="486"/>
      <c r="CM225" s="486"/>
      <c r="CN225" s="486"/>
      <c r="CO225" s="486"/>
      <c r="CP225" s="486"/>
      <c r="CQ225" s="486"/>
      <c r="CR225" s="486"/>
      <c r="CS225" s="486"/>
      <c r="CT225" s="486"/>
      <c r="CU225" s="486"/>
      <c r="CV225" s="486"/>
      <c r="CW225" s="486"/>
      <c r="CX225" s="486"/>
      <c r="CY225" s="486"/>
      <c r="CZ225" s="486"/>
      <c r="DA225" s="486"/>
      <c r="DB225" s="486"/>
      <c r="DC225" s="486"/>
      <c r="DD225" s="486"/>
      <c r="DE225" s="486"/>
      <c r="DF225" s="486"/>
      <c r="DG225" s="486"/>
      <c r="DH225" s="313">
        <v>0</v>
      </c>
      <c r="DI225" s="313">
        <v>45</v>
      </c>
      <c r="DJ225" s="313"/>
      <c r="DK225" s="219">
        <v>54</v>
      </c>
      <c r="DM225" s="313"/>
      <c r="DN225" s="313">
        <v>3</v>
      </c>
      <c r="DO225" s="313"/>
      <c r="DP225" s="313" t="s">
        <v>6905</v>
      </c>
      <c r="DQ225" s="313"/>
      <c r="DR225" s="313" t="s">
        <v>6905</v>
      </c>
      <c r="DS225" s="313"/>
      <c r="DT225" s="313">
        <v>2</v>
      </c>
      <c r="DV225" s="251" t="s">
        <v>6905</v>
      </c>
      <c r="DW225" s="251" t="s">
        <v>6905</v>
      </c>
      <c r="DX225" s="251" t="s">
        <v>6905</v>
      </c>
      <c r="DY225" s="314">
        <v>7118</v>
      </c>
      <c r="DZ225" s="314" t="s">
        <v>12013</v>
      </c>
      <c r="EA225" s="314" t="s">
        <v>13591</v>
      </c>
      <c r="EB225" s="486"/>
      <c r="EC225" s="486"/>
      <c r="ED225" s="486"/>
      <c r="EE225" s="486"/>
      <c r="EF225" s="486"/>
      <c r="EG225" s="486"/>
      <c r="EH225" s="486"/>
      <c r="EI225" s="486"/>
      <c r="EJ225" s="486"/>
      <c r="EK225" s="486"/>
      <c r="EL225" s="486"/>
      <c r="EM225" s="486"/>
      <c r="EN225" s="486"/>
      <c r="EO225" s="486"/>
      <c r="EP225" s="486"/>
      <c r="EQ225" s="486"/>
      <c r="ER225" s="486"/>
      <c r="ES225" s="486"/>
      <c r="ET225" s="486">
        <v>1</v>
      </c>
      <c r="EU225" s="486"/>
      <c r="EV225" s="486"/>
      <c r="EW225" s="486">
        <v>10</v>
      </c>
      <c r="EX225" s="486"/>
      <c r="EY225" s="486"/>
      <c r="EZ225" s="486">
        <v>101</v>
      </c>
      <c r="FA225" s="486"/>
      <c r="FB225" s="486"/>
      <c r="FC225" s="486"/>
      <c r="FD225" s="486"/>
      <c r="FE225" s="486"/>
      <c r="FF225" s="486"/>
      <c r="FG225" s="486"/>
      <c r="FH225" s="486">
        <v>1</v>
      </c>
      <c r="FI225" s="486">
        <v>25</v>
      </c>
      <c r="FJ225" s="486">
        <v>1</v>
      </c>
      <c r="FK225" s="486"/>
      <c r="FL225" s="486"/>
      <c r="FM225" s="486">
        <v>101</v>
      </c>
      <c r="FN225" s="486"/>
      <c r="FO225" s="486"/>
      <c r="FP225" s="486"/>
      <c r="FQ225" s="486"/>
      <c r="FR225" s="486"/>
      <c r="FS225" s="486"/>
      <c r="FT225" s="486" t="s">
        <v>13187</v>
      </c>
      <c r="FU225" s="486">
        <v>2</v>
      </c>
      <c r="FV225" s="486">
        <v>1</v>
      </c>
      <c r="FW225" s="486"/>
      <c r="FX225" s="254">
        <v>2000</v>
      </c>
      <c r="FY225" s="254">
        <v>1</v>
      </c>
    </row>
    <row r="226" spans="1:181">
      <c r="A226" s="240">
        <v>9046</v>
      </c>
      <c r="B226" s="240" t="s">
        <v>632</v>
      </c>
      <c r="C226" s="240">
        <v>2</v>
      </c>
      <c r="E226" s="240">
        <v>0</v>
      </c>
      <c r="F226" s="240">
        <v>1</v>
      </c>
      <c r="G226" s="240">
        <v>2</v>
      </c>
      <c r="H226" s="240">
        <v>2</v>
      </c>
      <c r="L226" s="240">
        <v>2.7E-2</v>
      </c>
      <c r="M226" s="240">
        <v>1.7999999999999999E-2</v>
      </c>
      <c r="N226" s="274" t="s">
        <v>13232</v>
      </c>
      <c r="O226" s="274" t="s">
        <v>13592</v>
      </c>
      <c r="P226" s="274" t="s">
        <v>13593</v>
      </c>
      <c r="Q226" s="274" t="s">
        <v>13235</v>
      </c>
      <c r="R226" s="274" t="s">
        <v>13594</v>
      </c>
      <c r="S226" s="274" t="s">
        <v>13225</v>
      </c>
      <c r="T226" s="250">
        <v>100</v>
      </c>
      <c r="AD226" s="219" t="s">
        <v>13595</v>
      </c>
      <c r="AH226" s="219">
        <v>160</v>
      </c>
      <c r="AM226" s="219">
        <v>2</v>
      </c>
      <c r="AN226" s="219" t="s">
        <v>13227</v>
      </c>
      <c r="AO226" s="240">
        <v>0</v>
      </c>
      <c r="AP226" s="240">
        <v>3</v>
      </c>
      <c r="AQ226" s="219">
        <v>3</v>
      </c>
      <c r="AR226" s="242">
        <v>0</v>
      </c>
      <c r="AT226" s="242" t="s">
        <v>13587</v>
      </c>
      <c r="AU226" s="242" t="s">
        <v>13588</v>
      </c>
      <c r="AV226" s="244" t="s">
        <v>13575</v>
      </c>
      <c r="AW226" s="242">
        <v>1</v>
      </c>
      <c r="AX226" s="243">
        <v>1</v>
      </c>
      <c r="AY226" s="243">
        <v>1</v>
      </c>
      <c r="AZ226" s="243" t="s">
        <v>6905</v>
      </c>
      <c r="BB226" s="244">
        <v>1</v>
      </c>
      <c r="BD226" s="246" t="s">
        <v>6905</v>
      </c>
      <c r="BE226" s="247" t="s">
        <v>6905</v>
      </c>
      <c r="BF226" s="248" t="s">
        <v>6905</v>
      </c>
      <c r="BG226" s="248" t="s">
        <v>6905</v>
      </c>
      <c r="BH226" s="245">
        <v>100</v>
      </c>
      <c r="BI226" s="245" t="s">
        <v>13596</v>
      </c>
      <c r="BJ226" s="245">
        <v>0</v>
      </c>
      <c r="BK226" s="245">
        <v>1</v>
      </c>
      <c r="BL226" s="245">
        <v>2000</v>
      </c>
      <c r="BM226" s="245">
        <v>8</v>
      </c>
      <c r="BN226" s="219">
        <v>10</v>
      </c>
      <c r="BP226" s="245" t="s">
        <v>13125</v>
      </c>
      <c r="BS226" s="245" t="s">
        <v>6905</v>
      </c>
      <c r="BU226" s="245" t="s">
        <v>6905</v>
      </c>
      <c r="BW226" s="245" t="s">
        <v>6905</v>
      </c>
      <c r="BX226" s="245">
        <v>3</v>
      </c>
      <c r="BY226" s="249" t="s">
        <v>6905</v>
      </c>
      <c r="BZ226" s="249" t="s">
        <v>6905</v>
      </c>
      <c r="CA226" s="249">
        <v>4308</v>
      </c>
      <c r="CB226" s="249" t="s">
        <v>13126</v>
      </c>
      <c r="CE226" s="243" t="s">
        <v>6905</v>
      </c>
      <c r="CF226" s="243" t="s">
        <v>6905</v>
      </c>
      <c r="CG226" s="243" t="s">
        <v>6905</v>
      </c>
      <c r="CH226" s="243" t="s">
        <v>6905</v>
      </c>
      <c r="CI226" s="243" t="s">
        <v>6905</v>
      </c>
      <c r="CK226" s="248">
        <v>1</v>
      </c>
      <c r="DI226" s="245">
        <v>60</v>
      </c>
      <c r="DT226" s="245">
        <v>3</v>
      </c>
      <c r="EW226" s="250">
        <v>1</v>
      </c>
      <c r="EZ226" s="250">
        <v>100</v>
      </c>
      <c r="FH226" s="250">
        <v>1</v>
      </c>
      <c r="FI226" s="250">
        <v>25</v>
      </c>
      <c r="FJ226" s="250">
        <v>1</v>
      </c>
      <c r="FM226" s="250">
        <v>100</v>
      </c>
      <c r="FU226" s="250">
        <v>2</v>
      </c>
      <c r="FV226" s="250">
        <v>1</v>
      </c>
      <c r="FW226" s="250">
        <v>25</v>
      </c>
      <c r="FX226" s="254">
        <v>2000</v>
      </c>
      <c r="FY226" s="254">
        <v>1</v>
      </c>
    </row>
    <row r="227" spans="1:181">
      <c r="A227" s="240">
        <v>9047</v>
      </c>
      <c r="B227" s="240" t="s">
        <v>649</v>
      </c>
      <c r="C227" s="240">
        <v>2</v>
      </c>
      <c r="D227" s="240">
        <v>1</v>
      </c>
      <c r="E227" s="240">
        <v>1</v>
      </c>
      <c r="F227" s="240">
        <v>1</v>
      </c>
      <c r="G227" s="240">
        <v>2</v>
      </c>
      <c r="H227" s="240">
        <v>2</v>
      </c>
      <c r="L227" s="240">
        <v>3.5999999999999997E-2</v>
      </c>
      <c r="M227" s="240">
        <v>2.7E-2</v>
      </c>
      <c r="N227" s="295" t="s">
        <v>13597</v>
      </c>
      <c r="O227" s="295" t="s">
        <v>13598</v>
      </c>
      <c r="P227" s="295" t="s">
        <v>13599</v>
      </c>
      <c r="Q227" s="295" t="s">
        <v>13600</v>
      </c>
      <c r="R227" s="295" t="s">
        <v>13601</v>
      </c>
      <c r="S227" s="295" t="s">
        <v>13297</v>
      </c>
      <c r="T227" s="484">
        <v>101</v>
      </c>
      <c r="U227" s="485"/>
      <c r="V227" s="499"/>
      <c r="W227" s="485"/>
      <c r="X227" s="485"/>
      <c r="Y227" s="485"/>
      <c r="Z227" s="484"/>
      <c r="AA227" s="484"/>
      <c r="AB227" s="484"/>
      <c r="AC227" s="484"/>
      <c r="AD227" s="490"/>
      <c r="AE227" s="484"/>
      <c r="AF227" s="484"/>
      <c r="AG227" s="484"/>
      <c r="AH227" s="484">
        <v>120</v>
      </c>
      <c r="AI227" s="484"/>
      <c r="AJ227" s="484"/>
      <c r="AK227" s="484"/>
      <c r="AL227" s="484"/>
      <c r="AM227" s="484">
        <v>1</v>
      </c>
      <c r="AN227" s="289" t="s">
        <v>13298</v>
      </c>
      <c r="AO227" s="484">
        <v>0</v>
      </c>
      <c r="AP227" s="484">
        <v>3</v>
      </c>
      <c r="AQ227" s="484">
        <v>4</v>
      </c>
      <c r="AR227" s="484">
        <v>0</v>
      </c>
      <c r="AS227" s="484"/>
      <c r="AT227" s="486" t="s">
        <v>13292</v>
      </c>
      <c r="AU227" s="486" t="s">
        <v>13602</v>
      </c>
      <c r="AV227" s="486" t="s">
        <v>13576</v>
      </c>
      <c r="AW227" s="484">
        <v>1</v>
      </c>
      <c r="AX227" s="484">
        <v>1</v>
      </c>
      <c r="AY227" s="484">
        <v>1</v>
      </c>
      <c r="AZ227" s="484" t="s">
        <v>6905</v>
      </c>
      <c r="BA227" s="484"/>
      <c r="BB227" s="484">
        <v>1</v>
      </c>
      <c r="BC227" s="484"/>
      <c r="BD227" s="484" t="s">
        <v>6905</v>
      </c>
      <c r="BE227" s="484">
        <v>90407</v>
      </c>
      <c r="BF227" s="484" t="s">
        <v>6905</v>
      </c>
      <c r="BG227" s="484" t="s">
        <v>6905</v>
      </c>
      <c r="BH227" s="484">
        <v>100</v>
      </c>
      <c r="BI227" s="484"/>
      <c r="BJ227" s="484"/>
      <c r="BK227" s="484">
        <v>1</v>
      </c>
      <c r="BL227" s="484">
        <v>60</v>
      </c>
      <c r="BM227" s="484">
        <v>9</v>
      </c>
      <c r="BN227" s="484"/>
      <c r="BO227" s="484"/>
      <c r="BP227" s="484" t="s">
        <v>13125</v>
      </c>
      <c r="BQ227" s="484"/>
      <c r="BR227" s="484"/>
      <c r="BS227" s="486"/>
      <c r="BT227" s="486"/>
      <c r="BU227" s="484" t="s">
        <v>6905</v>
      </c>
      <c r="BV227" s="486"/>
      <c r="BW227" s="484" t="s">
        <v>6905</v>
      </c>
      <c r="BX227" s="484">
        <v>4</v>
      </c>
      <c r="BY227" s="487" t="s">
        <v>6905</v>
      </c>
      <c r="BZ227" s="487" t="s">
        <v>6905</v>
      </c>
      <c r="CA227" s="487"/>
      <c r="CB227" s="487"/>
      <c r="CC227" s="487"/>
      <c r="CD227" s="487"/>
      <c r="CE227" s="484" t="s">
        <v>6905</v>
      </c>
      <c r="CF227" s="484" t="s">
        <v>6905</v>
      </c>
      <c r="CG227" s="484" t="s">
        <v>6905</v>
      </c>
      <c r="CH227" s="484" t="s">
        <v>6905</v>
      </c>
      <c r="CI227" s="484" t="s">
        <v>6905</v>
      </c>
      <c r="CJ227" s="484"/>
      <c r="CK227" s="484"/>
      <c r="CL227" s="484"/>
      <c r="CM227" s="484"/>
      <c r="CN227" s="484"/>
      <c r="CO227" s="484"/>
      <c r="CP227" s="484"/>
      <c r="CQ227" s="484"/>
      <c r="CR227" s="484"/>
      <c r="CS227" s="484"/>
      <c r="CT227" s="484"/>
      <c r="CU227" s="484"/>
      <c r="CV227" s="484"/>
      <c r="CW227" s="484"/>
      <c r="CX227" s="484"/>
      <c r="CY227" s="484"/>
      <c r="CZ227" s="484"/>
      <c r="DA227" s="484"/>
      <c r="DB227" s="484"/>
      <c r="DC227" s="484"/>
      <c r="DD227" s="484"/>
      <c r="DE227" s="484"/>
      <c r="DF227" s="484"/>
      <c r="DG227" s="484"/>
      <c r="DH227" s="484"/>
      <c r="DI227" s="484"/>
      <c r="DJ227" s="484"/>
      <c r="DK227" s="484"/>
      <c r="DL227" s="484"/>
      <c r="DM227" s="484"/>
      <c r="DN227" s="484"/>
      <c r="DO227" s="484"/>
      <c r="DP227" s="484"/>
      <c r="DQ227" s="484"/>
      <c r="DR227" s="484"/>
      <c r="DS227" s="484"/>
      <c r="DT227" s="484">
        <v>4</v>
      </c>
      <c r="DU227" s="484"/>
      <c r="DV227" s="484"/>
      <c r="DW227" s="484"/>
      <c r="DX227" s="484"/>
      <c r="DY227" s="484"/>
      <c r="DZ227" s="484"/>
      <c r="EA227" s="484"/>
      <c r="EB227" s="484"/>
      <c r="EC227" s="484"/>
      <c r="ED227" s="484"/>
      <c r="EE227" s="484"/>
      <c r="EF227" s="484"/>
      <c r="EG227" s="484"/>
      <c r="EH227" s="484"/>
      <c r="EI227" s="484"/>
      <c r="EJ227" s="484"/>
      <c r="EK227" s="484"/>
      <c r="EL227" s="484"/>
      <c r="EM227" s="484"/>
      <c r="EN227" s="484"/>
      <c r="EO227" s="484"/>
      <c r="EP227" s="484"/>
      <c r="EQ227" s="484"/>
      <c r="ER227" s="484"/>
      <c r="ES227" s="484"/>
      <c r="ET227" s="484"/>
      <c r="EU227" s="484"/>
      <c r="EV227" s="484"/>
      <c r="EW227" s="484">
        <v>10</v>
      </c>
      <c r="EX227" s="484"/>
      <c r="EY227" s="484"/>
      <c r="EZ227" s="484">
        <v>101</v>
      </c>
      <c r="FA227" s="484"/>
      <c r="FB227" s="484"/>
      <c r="FC227" s="484"/>
      <c r="FD227" s="484"/>
      <c r="FE227" s="484"/>
      <c r="FF227" s="484"/>
      <c r="FG227" s="484"/>
      <c r="FH227" s="484">
        <v>1</v>
      </c>
      <c r="FI227" s="484">
        <v>25</v>
      </c>
      <c r="FJ227" s="484">
        <v>1</v>
      </c>
      <c r="FK227" s="484"/>
      <c r="FL227" s="484"/>
      <c r="FM227" s="484">
        <v>101</v>
      </c>
      <c r="FN227" s="484"/>
      <c r="FO227" s="484"/>
      <c r="FP227" s="484"/>
      <c r="FQ227" s="484"/>
      <c r="FR227" s="484"/>
      <c r="FS227" s="484"/>
      <c r="FT227" s="484"/>
      <c r="FU227" s="484">
        <v>2</v>
      </c>
      <c r="FV227" s="484">
        <v>1</v>
      </c>
      <c r="FW227" s="484">
        <v>25</v>
      </c>
      <c r="FX227" s="254">
        <v>2000</v>
      </c>
      <c r="FY227" s="254">
        <v>1</v>
      </c>
    </row>
    <row r="228" spans="1:181">
      <c r="A228" s="240">
        <v>9048</v>
      </c>
      <c r="B228" s="240" t="s">
        <v>614</v>
      </c>
      <c r="C228" s="240">
        <v>2</v>
      </c>
      <c r="D228" s="240">
        <v>1</v>
      </c>
      <c r="E228" s="240">
        <v>1</v>
      </c>
      <c r="F228" s="240">
        <v>1</v>
      </c>
      <c r="G228" s="240">
        <v>1</v>
      </c>
      <c r="H228" s="240">
        <v>1</v>
      </c>
      <c r="L228" s="240">
        <v>3.5999999999999997E-2</v>
      </c>
      <c r="M228" s="240">
        <v>2.7E-2</v>
      </c>
      <c r="N228" s="295" t="s">
        <v>13603</v>
      </c>
      <c r="O228" s="295" t="s">
        <v>13604</v>
      </c>
      <c r="P228" s="295" t="s">
        <v>13605</v>
      </c>
      <c r="Q228" s="295" t="s">
        <v>13606</v>
      </c>
      <c r="R228" s="295" t="s">
        <v>13607</v>
      </c>
      <c r="S228" s="295" t="s">
        <v>13148</v>
      </c>
      <c r="T228" s="484">
        <v>101</v>
      </c>
      <c r="U228" s="485"/>
      <c r="V228" s="485"/>
      <c r="W228" s="485"/>
      <c r="X228" s="485"/>
      <c r="Y228" s="485"/>
      <c r="Z228" s="484"/>
      <c r="AA228" s="484"/>
      <c r="AB228" s="484"/>
      <c r="AC228" s="484"/>
      <c r="AD228" s="490"/>
      <c r="AE228" s="484"/>
      <c r="AF228" s="484"/>
      <c r="AG228" s="484"/>
      <c r="AH228" s="484">
        <v>120</v>
      </c>
      <c r="AI228" s="484"/>
      <c r="AJ228" s="484"/>
      <c r="AK228" s="484"/>
      <c r="AL228" s="484"/>
      <c r="AM228" s="484">
        <v>1</v>
      </c>
      <c r="AN228" s="289" t="s">
        <v>13149</v>
      </c>
      <c r="AO228" s="484">
        <v>0</v>
      </c>
      <c r="AP228" s="484">
        <v>3</v>
      </c>
      <c r="AQ228" s="484">
        <v>2</v>
      </c>
      <c r="AR228" s="484">
        <v>0</v>
      </c>
      <c r="AS228" s="484"/>
      <c r="AT228" s="486" t="s">
        <v>13608</v>
      </c>
      <c r="AU228" s="486" t="s">
        <v>13438</v>
      </c>
      <c r="AV228" s="486" t="s">
        <v>13609</v>
      </c>
      <c r="AW228" s="484">
        <v>1</v>
      </c>
      <c r="AX228" s="484">
        <v>1</v>
      </c>
      <c r="AY228" s="484">
        <v>1</v>
      </c>
      <c r="AZ228" s="484" t="s">
        <v>6905</v>
      </c>
      <c r="BA228" s="484"/>
      <c r="BB228" s="484">
        <v>1</v>
      </c>
      <c r="BC228" s="484"/>
      <c r="BD228" s="484"/>
      <c r="BE228" s="484">
        <v>90408</v>
      </c>
      <c r="BF228" s="484" t="s">
        <v>6905</v>
      </c>
      <c r="BG228" s="484" t="s">
        <v>6905</v>
      </c>
      <c r="BH228" s="484">
        <v>100</v>
      </c>
      <c r="BI228" s="484"/>
      <c r="BJ228" s="484"/>
      <c r="BK228" s="484">
        <v>0</v>
      </c>
      <c r="BL228" s="484">
        <v>80</v>
      </c>
      <c r="BM228" s="484"/>
      <c r="BN228" s="484"/>
      <c r="BO228" s="484"/>
      <c r="BP228" s="484"/>
      <c r="BQ228" s="484"/>
      <c r="BR228" s="484"/>
      <c r="BS228" s="484" t="s">
        <v>6905</v>
      </c>
      <c r="BT228" s="484"/>
      <c r="BU228" s="484" t="s">
        <v>13610</v>
      </c>
      <c r="BV228" s="484"/>
      <c r="BW228" s="484" t="s">
        <v>6905</v>
      </c>
      <c r="BX228" s="484">
        <v>2</v>
      </c>
      <c r="BY228" s="487" t="s">
        <v>6905</v>
      </c>
      <c r="BZ228" s="487" t="s">
        <v>6905</v>
      </c>
      <c r="CA228" s="487" t="s">
        <v>6905</v>
      </c>
      <c r="CB228" s="487" t="s">
        <v>6905</v>
      </c>
      <c r="CC228" s="487"/>
      <c r="CD228" s="487"/>
      <c r="CE228" s="484" t="s">
        <v>6905</v>
      </c>
      <c r="CF228" s="484" t="s">
        <v>6905</v>
      </c>
      <c r="CG228" s="484" t="s">
        <v>6905</v>
      </c>
      <c r="CH228" s="484" t="s">
        <v>6905</v>
      </c>
      <c r="CI228" s="484" t="s">
        <v>6905</v>
      </c>
      <c r="CJ228" s="484"/>
      <c r="CK228" s="484"/>
      <c r="CL228" s="484"/>
      <c r="CM228" s="484"/>
      <c r="CN228" s="484"/>
      <c r="CO228" s="484"/>
      <c r="CP228" s="484"/>
      <c r="CQ228" s="484"/>
      <c r="CR228" s="484"/>
      <c r="CS228" s="484"/>
      <c r="CT228" s="484"/>
      <c r="CU228" s="484"/>
      <c r="CV228" s="484"/>
      <c r="CW228" s="484"/>
      <c r="CX228" s="484"/>
      <c r="CY228" s="484"/>
      <c r="CZ228" s="484"/>
      <c r="DA228" s="484"/>
      <c r="DB228" s="484"/>
      <c r="DC228" s="484"/>
      <c r="DD228" s="484"/>
      <c r="DE228" s="484"/>
      <c r="DF228" s="484"/>
      <c r="DG228" s="484"/>
      <c r="DH228" s="484"/>
      <c r="DI228" s="484">
        <v>80</v>
      </c>
      <c r="DJ228" s="484"/>
      <c r="DK228" s="484"/>
      <c r="DL228" s="484"/>
      <c r="DM228" s="484"/>
      <c r="DN228" s="484"/>
      <c r="DO228" s="484"/>
      <c r="DP228" s="484"/>
      <c r="DQ228" s="484"/>
      <c r="DR228" s="484"/>
      <c r="DS228" s="484"/>
      <c r="DT228" s="484">
        <v>2</v>
      </c>
      <c r="DU228" s="484"/>
      <c r="DV228" s="484"/>
      <c r="DW228" s="484"/>
      <c r="DX228" s="484"/>
      <c r="DY228" s="484"/>
      <c r="DZ228" s="484"/>
      <c r="EA228" s="484"/>
      <c r="EB228" s="484"/>
      <c r="EC228" s="484"/>
      <c r="ED228" s="484"/>
      <c r="EE228" s="484"/>
      <c r="EF228" s="484"/>
      <c r="EG228" s="484"/>
      <c r="EH228" s="484"/>
      <c r="EI228" s="484"/>
      <c r="EJ228" s="484"/>
      <c r="EK228" s="484"/>
      <c r="EL228" s="484"/>
      <c r="EM228" s="484"/>
      <c r="EN228" s="484"/>
      <c r="EO228" s="484"/>
      <c r="EP228" s="484"/>
      <c r="EQ228" s="484"/>
      <c r="ER228" s="484"/>
      <c r="ES228" s="484"/>
      <c r="ET228" s="484"/>
      <c r="EU228" s="484"/>
      <c r="EV228" s="484"/>
      <c r="EW228" s="484">
        <v>10</v>
      </c>
      <c r="EX228" s="484"/>
      <c r="EY228" s="484"/>
      <c r="EZ228" s="484">
        <v>101</v>
      </c>
      <c r="FA228" s="484"/>
      <c r="FB228" s="484"/>
      <c r="FC228" s="486" t="s">
        <v>13611</v>
      </c>
      <c r="FD228" s="484">
        <v>0</v>
      </c>
      <c r="FE228" s="484"/>
      <c r="FF228" s="484"/>
      <c r="FG228" s="484"/>
      <c r="FH228" s="484">
        <v>1</v>
      </c>
      <c r="FI228" s="484">
        <v>25</v>
      </c>
      <c r="FJ228" s="484">
        <v>1</v>
      </c>
      <c r="FK228" s="484"/>
      <c r="FL228" s="484"/>
      <c r="FM228" s="484">
        <v>101</v>
      </c>
      <c r="FN228" s="484"/>
      <c r="FO228" s="484"/>
      <c r="FP228" s="484"/>
      <c r="FQ228" s="486" t="s">
        <v>13611</v>
      </c>
      <c r="FR228" s="484">
        <v>0</v>
      </c>
      <c r="FS228" s="484"/>
      <c r="FT228" s="486" t="s">
        <v>13187</v>
      </c>
      <c r="FU228" s="484">
        <v>2</v>
      </c>
      <c r="FV228" s="484">
        <v>1</v>
      </c>
      <c r="FW228" s="484"/>
      <c r="FX228" s="254">
        <v>2000</v>
      </c>
      <c r="FY228" s="254">
        <v>1</v>
      </c>
    </row>
    <row r="229" spans="1:181">
      <c r="A229" s="240" t="s">
        <v>13612</v>
      </c>
      <c r="C229" s="295"/>
      <c r="D229" s="295"/>
      <c r="E229" s="295"/>
      <c r="F229" s="295"/>
      <c r="G229" s="295"/>
      <c r="H229" s="295"/>
      <c r="I229" s="295"/>
      <c r="J229" s="295"/>
      <c r="K229" s="295"/>
      <c r="L229" s="295"/>
      <c r="M229" s="295"/>
      <c r="N229" s="295"/>
      <c r="O229" s="295"/>
      <c r="P229" s="295"/>
      <c r="Q229" s="295"/>
      <c r="R229" s="295"/>
      <c r="S229" s="295"/>
      <c r="T229" s="295"/>
      <c r="U229" s="295"/>
      <c r="V229" s="295"/>
      <c r="W229" s="295"/>
      <c r="X229" s="295"/>
      <c r="Y229" s="295"/>
      <c r="Z229" s="295"/>
      <c r="AA229" s="295"/>
      <c r="AB229" s="295"/>
      <c r="AC229" s="295"/>
      <c r="AD229" s="295"/>
      <c r="AE229" s="295"/>
      <c r="AF229" s="295"/>
      <c r="AG229" s="295"/>
      <c r="AH229" s="295"/>
      <c r="AI229" s="295"/>
      <c r="AJ229" s="295"/>
      <c r="AK229" s="295"/>
      <c r="AL229" s="295"/>
      <c r="AM229" s="295"/>
      <c r="AN229" s="295"/>
      <c r="BN229" s="295"/>
      <c r="BO229" s="295"/>
      <c r="DD229" s="295"/>
      <c r="DE229" s="295"/>
      <c r="DF229" s="295"/>
      <c r="DG229" s="295"/>
      <c r="DK229" s="295"/>
      <c r="DL229" s="295"/>
    </row>
    <row r="230" spans="1:181">
      <c r="A230" s="240">
        <v>7303</v>
      </c>
      <c r="B230" s="240" t="s">
        <v>627</v>
      </c>
      <c r="C230" s="295">
        <f t="shared" ref="C230:I235" si="92">IF(INDEX($A$6:$AN$95,MATCH($B230,$B$6:$B$95,0),COLUMN())=0,"",INDEX($A$6:$AN$95,MATCH($B230,$B$6:$B$95,0),COLUMN()))</f>
        <v>2</v>
      </c>
      <c r="D230" s="295" t="str">
        <f t="shared" si="92"/>
        <v/>
      </c>
      <c r="E230" s="295" t="str">
        <f t="shared" si="92"/>
        <v/>
      </c>
      <c r="F230" s="295">
        <f t="shared" si="92"/>
        <v>1</v>
      </c>
      <c r="G230" s="295">
        <f t="shared" si="92"/>
        <v>2</v>
      </c>
      <c r="H230" s="295">
        <f t="shared" si="92"/>
        <v>2</v>
      </c>
      <c r="I230" s="295" t="str">
        <f t="shared" si="92"/>
        <v/>
      </c>
      <c r="J230" s="295"/>
      <c r="K230" s="295" t="str">
        <f t="shared" ref="K230:Q235" si="93">IF(INDEX($A$6:$AN$95,MATCH($B230,$B$6:$B$95,0),COLUMN())=0,"",INDEX($A$6:$AN$95,MATCH($B230,$B$6:$B$95,0),COLUMN()))</f>
        <v/>
      </c>
      <c r="L230" s="295">
        <f t="shared" si="93"/>
        <v>2.7E-2</v>
      </c>
      <c r="M230" s="295">
        <f t="shared" si="93"/>
        <v>1.7999999999999999E-2</v>
      </c>
      <c r="N230" s="295" t="str">
        <f t="shared" si="93"/>
        <v>PLAYERSKILL_303</v>
      </c>
      <c r="O230" s="295" t="str">
        <f t="shared" si="93"/>
        <v>PLAYERSKILLDES_303</v>
      </c>
      <c r="P230" s="295" t="str">
        <f t="shared" si="93"/>
        <v>PLAYERSKILLDES2_303</v>
      </c>
      <c r="Q230" s="295" t="str">
        <f t="shared" si="93"/>
        <v>PLAYERSKILLDES3_303</v>
      </c>
      <c r="R230" s="295"/>
      <c r="S230" s="295" t="str">
        <f t="shared" ref="S230:AB235" si="94">IF(INDEX($A$6:$AN$95,MATCH($B230,$B$6:$B$95,0),COLUMN())=0,"",INDEX($A$6:$AN$95,MATCH($B230,$B$6:$B$95,0),COLUMN()))</f>
        <v>ps_hanbingmoqiang</v>
      </c>
      <c r="T230" s="295">
        <f t="shared" si="94"/>
        <v>101</v>
      </c>
      <c r="U230" s="295" t="str">
        <f t="shared" si="94"/>
        <v/>
      </c>
      <c r="V230" s="295" t="str">
        <f t="shared" si="94"/>
        <v/>
      </c>
      <c r="W230" s="295" t="str">
        <f t="shared" si="94"/>
        <v/>
      </c>
      <c r="X230" s="295" t="str">
        <f t="shared" si="94"/>
        <v/>
      </c>
      <c r="Y230" s="295" t="str">
        <f t="shared" si="94"/>
        <v/>
      </c>
      <c r="Z230" s="295" t="str">
        <f t="shared" si="94"/>
        <v/>
      </c>
      <c r="AA230" s="295" t="str">
        <f t="shared" si="94"/>
        <v/>
      </c>
      <c r="AB230" s="295" t="str">
        <f t="shared" si="94"/>
        <v/>
      </c>
      <c r="AC230" s="295"/>
      <c r="AD230" s="295" t="str">
        <f t="shared" ref="AD230:AN235" si="95">IF(INDEX($A$6:$AN$95,MATCH($B230,$B$6:$B$95,0),COLUMN())=0,"",INDEX($A$6:$AN$95,MATCH($B230,$B$6:$B$95,0),COLUMN()))</f>
        <v/>
      </c>
      <c r="AE230" s="295" t="str">
        <f t="shared" si="95"/>
        <v/>
      </c>
      <c r="AF230" s="295" t="str">
        <f t="shared" si="95"/>
        <v/>
      </c>
      <c r="AG230" s="295" t="str">
        <f t="shared" si="95"/>
        <v/>
      </c>
      <c r="AH230" s="295">
        <f t="shared" si="95"/>
        <v>120</v>
      </c>
      <c r="AI230" s="295" t="str">
        <f t="shared" si="95"/>
        <v/>
      </c>
      <c r="AJ230" s="295" t="str">
        <f t="shared" si="95"/>
        <v/>
      </c>
      <c r="AK230" s="295" t="str">
        <f t="shared" si="95"/>
        <v/>
      </c>
      <c r="AL230" s="295" t="str">
        <f t="shared" si="95"/>
        <v/>
      </c>
      <c r="AM230" s="295">
        <f t="shared" si="95"/>
        <v>1</v>
      </c>
      <c r="AN230" s="295" t="str">
        <f t="shared" si="95"/>
        <v>[["skill_hanbingmoqiang",1]]</v>
      </c>
      <c r="AO230" s="484">
        <v>0</v>
      </c>
      <c r="AP230" s="484">
        <v>3</v>
      </c>
      <c r="AQ230" s="484">
        <v>3</v>
      </c>
      <c r="AR230" s="484">
        <v>0</v>
      </c>
      <c r="AS230" s="484"/>
      <c r="AT230" s="486" t="s">
        <v>13192</v>
      </c>
      <c r="AU230" s="486" t="s">
        <v>13613</v>
      </c>
      <c r="AV230" s="486" t="s">
        <v>13440</v>
      </c>
      <c r="AW230" s="484">
        <v>1</v>
      </c>
      <c r="AX230" s="484">
        <v>2</v>
      </c>
      <c r="AY230" s="484">
        <v>1</v>
      </c>
      <c r="AZ230" s="486" t="s">
        <v>13614</v>
      </c>
      <c r="BA230" s="484">
        <v>2</v>
      </c>
      <c r="BB230" s="484">
        <v>1</v>
      </c>
      <c r="BC230" s="484"/>
      <c r="BD230" s="484"/>
      <c r="BE230" s="484">
        <v>10303</v>
      </c>
      <c r="BF230" s="484" t="s">
        <v>6905</v>
      </c>
      <c r="BG230" s="484" t="s">
        <v>6905</v>
      </c>
      <c r="BH230" s="484">
        <v>100</v>
      </c>
      <c r="BI230" s="484"/>
      <c r="BJ230" s="484"/>
      <c r="BK230" s="484">
        <v>0</v>
      </c>
      <c r="BL230" s="484">
        <v>45</v>
      </c>
      <c r="BM230" s="484"/>
      <c r="BN230" s="295" t="str">
        <f t="shared" ref="BN230:BN235" si="96">IF(INDEX($A$6:$CQ$95,MATCH($B230,$B$6:$B$95,0),COLUMN())=0,"",INDEX($A$6:$CQ$95,MATCH($B230,$B$6:$B$95,0),COLUMN()))</f>
        <v/>
      </c>
      <c r="BO230" s="295"/>
      <c r="BP230" s="484"/>
      <c r="BQ230" s="484"/>
      <c r="BR230" s="484"/>
      <c r="BS230" s="484" t="s">
        <v>6905</v>
      </c>
      <c r="BT230" s="484"/>
      <c r="BU230" s="484" t="s">
        <v>6905</v>
      </c>
      <c r="BV230" s="484"/>
      <c r="BW230" s="484" t="s">
        <v>6905</v>
      </c>
      <c r="BX230" s="484">
        <v>3</v>
      </c>
      <c r="BY230" s="487" t="s">
        <v>6905</v>
      </c>
      <c r="BZ230" s="487" t="s">
        <v>6905</v>
      </c>
      <c r="CA230" s="487" t="s">
        <v>6905</v>
      </c>
      <c r="CB230" s="487" t="s">
        <v>6905</v>
      </c>
      <c r="CC230" s="487"/>
      <c r="CD230" s="487"/>
      <c r="CE230" s="484" t="s">
        <v>6905</v>
      </c>
      <c r="CF230" s="484" t="s">
        <v>6905</v>
      </c>
      <c r="CG230" s="484" t="s">
        <v>6905</v>
      </c>
      <c r="CH230" s="484" t="s">
        <v>6905</v>
      </c>
      <c r="CI230" s="484" t="s">
        <v>6905</v>
      </c>
      <c r="CJ230" s="484"/>
      <c r="CK230" s="484"/>
      <c r="CL230" s="484"/>
      <c r="CM230" s="484"/>
      <c r="CN230" s="484"/>
      <c r="CO230" s="484"/>
      <c r="CP230" s="484"/>
      <c r="CQ230" s="484"/>
      <c r="CR230" s="484"/>
      <c r="CS230" s="484"/>
      <c r="CT230" s="484"/>
      <c r="CU230" s="484"/>
      <c r="CV230" s="484"/>
      <c r="CW230" s="484"/>
      <c r="CX230" s="484"/>
      <c r="CY230" s="484"/>
      <c r="CZ230" s="484"/>
      <c r="DA230" s="484"/>
      <c r="DB230" s="484"/>
      <c r="DC230" s="484"/>
      <c r="DD230" s="295"/>
      <c r="DE230" s="295"/>
      <c r="DF230" s="295"/>
      <c r="DG230" s="295"/>
      <c r="DH230" s="484"/>
      <c r="DI230" s="484">
        <v>45</v>
      </c>
      <c r="DJ230" s="484"/>
      <c r="DK230" s="295" t="str">
        <f t="shared" ref="DK230:DK235" si="97">IF(INDEX($A$6:$DX$95,MATCH($B230,$B$6:$B$95,0),COLUMN())=0,"",INDEX($A$6:$DX$95,MATCH($B230,$B$6:$B$95,0),COLUMN()))</f>
        <v/>
      </c>
      <c r="DL230" s="295"/>
      <c r="DM230" s="484"/>
      <c r="DN230" s="484"/>
      <c r="DO230" s="484"/>
      <c r="DP230" s="484"/>
      <c r="DQ230" s="484"/>
      <c r="DR230" s="484"/>
      <c r="DS230" s="484"/>
      <c r="DT230" s="484"/>
      <c r="DU230" s="484"/>
      <c r="DV230" s="484"/>
      <c r="DW230" s="484"/>
      <c r="DX230" s="484"/>
      <c r="DY230" s="484"/>
      <c r="DZ230" s="484"/>
      <c r="EA230" s="484"/>
      <c r="EB230" s="484"/>
      <c r="EC230" s="484"/>
      <c r="ED230" s="484"/>
      <c r="EE230" s="484"/>
      <c r="EF230" s="484"/>
      <c r="EG230" s="484"/>
      <c r="EH230" s="484"/>
      <c r="EI230" s="484"/>
      <c r="EJ230" s="484"/>
      <c r="EK230" s="484"/>
      <c r="EL230" s="484"/>
      <c r="EM230" s="484"/>
      <c r="EN230" s="484"/>
      <c r="EO230" s="484"/>
      <c r="EP230" s="484"/>
      <c r="EQ230" s="484"/>
      <c r="ER230" s="484"/>
      <c r="ES230" s="484"/>
      <c r="ET230" s="484"/>
      <c r="EU230" s="484"/>
      <c r="EV230" s="484"/>
      <c r="EW230" s="484">
        <v>1</v>
      </c>
      <c r="EX230" s="484"/>
      <c r="EY230" s="484"/>
      <c r="EZ230" s="484">
        <v>101</v>
      </c>
      <c r="FA230" s="484"/>
      <c r="FB230" s="484"/>
      <c r="FC230" s="484"/>
      <c r="FD230" s="484"/>
      <c r="FE230" s="484"/>
      <c r="FF230" s="484"/>
      <c r="FG230" s="484"/>
      <c r="FH230" s="484">
        <v>1</v>
      </c>
      <c r="FI230" s="484">
        <v>25</v>
      </c>
      <c r="FJ230" s="484">
        <v>1</v>
      </c>
      <c r="FK230" s="484"/>
      <c r="FL230" s="484"/>
      <c r="FM230" s="484">
        <v>101</v>
      </c>
      <c r="FN230" s="484"/>
      <c r="FO230" s="484"/>
      <c r="FP230" s="484"/>
      <c r="FQ230" s="484"/>
      <c r="FR230" s="484"/>
      <c r="FS230" s="484"/>
      <c r="FT230" s="484"/>
      <c r="FU230" s="484"/>
      <c r="FV230" s="484">
        <v>1</v>
      </c>
      <c r="FW230" s="484">
        <v>25</v>
      </c>
      <c r="FX230" s="254">
        <v>2000</v>
      </c>
      <c r="FY230" s="254">
        <v>1</v>
      </c>
    </row>
    <row r="231" spans="1:181">
      <c r="A231" s="240">
        <v>7315</v>
      </c>
      <c r="B231" s="240" t="s">
        <v>13558</v>
      </c>
      <c r="C231" s="295">
        <f t="shared" si="92"/>
        <v>2</v>
      </c>
      <c r="D231" s="295" t="str">
        <f t="shared" si="92"/>
        <v/>
      </c>
      <c r="E231" s="295" t="str">
        <f t="shared" si="92"/>
        <v/>
      </c>
      <c r="F231" s="295">
        <f t="shared" si="92"/>
        <v>1</v>
      </c>
      <c r="G231" s="295">
        <f t="shared" si="92"/>
        <v>1</v>
      </c>
      <c r="H231" s="295">
        <f t="shared" si="92"/>
        <v>1</v>
      </c>
      <c r="I231" s="295">
        <f t="shared" si="92"/>
        <v>2</v>
      </c>
      <c r="J231" s="295"/>
      <c r="K231" s="295" t="str">
        <f t="shared" si="93"/>
        <v/>
      </c>
      <c r="L231" s="295">
        <f t="shared" si="93"/>
        <v>2.7E-2</v>
      </c>
      <c r="M231" s="295">
        <f t="shared" si="93"/>
        <v>1.7999999999999999E-2</v>
      </c>
      <c r="N231" s="295" t="str">
        <f t="shared" si="93"/>
        <v>PLAYERSKILL_315</v>
      </c>
      <c r="O231" s="295" t="str">
        <f t="shared" si="93"/>
        <v>PLAYERSKILLDES_315</v>
      </c>
      <c r="P231" s="295" t="str">
        <f t="shared" si="93"/>
        <v>PLAYERSKILLDES2_315</v>
      </c>
      <c r="Q231" s="295" t="str">
        <f t="shared" si="93"/>
        <v>PLAYERSKILLDES3_315</v>
      </c>
      <c r="R231" s="295"/>
      <c r="S231" s="295" t="str">
        <f t="shared" si="94"/>
        <v>ps_hanbingshenjian</v>
      </c>
      <c r="T231" s="295">
        <f t="shared" si="94"/>
        <v>101</v>
      </c>
      <c r="U231" s="295" t="str">
        <f t="shared" si="94"/>
        <v/>
      </c>
      <c r="V231" s="295" t="str">
        <f t="shared" si="94"/>
        <v/>
      </c>
      <c r="W231" s="295" t="str">
        <f t="shared" si="94"/>
        <v/>
      </c>
      <c r="X231" s="295" t="str">
        <f t="shared" si="94"/>
        <v/>
      </c>
      <c r="Y231" s="295" t="str">
        <f t="shared" si="94"/>
        <v/>
      </c>
      <c r="Z231" s="295" t="str">
        <f t="shared" si="94"/>
        <v/>
      </c>
      <c r="AA231" s="295" t="str">
        <f t="shared" si="94"/>
        <v/>
      </c>
      <c r="AB231" s="295" t="str">
        <f t="shared" si="94"/>
        <v/>
      </c>
      <c r="AC231" s="295"/>
      <c r="AD231" s="295" t="str">
        <f t="shared" si="95"/>
        <v>hanbingshenjian1_hanbingshenjian</v>
      </c>
      <c r="AE231" s="295" t="str">
        <f t="shared" si="95"/>
        <v/>
      </c>
      <c r="AF231" s="295" t="str">
        <f t="shared" si="95"/>
        <v/>
      </c>
      <c r="AG231" s="295" t="str">
        <f t="shared" si="95"/>
        <v>hanbingshenjian2_hanbingshenjian</v>
      </c>
      <c r="AH231" s="295">
        <f t="shared" si="95"/>
        <v>120</v>
      </c>
      <c r="AI231" s="295" t="str">
        <f t="shared" si="95"/>
        <v/>
      </c>
      <c r="AJ231" s="295" t="str">
        <f t="shared" si="95"/>
        <v/>
      </c>
      <c r="AK231" s="295" t="str">
        <f t="shared" si="95"/>
        <v/>
      </c>
      <c r="AL231" s="295" t="str">
        <f t="shared" si="95"/>
        <v/>
      </c>
      <c r="AM231" s="295">
        <f t="shared" si="95"/>
        <v>1</v>
      </c>
      <c r="AN231" s="295" t="str">
        <f t="shared" si="95"/>
        <v>[["skill_hanbingshenjian",1]]</v>
      </c>
      <c r="AO231" s="484">
        <v>0</v>
      </c>
      <c r="AP231" s="484">
        <v>3</v>
      </c>
      <c r="AQ231" s="484">
        <v>3</v>
      </c>
      <c r="AR231" s="484">
        <v>0</v>
      </c>
      <c r="AS231" s="484"/>
      <c r="AT231" s="486" t="s">
        <v>13615</v>
      </c>
      <c r="AU231" s="486" t="s">
        <v>13616</v>
      </c>
      <c r="AV231" s="486" t="s">
        <v>13293</v>
      </c>
      <c r="AW231" s="484">
        <v>1</v>
      </c>
      <c r="AX231" s="484">
        <v>1</v>
      </c>
      <c r="AY231" s="484">
        <v>1</v>
      </c>
      <c r="AZ231" s="486" t="s">
        <v>6905</v>
      </c>
      <c r="BA231" s="484"/>
      <c r="BB231" s="484">
        <v>1</v>
      </c>
      <c r="BC231" s="484"/>
      <c r="BD231" s="484" t="s">
        <v>6905</v>
      </c>
      <c r="BE231" s="484" t="s">
        <v>6905</v>
      </c>
      <c r="BF231" s="484" t="s">
        <v>6905</v>
      </c>
      <c r="BG231" s="484" t="s">
        <v>6905</v>
      </c>
      <c r="BH231" s="484">
        <v>100</v>
      </c>
      <c r="BI231" s="484"/>
      <c r="BJ231" s="484"/>
      <c r="BK231" s="484">
        <v>1</v>
      </c>
      <c r="BL231" s="484">
        <v>60</v>
      </c>
      <c r="BM231" s="484">
        <v>9</v>
      </c>
      <c r="BN231" s="295">
        <f t="shared" si="96"/>
        <v>3</v>
      </c>
      <c r="BO231" s="295"/>
      <c r="BP231" s="484" t="s">
        <v>13125</v>
      </c>
      <c r="BQ231" s="484">
        <v>2</v>
      </c>
      <c r="BR231" s="484"/>
      <c r="BS231" s="484" t="s">
        <v>6905</v>
      </c>
      <c r="BT231" s="484"/>
      <c r="BU231" s="484" t="s">
        <v>13549</v>
      </c>
      <c r="BV231" s="484"/>
      <c r="BW231" s="484" t="s">
        <v>6905</v>
      </c>
      <c r="BX231" s="484">
        <v>3</v>
      </c>
      <c r="BY231" s="487" t="s">
        <v>6905</v>
      </c>
      <c r="BZ231" s="487" t="s">
        <v>6905</v>
      </c>
      <c r="CA231" s="487">
        <v>43001</v>
      </c>
      <c r="CB231" s="487" t="s">
        <v>13126</v>
      </c>
      <c r="CC231" s="487"/>
      <c r="CD231" s="487"/>
      <c r="CE231" s="484" t="s">
        <v>6905</v>
      </c>
      <c r="CF231" s="484" t="s">
        <v>6905</v>
      </c>
      <c r="CG231" s="484" t="s">
        <v>6905</v>
      </c>
      <c r="CH231" s="484" t="s">
        <v>6905</v>
      </c>
      <c r="CI231" s="484" t="s">
        <v>6905</v>
      </c>
      <c r="CJ231" s="484"/>
      <c r="CK231" s="484"/>
      <c r="CL231" s="484"/>
      <c r="CM231" s="484"/>
      <c r="CN231" s="484"/>
      <c r="CO231" s="484"/>
      <c r="CP231" s="484"/>
      <c r="CQ231" s="484"/>
      <c r="CR231" s="484"/>
      <c r="CS231" s="484"/>
      <c r="CT231" s="484"/>
      <c r="CU231" s="484"/>
      <c r="CV231" s="484"/>
      <c r="CW231" s="484">
        <v>3</v>
      </c>
      <c r="CX231" s="484">
        <v>3</v>
      </c>
      <c r="CY231" s="484">
        <v>1</v>
      </c>
      <c r="CZ231" s="484"/>
      <c r="DA231" s="484"/>
      <c r="DB231" s="484"/>
      <c r="DC231" s="484"/>
      <c r="DD231" s="295"/>
      <c r="DE231" s="295"/>
      <c r="DF231" s="295"/>
      <c r="DG231" s="295"/>
      <c r="DH231" s="484"/>
      <c r="DI231" s="484">
        <v>60</v>
      </c>
      <c r="DJ231" s="484"/>
      <c r="DK231" s="295" t="str">
        <f t="shared" si="97"/>
        <v/>
      </c>
      <c r="DL231" s="295"/>
      <c r="DM231" s="484"/>
      <c r="DN231" s="484"/>
      <c r="DO231" s="484"/>
      <c r="DP231" s="484"/>
      <c r="DQ231" s="484"/>
      <c r="DR231" s="484"/>
      <c r="DS231" s="484"/>
      <c r="DT231" s="484"/>
      <c r="DU231" s="484"/>
      <c r="DV231" s="484"/>
      <c r="DW231" s="484"/>
      <c r="DX231" s="484"/>
      <c r="DY231" s="484"/>
      <c r="DZ231" s="484"/>
      <c r="EA231" s="484"/>
      <c r="EB231" s="484"/>
      <c r="EC231" s="484"/>
      <c r="ED231" s="484"/>
      <c r="EE231" s="484"/>
      <c r="EF231" s="484"/>
      <c r="EG231" s="484"/>
      <c r="EH231" s="484"/>
      <c r="EI231" s="484"/>
      <c r="EJ231" s="484"/>
      <c r="EK231" s="484"/>
      <c r="EL231" s="484"/>
      <c r="EM231" s="484"/>
      <c r="EN231" s="484"/>
      <c r="EO231" s="484"/>
      <c r="EP231" s="484"/>
      <c r="EQ231" s="484"/>
      <c r="ER231" s="484"/>
      <c r="ES231" s="484"/>
      <c r="ET231" s="484"/>
      <c r="EU231" s="484"/>
      <c r="EV231" s="484"/>
      <c r="EW231" s="484">
        <v>1</v>
      </c>
      <c r="EX231" s="484"/>
      <c r="EY231" s="486" t="s">
        <v>13617</v>
      </c>
      <c r="EZ231" s="484">
        <v>101</v>
      </c>
      <c r="FA231" s="484"/>
      <c r="FB231" s="484"/>
      <c r="FC231" s="484"/>
      <c r="FD231" s="484"/>
      <c r="FE231" s="484"/>
      <c r="FF231" s="484"/>
      <c r="FG231" s="484"/>
      <c r="FH231" s="484">
        <v>1</v>
      </c>
      <c r="FI231" s="484">
        <v>25</v>
      </c>
      <c r="FJ231" s="484">
        <v>1</v>
      </c>
      <c r="FK231" s="484"/>
      <c r="FL231" s="486" t="s">
        <v>13617</v>
      </c>
      <c r="FM231" s="484">
        <v>101</v>
      </c>
      <c r="FN231" s="484"/>
      <c r="FO231" s="484"/>
      <c r="FP231" s="484"/>
      <c r="FQ231" s="484"/>
      <c r="FR231" s="484"/>
      <c r="FS231" s="484"/>
      <c r="FT231" s="484"/>
      <c r="FU231" s="484"/>
      <c r="FV231" s="484">
        <v>1</v>
      </c>
      <c r="FW231" s="484">
        <v>25</v>
      </c>
      <c r="FX231" s="254">
        <v>2000</v>
      </c>
      <c r="FY231" s="254">
        <v>1</v>
      </c>
    </row>
    <row r="232" spans="1:181">
      <c r="A232" s="240">
        <v>7305</v>
      </c>
      <c r="B232" s="240" t="s">
        <v>629</v>
      </c>
      <c r="C232" s="295">
        <f t="shared" si="92"/>
        <v>2</v>
      </c>
      <c r="D232" s="295">
        <f t="shared" si="92"/>
        <v>1</v>
      </c>
      <c r="E232" s="295">
        <f t="shared" si="92"/>
        <v>1</v>
      </c>
      <c r="F232" s="295">
        <f t="shared" si="92"/>
        <v>1</v>
      </c>
      <c r="G232" s="295">
        <f t="shared" si="92"/>
        <v>1</v>
      </c>
      <c r="H232" s="295">
        <f t="shared" si="92"/>
        <v>1</v>
      </c>
      <c r="I232" s="295" t="str">
        <f t="shared" si="92"/>
        <v/>
      </c>
      <c r="J232" s="295"/>
      <c r="K232" s="295" t="str">
        <f t="shared" si="93"/>
        <v/>
      </c>
      <c r="L232" s="295">
        <f t="shared" si="93"/>
        <v>3.5999999999999997E-2</v>
      </c>
      <c r="M232" s="295">
        <f t="shared" si="93"/>
        <v>2.7E-2</v>
      </c>
      <c r="N232" s="295" t="str">
        <f t="shared" si="93"/>
        <v>PLAYERSKILL_305</v>
      </c>
      <c r="O232" s="295" t="str">
        <f t="shared" si="93"/>
        <v>PLAYERSKILLDES_305</v>
      </c>
      <c r="P232" s="295" t="str">
        <f t="shared" si="93"/>
        <v>PLAYERSKILLDES2_305</v>
      </c>
      <c r="Q232" s="295" t="str">
        <f t="shared" si="93"/>
        <v>PLAYERSKILLDES3_305</v>
      </c>
      <c r="R232" s="295"/>
      <c r="S232" s="295" t="str">
        <f t="shared" si="94"/>
        <v>ps_hanbingmohuan</v>
      </c>
      <c r="T232" s="295">
        <f t="shared" si="94"/>
        <v>101</v>
      </c>
      <c r="U232" s="295" t="str">
        <f t="shared" si="94"/>
        <v/>
      </c>
      <c r="V232" s="295" t="str">
        <f t="shared" si="94"/>
        <v/>
      </c>
      <c r="W232" s="295" t="str">
        <f t="shared" si="94"/>
        <v/>
      </c>
      <c r="X232" s="295" t="str">
        <f t="shared" si="94"/>
        <v/>
      </c>
      <c r="Y232" s="295" t="str">
        <f t="shared" si="94"/>
        <v/>
      </c>
      <c r="Z232" s="295" t="str">
        <f t="shared" si="94"/>
        <v/>
      </c>
      <c r="AA232" s="295" t="str">
        <f t="shared" si="94"/>
        <v/>
      </c>
      <c r="AB232" s="295" t="str">
        <f t="shared" si="94"/>
        <v/>
      </c>
      <c r="AC232" s="295"/>
      <c r="AD232" s="295" t="str">
        <f t="shared" si="95"/>
        <v>hanbingmohuan1_hanbingmohuan</v>
      </c>
      <c r="AE232" s="295" t="str">
        <f t="shared" si="95"/>
        <v/>
      </c>
      <c r="AF232" s="295" t="str">
        <f t="shared" si="95"/>
        <v>hanbingmohuan2_hanbingmohuan</v>
      </c>
      <c r="AG232" s="295" t="str">
        <f t="shared" si="95"/>
        <v/>
      </c>
      <c r="AH232" s="295">
        <f t="shared" si="95"/>
        <v>120</v>
      </c>
      <c r="AI232" s="295" t="str">
        <f t="shared" si="95"/>
        <v/>
      </c>
      <c r="AJ232" s="295" t="str">
        <f t="shared" si="95"/>
        <v/>
      </c>
      <c r="AK232" s="295" t="str">
        <f t="shared" si="95"/>
        <v/>
      </c>
      <c r="AL232" s="295" t="str">
        <f t="shared" si="95"/>
        <v/>
      </c>
      <c r="AM232" s="295">
        <f t="shared" si="95"/>
        <v>1</v>
      </c>
      <c r="AN232" s="295" t="str">
        <f t="shared" si="95"/>
        <v>[["skill_hanbingmohuan",14]]</v>
      </c>
      <c r="AO232" s="240">
        <v>0</v>
      </c>
      <c r="AP232" s="240">
        <v>3</v>
      </c>
      <c r="AQ232" s="219">
        <v>3</v>
      </c>
      <c r="AR232" s="242">
        <v>0</v>
      </c>
      <c r="AT232" s="242" t="s">
        <v>13615</v>
      </c>
      <c r="AU232" s="242" t="s">
        <v>13567</v>
      </c>
      <c r="AV232" s="244" t="s">
        <v>13440</v>
      </c>
      <c r="AW232" s="242">
        <v>1</v>
      </c>
      <c r="AX232" s="243">
        <v>1</v>
      </c>
      <c r="AY232" s="243">
        <v>1</v>
      </c>
      <c r="AZ232" s="243" t="s">
        <v>6905</v>
      </c>
      <c r="BB232" s="244">
        <v>1</v>
      </c>
      <c r="BD232" s="246" t="s">
        <v>6905</v>
      </c>
      <c r="BE232" s="247" t="s">
        <v>6905</v>
      </c>
      <c r="BF232" s="248" t="s">
        <v>6905</v>
      </c>
      <c r="BG232" s="248" t="s">
        <v>6905</v>
      </c>
      <c r="BH232" s="245">
        <v>100</v>
      </c>
      <c r="BK232" s="245">
        <v>1</v>
      </c>
      <c r="BL232" s="245">
        <v>60</v>
      </c>
      <c r="BM232" s="245">
        <v>9</v>
      </c>
      <c r="BN232" s="295">
        <f t="shared" si="96"/>
        <v>27</v>
      </c>
      <c r="BO232" s="295"/>
      <c r="BP232" s="245" t="s">
        <v>13125</v>
      </c>
      <c r="BQ232" s="245">
        <v>2</v>
      </c>
      <c r="BS232" s="245" t="s">
        <v>6905</v>
      </c>
      <c r="BU232" s="245" t="s">
        <v>13618</v>
      </c>
      <c r="BW232" s="245" t="s">
        <v>6905</v>
      </c>
      <c r="BX232" s="245">
        <v>3</v>
      </c>
      <c r="BY232" s="249" t="s">
        <v>6905</v>
      </c>
      <c r="BZ232" s="249" t="s">
        <v>6905</v>
      </c>
      <c r="CE232" s="243" t="s">
        <v>6905</v>
      </c>
      <c r="CF232" s="243" t="s">
        <v>6905</v>
      </c>
      <c r="CG232" s="243" t="s">
        <v>6905</v>
      </c>
      <c r="CH232" s="243" t="s">
        <v>6905</v>
      </c>
      <c r="CI232" s="243" t="s">
        <v>6905</v>
      </c>
      <c r="CW232" s="253">
        <v>3</v>
      </c>
      <c r="CX232" s="253">
        <v>3</v>
      </c>
      <c r="CY232" s="253">
        <v>1</v>
      </c>
      <c r="CZ232" s="245">
        <v>100</v>
      </c>
      <c r="DA232" s="245" t="s">
        <v>13561</v>
      </c>
      <c r="DB232" s="245">
        <v>1</v>
      </c>
      <c r="DD232" s="295"/>
      <c r="DE232" s="295"/>
      <c r="DF232" s="295"/>
      <c r="DG232" s="295"/>
      <c r="DH232" s="245">
        <v>1</v>
      </c>
      <c r="DI232" s="245">
        <v>60</v>
      </c>
      <c r="DJ232" s="245">
        <v>9</v>
      </c>
      <c r="DK232" s="295">
        <f t="shared" si="97"/>
        <v>35</v>
      </c>
      <c r="DL232" s="295"/>
      <c r="DM232" s="245" t="s">
        <v>13125</v>
      </c>
      <c r="DN232" s="245">
        <v>2</v>
      </c>
      <c r="DP232" s="245" t="s">
        <v>6905</v>
      </c>
      <c r="DS232" s="245" t="s">
        <v>6905</v>
      </c>
      <c r="DT232" s="245">
        <v>3</v>
      </c>
      <c r="DU232" s="251" t="s">
        <v>6905</v>
      </c>
      <c r="DV232" s="251" t="s">
        <v>6905</v>
      </c>
      <c r="DW232" s="251">
        <v>43002</v>
      </c>
      <c r="DX232" s="251" t="s">
        <v>13126</v>
      </c>
      <c r="EW232" s="250">
        <v>10</v>
      </c>
      <c r="EX232" s="250">
        <v>315</v>
      </c>
      <c r="EZ232" s="250">
        <v>101</v>
      </c>
      <c r="FH232" s="250">
        <v>1</v>
      </c>
      <c r="FI232" s="250">
        <v>25</v>
      </c>
      <c r="FJ232" s="250">
        <v>10</v>
      </c>
      <c r="FK232" s="250">
        <v>315</v>
      </c>
      <c r="FM232" s="250">
        <v>101</v>
      </c>
      <c r="FV232" s="250">
        <v>1</v>
      </c>
      <c r="FW232" s="250">
        <v>25</v>
      </c>
      <c r="FX232" s="254">
        <v>2000</v>
      </c>
      <c r="FY232" s="254">
        <v>1</v>
      </c>
    </row>
    <row r="233" spans="1:181">
      <c r="A233" s="240">
        <v>7510</v>
      </c>
      <c r="B233" s="240" t="s">
        <v>667</v>
      </c>
      <c r="C233" s="295">
        <f t="shared" si="92"/>
        <v>2</v>
      </c>
      <c r="D233" s="295" t="str">
        <f t="shared" si="92"/>
        <v/>
      </c>
      <c r="E233" s="295" t="str">
        <f t="shared" si="92"/>
        <v/>
      </c>
      <c r="F233" s="295">
        <f t="shared" si="92"/>
        <v>1</v>
      </c>
      <c r="G233" s="295">
        <f t="shared" si="92"/>
        <v>3</v>
      </c>
      <c r="H233" s="295">
        <f t="shared" si="92"/>
        <v>3</v>
      </c>
      <c r="I233" s="295" t="str">
        <f t="shared" si="92"/>
        <v/>
      </c>
      <c r="J233" s="295"/>
      <c r="K233" s="295" t="str">
        <f t="shared" si="93"/>
        <v/>
      </c>
      <c r="L233" s="295">
        <f t="shared" si="93"/>
        <v>2.7E-2</v>
      </c>
      <c r="M233" s="295">
        <f t="shared" si="93"/>
        <v>1.7999999999999999E-2</v>
      </c>
      <c r="N233" s="295" t="str">
        <f t="shared" si="93"/>
        <v>PLAYERSKILL_510</v>
      </c>
      <c r="O233" s="295" t="str">
        <f t="shared" si="93"/>
        <v>PLAYERSKILLDES_510</v>
      </c>
      <c r="P233" s="295" t="str">
        <f t="shared" si="93"/>
        <v>PLAYERSKILLDES2_510</v>
      </c>
      <c r="Q233" s="295" t="str">
        <f t="shared" si="93"/>
        <v>PLAYERSKILLDES3_510</v>
      </c>
      <c r="R233" s="295"/>
      <c r="S233" s="295" t="str">
        <f t="shared" si="94"/>
        <v>ps_zhaohunshu</v>
      </c>
      <c r="T233" s="295">
        <f t="shared" si="94"/>
        <v>101</v>
      </c>
      <c r="U233" s="295" t="str">
        <f t="shared" si="94"/>
        <v/>
      </c>
      <c r="V233" s="295" t="str">
        <f t="shared" si="94"/>
        <v/>
      </c>
      <c r="W233" s="295" t="str">
        <f t="shared" si="94"/>
        <v/>
      </c>
      <c r="X233" s="295" t="str">
        <f t="shared" si="94"/>
        <v/>
      </c>
      <c r="Y233" s="295" t="str">
        <f t="shared" si="94"/>
        <v/>
      </c>
      <c r="Z233" s="295" t="str">
        <f t="shared" si="94"/>
        <v/>
      </c>
      <c r="AA233" s="295" t="str">
        <f t="shared" si="94"/>
        <v/>
      </c>
      <c r="AB233" s="295" t="str">
        <f t="shared" si="94"/>
        <v/>
      </c>
      <c r="AC233" s="295"/>
      <c r="AD233" s="295" t="str">
        <f t="shared" si="95"/>
        <v>zhaohunshu1_zhaohunshu</v>
      </c>
      <c r="AE233" s="295" t="str">
        <f t="shared" si="95"/>
        <v/>
      </c>
      <c r="AF233" s="295" t="str">
        <f t="shared" si="95"/>
        <v/>
      </c>
      <c r="AG233" s="295" t="str">
        <f t="shared" si="95"/>
        <v>zhaohunshu2_zhaohunshu</v>
      </c>
      <c r="AH233" s="295" t="str">
        <f t="shared" si="95"/>
        <v/>
      </c>
      <c r="AI233" s="295" t="str">
        <f t="shared" si="95"/>
        <v/>
      </c>
      <c r="AJ233" s="295" t="str">
        <f t="shared" si="95"/>
        <v/>
      </c>
      <c r="AK233" s="295" t="str">
        <f t="shared" si="95"/>
        <v/>
      </c>
      <c r="AL233" s="295" t="str">
        <f t="shared" si="95"/>
        <v/>
      </c>
      <c r="AM233" s="295">
        <f t="shared" si="95"/>
        <v>3</v>
      </c>
      <c r="AN233" s="295" t="str">
        <f t="shared" si="95"/>
        <v>[["skill_zhaohunshu",1]]</v>
      </c>
      <c r="AO233" s="240">
        <v>0</v>
      </c>
      <c r="AP233" s="240">
        <v>3</v>
      </c>
      <c r="AQ233" s="219">
        <v>5</v>
      </c>
      <c r="AR233" s="242">
        <v>0</v>
      </c>
      <c r="AT233" s="242" t="s">
        <v>13615</v>
      </c>
      <c r="AU233" s="242" t="s">
        <v>13444</v>
      </c>
      <c r="AV233" s="244" t="s">
        <v>13440</v>
      </c>
      <c r="AW233" s="242">
        <v>1</v>
      </c>
      <c r="AX233" s="243">
        <v>1</v>
      </c>
      <c r="AY233" s="243">
        <v>1</v>
      </c>
      <c r="AZ233" s="243" t="s">
        <v>6905</v>
      </c>
      <c r="BB233" s="244">
        <v>1</v>
      </c>
      <c r="BD233" s="246" t="s">
        <v>6905</v>
      </c>
      <c r="BE233" s="247" t="s">
        <v>6905</v>
      </c>
      <c r="BF233" s="248" t="s">
        <v>6905</v>
      </c>
      <c r="BG233" s="248" t="s">
        <v>6905</v>
      </c>
      <c r="BH233" s="245">
        <v>100</v>
      </c>
      <c r="BK233" s="245">
        <v>0</v>
      </c>
      <c r="BL233" s="245">
        <v>45</v>
      </c>
      <c r="BN233" s="295" t="str">
        <f t="shared" si="96"/>
        <v/>
      </c>
      <c r="BO233" s="295"/>
      <c r="BQ233" s="245">
        <v>3</v>
      </c>
      <c r="BS233" s="245" t="s">
        <v>6905</v>
      </c>
      <c r="BU233" s="245" t="s">
        <v>6905</v>
      </c>
      <c r="BW233" s="245" t="s">
        <v>6905</v>
      </c>
      <c r="BX233" s="245">
        <v>5</v>
      </c>
      <c r="BY233" s="249" t="s">
        <v>6905</v>
      </c>
      <c r="BZ233" s="249" t="s">
        <v>6905</v>
      </c>
      <c r="CB233" s="249" t="s">
        <v>6905</v>
      </c>
      <c r="CE233" s="243">
        <v>8510</v>
      </c>
      <c r="CF233" s="243" t="s">
        <v>13619</v>
      </c>
      <c r="CG233" s="243" t="s">
        <v>13569</v>
      </c>
      <c r="CH233" s="243" t="s">
        <v>6905</v>
      </c>
      <c r="CI233" s="243" t="s">
        <v>6905</v>
      </c>
      <c r="DD233" s="295"/>
      <c r="DE233" s="295"/>
      <c r="DF233" s="295"/>
      <c r="DG233" s="295"/>
      <c r="DI233" s="245">
        <v>45</v>
      </c>
      <c r="DK233" s="295" t="str">
        <f t="shared" si="97"/>
        <v/>
      </c>
      <c r="DL233" s="295"/>
      <c r="EW233" s="250">
        <v>5</v>
      </c>
      <c r="EZ233" s="250">
        <v>101</v>
      </c>
      <c r="FH233" s="250">
        <v>1</v>
      </c>
      <c r="FJ233" s="250">
        <v>5</v>
      </c>
      <c r="FM233" s="250">
        <v>101</v>
      </c>
      <c r="FV233" s="250">
        <v>1</v>
      </c>
      <c r="FX233" s="254">
        <v>2000</v>
      </c>
      <c r="FY233" s="254">
        <v>1</v>
      </c>
    </row>
    <row r="234" spans="1:181">
      <c r="A234" s="240">
        <v>7506</v>
      </c>
      <c r="B234" s="240" t="s">
        <v>663</v>
      </c>
      <c r="C234" s="295">
        <f t="shared" si="92"/>
        <v>2</v>
      </c>
      <c r="D234" s="295" t="str">
        <f t="shared" si="92"/>
        <v/>
      </c>
      <c r="E234" s="295" t="str">
        <f t="shared" si="92"/>
        <v/>
      </c>
      <c r="F234" s="295">
        <f t="shared" si="92"/>
        <v>1</v>
      </c>
      <c r="G234" s="295">
        <f t="shared" si="92"/>
        <v>1</v>
      </c>
      <c r="H234" s="295">
        <f t="shared" si="92"/>
        <v>1</v>
      </c>
      <c r="I234" s="295" t="str">
        <f t="shared" si="92"/>
        <v/>
      </c>
      <c r="J234" s="295"/>
      <c r="K234" s="295" t="str">
        <f t="shared" si="93"/>
        <v/>
      </c>
      <c r="L234" s="295">
        <f t="shared" si="93"/>
        <v>2.7E-2</v>
      </c>
      <c r="M234" s="295">
        <f t="shared" si="93"/>
        <v>1.7999999999999999E-2</v>
      </c>
      <c r="N234" s="295" t="str">
        <f t="shared" si="93"/>
        <v>PLAYERSKILL_506</v>
      </c>
      <c r="O234" s="295" t="str">
        <f t="shared" si="93"/>
        <v>PLAYERSKILLDES_506</v>
      </c>
      <c r="P234" s="295" t="str">
        <f t="shared" si="93"/>
        <v>PLAYERSKILLDES2_506</v>
      </c>
      <c r="Q234" s="295" t="str">
        <f t="shared" si="93"/>
        <v>PLAYERSKILLDES3_506</v>
      </c>
      <c r="R234" s="295"/>
      <c r="S234" s="295" t="str">
        <f t="shared" si="94"/>
        <v>ps_siwangbowen</v>
      </c>
      <c r="T234" s="295">
        <f t="shared" si="94"/>
        <v>101</v>
      </c>
      <c r="U234" s="295" t="str">
        <f t="shared" si="94"/>
        <v/>
      </c>
      <c r="V234" s="295" t="str">
        <f t="shared" si="94"/>
        <v/>
      </c>
      <c r="W234" s="295" t="str">
        <f t="shared" si="94"/>
        <v/>
      </c>
      <c r="X234" s="295" t="str">
        <f t="shared" si="94"/>
        <v/>
      </c>
      <c r="Y234" s="295" t="str">
        <f t="shared" si="94"/>
        <v/>
      </c>
      <c r="Z234" s="295" t="str">
        <f t="shared" si="94"/>
        <v/>
      </c>
      <c r="AA234" s="295" t="str">
        <f t="shared" si="94"/>
        <v>[["siwangbowen_siwangbowen",1]]</v>
      </c>
      <c r="AB234" s="295" t="str">
        <f t="shared" si="94"/>
        <v/>
      </c>
      <c r="AC234" s="295"/>
      <c r="AD234" s="295" t="str">
        <f t="shared" si="95"/>
        <v/>
      </c>
      <c r="AE234" s="295" t="str">
        <f t="shared" si="95"/>
        <v/>
      </c>
      <c r="AF234" s="295" t="str">
        <f t="shared" si="95"/>
        <v/>
      </c>
      <c r="AG234" s="295" t="str">
        <f t="shared" si="95"/>
        <v/>
      </c>
      <c r="AH234" s="295" t="str">
        <f t="shared" si="95"/>
        <v/>
      </c>
      <c r="AI234" s="295" t="str">
        <f t="shared" si="95"/>
        <v/>
      </c>
      <c r="AJ234" s="295" t="str">
        <f t="shared" si="95"/>
        <v/>
      </c>
      <c r="AK234" s="295" t="str">
        <f t="shared" si="95"/>
        <v/>
      </c>
      <c r="AL234" s="295" t="str">
        <f t="shared" si="95"/>
        <v/>
      </c>
      <c r="AM234" s="295">
        <f t="shared" si="95"/>
        <v>3</v>
      </c>
      <c r="AN234" s="295" t="str">
        <f t="shared" si="95"/>
        <v>[["skill_siwangbowen",1]]</v>
      </c>
      <c r="AO234" s="240">
        <v>0</v>
      </c>
      <c r="AP234" s="240">
        <v>3</v>
      </c>
      <c r="AQ234" s="219">
        <v>5</v>
      </c>
      <c r="AR234" s="242">
        <v>0</v>
      </c>
      <c r="AT234" s="242" t="s">
        <v>13523</v>
      </c>
      <c r="AU234" s="242" t="s">
        <v>13523</v>
      </c>
      <c r="AV234" s="244" t="s">
        <v>13440</v>
      </c>
      <c r="AW234" s="242">
        <v>1</v>
      </c>
      <c r="AX234" s="243">
        <v>1</v>
      </c>
      <c r="AY234" s="243">
        <v>1</v>
      </c>
      <c r="AZ234" s="243" t="s">
        <v>6905</v>
      </c>
      <c r="BB234" s="244">
        <v>1</v>
      </c>
      <c r="BD234" s="246" t="s">
        <v>6905</v>
      </c>
      <c r="BE234" s="247" t="s">
        <v>6905</v>
      </c>
      <c r="BF234" s="248" t="s">
        <v>6905</v>
      </c>
      <c r="BG234" s="248" t="s">
        <v>6905</v>
      </c>
      <c r="BH234" s="245">
        <v>100</v>
      </c>
      <c r="BK234" s="245">
        <v>1</v>
      </c>
      <c r="BL234" s="245">
        <v>2000</v>
      </c>
      <c r="BM234" s="245">
        <v>2</v>
      </c>
      <c r="BN234" s="295" t="str">
        <f t="shared" si="96"/>
        <v/>
      </c>
      <c r="BO234" s="295"/>
      <c r="BP234" s="245" t="s">
        <v>13620</v>
      </c>
      <c r="BQ234" s="245">
        <v>2</v>
      </c>
      <c r="BS234" s="245" t="s">
        <v>6905</v>
      </c>
      <c r="BU234" s="245" t="s">
        <v>13621</v>
      </c>
      <c r="BW234" s="245" t="s">
        <v>6905</v>
      </c>
      <c r="BX234" s="245">
        <v>5</v>
      </c>
      <c r="BY234" s="249" t="s">
        <v>6905</v>
      </c>
      <c r="BZ234" s="249" t="s">
        <v>6905</v>
      </c>
      <c r="CB234" s="249" t="s">
        <v>6905</v>
      </c>
      <c r="CE234" s="243" t="s">
        <v>6905</v>
      </c>
      <c r="CF234" s="243" t="s">
        <v>6905</v>
      </c>
      <c r="CG234" s="243" t="s">
        <v>6905</v>
      </c>
      <c r="CH234" s="243" t="s">
        <v>6905</v>
      </c>
      <c r="CI234" s="243" t="s">
        <v>6905</v>
      </c>
      <c r="CW234" s="253">
        <v>5</v>
      </c>
      <c r="DD234" s="295"/>
      <c r="DE234" s="295"/>
      <c r="DF234" s="295"/>
      <c r="DG234" s="295"/>
      <c r="DI234" s="245">
        <v>999</v>
      </c>
      <c r="DK234" s="295">
        <f t="shared" si="97"/>
        <v>10</v>
      </c>
      <c r="DL234" s="295"/>
      <c r="EW234" s="250">
        <v>10</v>
      </c>
      <c r="EZ234" s="250">
        <v>101</v>
      </c>
      <c r="FH234" s="250">
        <v>1</v>
      </c>
      <c r="FJ234" s="250">
        <v>10</v>
      </c>
      <c r="FM234" s="250">
        <v>101</v>
      </c>
      <c r="FV234" s="250">
        <v>1</v>
      </c>
      <c r="FX234" s="254">
        <v>2000</v>
      </c>
      <c r="FY234" s="254">
        <v>1</v>
      </c>
    </row>
    <row r="235" spans="1:181">
      <c r="A235" s="240">
        <v>7204</v>
      </c>
      <c r="B235" s="240" t="s">
        <v>611</v>
      </c>
      <c r="C235" s="295">
        <f t="shared" si="92"/>
        <v>2</v>
      </c>
      <c r="D235" s="295">
        <f t="shared" si="92"/>
        <v>1</v>
      </c>
      <c r="E235" s="295">
        <f t="shared" si="92"/>
        <v>1</v>
      </c>
      <c r="F235" s="295">
        <f t="shared" si="92"/>
        <v>1</v>
      </c>
      <c r="G235" s="295">
        <f t="shared" si="92"/>
        <v>2</v>
      </c>
      <c r="H235" s="295">
        <f t="shared" si="92"/>
        <v>2</v>
      </c>
      <c r="I235" s="295" t="str">
        <f t="shared" si="92"/>
        <v/>
      </c>
      <c r="J235" s="295"/>
      <c r="K235" s="295" t="str">
        <f t="shared" si="93"/>
        <v/>
      </c>
      <c r="L235" s="295">
        <f t="shared" si="93"/>
        <v>3.5999999999999997E-2</v>
      </c>
      <c r="M235" s="295">
        <f t="shared" si="93"/>
        <v>2.7E-2</v>
      </c>
      <c r="N235" s="295" t="str">
        <f t="shared" si="93"/>
        <v>PLAYERSKILL_204</v>
      </c>
      <c r="O235" s="295" t="str">
        <f t="shared" si="93"/>
        <v>PLAYERSKILLDES_204</v>
      </c>
      <c r="P235" s="295" t="str">
        <f t="shared" si="93"/>
        <v>PLAYERSKILLDES2_204</v>
      </c>
      <c r="Q235" s="295" t="str">
        <f t="shared" si="93"/>
        <v>PLAYERSKILLDES3_204</v>
      </c>
      <c r="R235" s="295"/>
      <c r="S235" s="295" t="str">
        <f t="shared" si="94"/>
        <v>ps_guzhuyizhi</v>
      </c>
      <c r="T235" s="295">
        <f t="shared" si="94"/>
        <v>100</v>
      </c>
      <c r="U235" s="295" t="str">
        <f t="shared" si="94"/>
        <v/>
      </c>
      <c r="V235" s="295" t="str">
        <f t="shared" si="94"/>
        <v/>
      </c>
      <c r="W235" s="295" t="str">
        <f t="shared" si="94"/>
        <v/>
      </c>
      <c r="X235" s="295" t="str">
        <f t="shared" si="94"/>
        <v/>
      </c>
      <c r="Y235" s="295" t="str">
        <f t="shared" si="94"/>
        <v/>
      </c>
      <c r="Z235" s="295" t="str">
        <f t="shared" si="94"/>
        <v/>
      </c>
      <c r="AA235" s="295" t="str">
        <f t="shared" si="94"/>
        <v/>
      </c>
      <c r="AB235" s="295" t="str">
        <f t="shared" si="94"/>
        <v/>
      </c>
      <c r="AC235" s="295"/>
      <c r="AD235" s="295" t="str">
        <f t="shared" si="95"/>
        <v>guzhuyizhi1_guzhuyizhi</v>
      </c>
      <c r="AE235" s="295" t="str">
        <f t="shared" si="95"/>
        <v/>
      </c>
      <c r="AF235" s="295" t="str">
        <f t="shared" si="95"/>
        <v/>
      </c>
      <c r="AG235" s="295" t="str">
        <f t="shared" si="95"/>
        <v>guzhuyizhi2_guzhuyizhi</v>
      </c>
      <c r="AH235" s="295">
        <f t="shared" si="95"/>
        <v>150</v>
      </c>
      <c r="AI235" s="295" t="str">
        <f t="shared" si="95"/>
        <v/>
      </c>
      <c r="AJ235" s="295" t="str">
        <f t="shared" si="95"/>
        <v/>
      </c>
      <c r="AK235" s="295" t="str">
        <f t="shared" si="95"/>
        <v/>
      </c>
      <c r="AL235" s="295" t="str">
        <f t="shared" si="95"/>
        <v/>
      </c>
      <c r="AM235" s="295">
        <f t="shared" si="95"/>
        <v>2</v>
      </c>
      <c r="AN235" s="295" t="str">
        <f t="shared" si="95"/>
        <v>[["skill_guzhuyizhi",1]]</v>
      </c>
      <c r="AO235" s="240">
        <v>0</v>
      </c>
      <c r="AP235" s="240">
        <v>3</v>
      </c>
      <c r="AQ235" s="219">
        <v>2</v>
      </c>
      <c r="AR235" s="242">
        <v>0</v>
      </c>
      <c r="AT235" s="242" t="s">
        <v>13291</v>
      </c>
      <c r="AU235" s="242" t="s">
        <v>13622</v>
      </c>
      <c r="AV235" s="244" t="s">
        <v>13575</v>
      </c>
      <c r="AW235" s="242">
        <v>1</v>
      </c>
      <c r="AX235" s="243">
        <v>1</v>
      </c>
      <c r="AY235" s="243">
        <v>1</v>
      </c>
      <c r="AZ235" s="243" t="s">
        <v>6905</v>
      </c>
      <c r="BB235" s="244">
        <v>1</v>
      </c>
      <c r="BD235" s="246" t="s">
        <v>6905</v>
      </c>
      <c r="BE235" s="247" t="s">
        <v>6905</v>
      </c>
      <c r="BF235" s="248" t="s">
        <v>6905</v>
      </c>
      <c r="BG235" s="248" t="s">
        <v>6905</v>
      </c>
      <c r="BH235" s="245">
        <v>100</v>
      </c>
      <c r="BK235" s="245">
        <v>1</v>
      </c>
      <c r="BL235" s="245">
        <v>60</v>
      </c>
      <c r="BM235" s="245">
        <v>8</v>
      </c>
      <c r="BN235" s="295" t="str">
        <f t="shared" si="96"/>
        <v/>
      </c>
      <c r="BO235" s="295"/>
      <c r="BP235" s="245" t="s">
        <v>13125</v>
      </c>
      <c r="BQ235" s="245">
        <v>2</v>
      </c>
      <c r="BS235" s="245" t="s">
        <v>6905</v>
      </c>
      <c r="BU235" s="245" t="s">
        <v>6905</v>
      </c>
      <c r="BV235" s="245" t="s">
        <v>13576</v>
      </c>
      <c r="BW235" s="245" t="s">
        <v>6905</v>
      </c>
      <c r="BX235" s="245">
        <v>2</v>
      </c>
      <c r="BY235" s="249" t="s">
        <v>6905</v>
      </c>
      <c r="BZ235" s="249" t="s">
        <v>6905</v>
      </c>
      <c r="CA235" s="249">
        <v>4204</v>
      </c>
      <c r="CB235" s="249" t="s">
        <v>13126</v>
      </c>
      <c r="CE235" s="243" t="s">
        <v>6905</v>
      </c>
      <c r="CF235" s="243" t="s">
        <v>6905</v>
      </c>
      <c r="CG235" s="243" t="s">
        <v>6905</v>
      </c>
      <c r="CH235" s="243" t="s">
        <v>6905</v>
      </c>
      <c r="CI235" s="243" t="s">
        <v>6905</v>
      </c>
      <c r="DD235" s="295"/>
      <c r="DE235" s="295"/>
      <c r="DF235" s="295"/>
      <c r="DG235" s="295"/>
      <c r="DI235" s="245">
        <v>60</v>
      </c>
      <c r="DK235" s="295" t="str">
        <f t="shared" si="97"/>
        <v/>
      </c>
      <c r="DL235" s="295"/>
      <c r="EW235" s="250">
        <v>10</v>
      </c>
      <c r="EZ235" s="250">
        <v>100</v>
      </c>
      <c r="FF235" s="250" t="s">
        <v>13623</v>
      </c>
      <c r="FH235" s="250">
        <v>1</v>
      </c>
      <c r="FJ235" s="250">
        <v>10</v>
      </c>
      <c r="FM235" s="250">
        <v>100</v>
      </c>
      <c r="FT235" s="250" t="s">
        <v>13623</v>
      </c>
      <c r="FV235" s="250">
        <v>1</v>
      </c>
      <c r="FX235" s="254">
        <v>2000</v>
      </c>
      <c r="FY235" s="254">
        <v>1</v>
      </c>
    </row>
    <row r="236" spans="1:181">
      <c r="BN236" s="295"/>
      <c r="BO236" s="295"/>
    </row>
    <row r="237" spans="1:181">
      <c r="A237" s="240">
        <v>7504</v>
      </c>
      <c r="B237" s="240" t="s">
        <v>661</v>
      </c>
      <c r="C237" s="240">
        <v>2</v>
      </c>
      <c r="E237" s="240">
        <v>0</v>
      </c>
      <c r="F237" s="240">
        <v>1</v>
      </c>
      <c r="G237" s="240">
        <v>2</v>
      </c>
      <c r="H237" s="240">
        <v>2</v>
      </c>
      <c r="L237" s="240">
        <v>2.7E-2</v>
      </c>
      <c r="M237" s="240">
        <v>1.7999999999999999E-2</v>
      </c>
      <c r="N237" s="295" t="s">
        <v>13624</v>
      </c>
      <c r="O237" s="295" t="s">
        <v>13625</v>
      </c>
      <c r="P237" s="295" t="s">
        <v>13626</v>
      </c>
      <c r="Q237" s="295" t="s">
        <v>13627</v>
      </c>
      <c r="R237" s="295" t="s">
        <v>13628</v>
      </c>
      <c r="S237" s="295" t="s">
        <v>13345</v>
      </c>
      <c r="T237" s="484">
        <v>101</v>
      </c>
      <c r="U237" s="485"/>
      <c r="V237" s="485"/>
      <c r="W237" s="485"/>
      <c r="X237" s="485"/>
      <c r="Y237" s="485"/>
      <c r="Z237" s="484"/>
      <c r="AA237" s="484"/>
      <c r="AB237" s="484"/>
      <c r="AC237" s="484"/>
      <c r="AE237" s="484"/>
      <c r="AF237" s="484"/>
      <c r="AG237" s="486" t="s">
        <v>13346</v>
      </c>
      <c r="AH237" s="486">
        <v>160</v>
      </c>
      <c r="AI237" s="486"/>
      <c r="AJ237" s="486"/>
      <c r="AK237" s="486"/>
      <c r="AL237" s="484"/>
      <c r="AM237" s="484">
        <v>1</v>
      </c>
      <c r="AN237" s="289" t="s">
        <v>13347</v>
      </c>
      <c r="AO237" s="484">
        <v>0</v>
      </c>
      <c r="AP237" s="484">
        <v>3</v>
      </c>
      <c r="AQ237" s="484">
        <v>5</v>
      </c>
      <c r="AR237" s="484">
        <v>0</v>
      </c>
      <c r="AS237" s="484"/>
      <c r="AT237" s="486" t="s">
        <v>13501</v>
      </c>
      <c r="AU237" s="486" t="s">
        <v>13588</v>
      </c>
      <c r="AV237" s="486" t="s">
        <v>13382</v>
      </c>
      <c r="AW237" s="484">
        <v>1</v>
      </c>
      <c r="AX237" s="484">
        <v>1</v>
      </c>
      <c r="AY237" s="484">
        <v>1</v>
      </c>
      <c r="AZ237" s="484" t="s">
        <v>6905</v>
      </c>
      <c r="BA237" s="484"/>
      <c r="BB237" s="484">
        <v>0</v>
      </c>
      <c r="BC237" s="484"/>
      <c r="BD237" s="484" t="s">
        <v>6905</v>
      </c>
      <c r="BE237" s="484">
        <v>10504</v>
      </c>
      <c r="BF237" s="484" t="s">
        <v>6905</v>
      </c>
      <c r="BG237" s="484" t="s">
        <v>6905</v>
      </c>
      <c r="BH237" s="484">
        <v>100</v>
      </c>
      <c r="BI237" s="484"/>
      <c r="BJ237" s="484"/>
      <c r="BK237" s="484">
        <v>1</v>
      </c>
      <c r="BL237" s="484">
        <v>60</v>
      </c>
      <c r="BM237" s="484">
        <v>9</v>
      </c>
      <c r="BN237" s="484"/>
      <c r="BO237" s="484"/>
      <c r="BP237" s="486" t="s">
        <v>13317</v>
      </c>
      <c r="BQ237" s="484"/>
      <c r="BR237" s="484"/>
      <c r="BS237" s="484" t="s">
        <v>6905</v>
      </c>
      <c r="BT237" s="484"/>
      <c r="BU237" s="484" t="s">
        <v>6905</v>
      </c>
      <c r="BV237" s="484"/>
      <c r="BW237" s="484" t="s">
        <v>6905</v>
      </c>
      <c r="BX237" s="484">
        <v>5</v>
      </c>
      <c r="BY237" s="487" t="s">
        <v>6905</v>
      </c>
      <c r="BZ237" s="487" t="s">
        <v>6905</v>
      </c>
      <c r="CA237" s="487">
        <v>4504</v>
      </c>
      <c r="CB237" s="492" t="s">
        <v>13192</v>
      </c>
      <c r="CC237" s="492"/>
      <c r="CD237" s="492"/>
      <c r="CE237" s="484" t="s">
        <v>6905</v>
      </c>
      <c r="CF237" s="484" t="s">
        <v>6905</v>
      </c>
      <c r="CG237" s="484" t="s">
        <v>6905</v>
      </c>
      <c r="CH237" s="484" t="s">
        <v>6905</v>
      </c>
      <c r="CI237" s="484" t="s">
        <v>6905</v>
      </c>
      <c r="CJ237" s="484"/>
      <c r="CK237" s="484"/>
      <c r="CL237" s="484"/>
      <c r="CM237" s="484"/>
      <c r="CN237" s="484"/>
      <c r="CO237" s="484"/>
      <c r="CP237" s="484"/>
      <c r="CQ237" s="484"/>
      <c r="CR237" s="484"/>
      <c r="CS237" s="484"/>
      <c r="CT237" s="484"/>
      <c r="CU237" s="484"/>
      <c r="CV237" s="484"/>
      <c r="CW237" s="484"/>
      <c r="CX237" s="484"/>
      <c r="CY237" s="484"/>
      <c r="CZ237" s="484"/>
      <c r="DA237" s="484"/>
      <c r="DB237" s="484"/>
      <c r="DC237" s="484"/>
      <c r="DD237" s="486"/>
      <c r="DE237" s="486"/>
      <c r="DF237" s="486"/>
      <c r="DG237" s="486"/>
      <c r="DH237" s="484"/>
      <c r="DI237" s="484">
        <v>60</v>
      </c>
      <c r="DJ237" s="484"/>
      <c r="DK237" s="484"/>
      <c r="DL237" s="484"/>
      <c r="DM237" s="484"/>
      <c r="DN237" s="484"/>
      <c r="DO237" s="484"/>
      <c r="DP237" s="484"/>
      <c r="DQ237" s="484"/>
      <c r="DR237" s="484"/>
      <c r="DS237" s="484"/>
      <c r="DT237" s="484">
        <v>5</v>
      </c>
      <c r="DU237" s="484"/>
      <c r="DV237" s="484"/>
      <c r="DW237" s="484"/>
      <c r="DX237" s="484"/>
      <c r="DY237" s="484"/>
      <c r="DZ237" s="484"/>
      <c r="EA237" s="484"/>
      <c r="EB237" s="484"/>
      <c r="EC237" s="484"/>
      <c r="ED237" s="484"/>
      <c r="EE237" s="484"/>
      <c r="EF237" s="484"/>
      <c r="EG237" s="484"/>
      <c r="EH237" s="484"/>
      <c r="EI237" s="484"/>
      <c r="EJ237" s="484"/>
      <c r="EK237" s="484"/>
      <c r="EL237" s="484"/>
      <c r="EM237" s="484"/>
      <c r="EN237" s="484"/>
      <c r="EO237" s="484"/>
      <c r="EP237" s="484"/>
      <c r="EQ237" s="484"/>
      <c r="ER237" s="484"/>
      <c r="ES237" s="484"/>
      <c r="ET237" s="484"/>
      <c r="EU237" s="484"/>
      <c r="EV237" s="484"/>
      <c r="EW237" s="484">
        <v>9</v>
      </c>
      <c r="EX237" s="484"/>
      <c r="EY237" s="484"/>
      <c r="EZ237" s="484">
        <v>101</v>
      </c>
      <c r="FA237" s="484"/>
      <c r="FB237" s="484"/>
      <c r="FC237" s="484"/>
      <c r="FD237" s="484"/>
      <c r="FE237" s="484"/>
      <c r="FF237" s="484"/>
      <c r="FG237" s="484"/>
      <c r="FH237" s="484">
        <v>1</v>
      </c>
      <c r="FI237" s="484">
        <v>25</v>
      </c>
      <c r="FJ237" s="484">
        <v>9</v>
      </c>
      <c r="FK237" s="484"/>
      <c r="FL237" s="484"/>
      <c r="FM237" s="484">
        <v>101</v>
      </c>
      <c r="FN237" s="484"/>
      <c r="FO237" s="484"/>
      <c r="FP237" s="484"/>
      <c r="FQ237" s="484"/>
      <c r="FR237" s="484"/>
      <c r="FS237" s="484"/>
      <c r="FT237" s="486" t="s">
        <v>13629</v>
      </c>
      <c r="FU237" s="484">
        <v>1</v>
      </c>
      <c r="FV237" s="484">
        <v>1</v>
      </c>
      <c r="FW237" s="484">
        <v>25</v>
      </c>
      <c r="FX237" s="254">
        <v>2000</v>
      </c>
      <c r="FY237" s="254">
        <v>1</v>
      </c>
    </row>
    <row r="238" spans="1:181">
      <c r="A238" s="240">
        <v>7214</v>
      </c>
      <c r="B238" s="240" t="s">
        <v>13630</v>
      </c>
      <c r="C238" s="240">
        <v>2</v>
      </c>
      <c r="E238" s="240">
        <v>0</v>
      </c>
      <c r="F238" s="240">
        <v>1</v>
      </c>
      <c r="G238" s="240">
        <v>1</v>
      </c>
      <c r="H238" s="240">
        <v>1</v>
      </c>
      <c r="I238" s="240">
        <v>1</v>
      </c>
      <c r="L238" s="240">
        <v>2.7E-2</v>
      </c>
      <c r="M238" s="240">
        <v>1.7999999999999999E-2</v>
      </c>
      <c r="N238" s="274" t="s">
        <v>13631</v>
      </c>
      <c r="O238" s="274" t="s">
        <v>13632</v>
      </c>
      <c r="P238" s="274" t="s">
        <v>13633</v>
      </c>
      <c r="Q238" s="274" t="s">
        <v>13634</v>
      </c>
      <c r="R238" s="274" t="s">
        <v>13635</v>
      </c>
      <c r="S238" s="274" t="s">
        <v>13636</v>
      </c>
      <c r="T238" s="250">
        <v>101</v>
      </c>
      <c r="AD238" s="219" t="s">
        <v>13637</v>
      </c>
      <c r="AH238" s="219">
        <v>120</v>
      </c>
      <c r="AM238" s="219">
        <v>1</v>
      </c>
      <c r="AN238" s="219" t="s">
        <v>13175</v>
      </c>
      <c r="AO238" s="240">
        <v>0</v>
      </c>
      <c r="AP238" s="240">
        <v>3</v>
      </c>
      <c r="AQ238" s="219">
        <v>2</v>
      </c>
      <c r="AR238" s="242">
        <v>0</v>
      </c>
      <c r="AT238" s="242" t="s">
        <v>13291</v>
      </c>
      <c r="AU238" s="242" t="s">
        <v>13616</v>
      </c>
      <c r="AV238" s="244" t="s">
        <v>13293</v>
      </c>
      <c r="AW238" s="242">
        <v>1</v>
      </c>
      <c r="AX238" s="243">
        <v>1</v>
      </c>
      <c r="AY238" s="243">
        <v>1</v>
      </c>
      <c r="AZ238" s="243" t="s">
        <v>6905</v>
      </c>
      <c r="BB238" s="244">
        <v>1</v>
      </c>
      <c r="BD238" s="246" t="s">
        <v>6905</v>
      </c>
      <c r="BE238" s="247" t="s">
        <v>6905</v>
      </c>
      <c r="BF238" s="248" t="s">
        <v>6905</v>
      </c>
      <c r="BG238" s="248" t="s">
        <v>6905</v>
      </c>
      <c r="BH238" s="245">
        <v>100</v>
      </c>
      <c r="BK238" s="245">
        <v>1</v>
      </c>
      <c r="BL238" s="245">
        <v>45</v>
      </c>
      <c r="BM238" s="245">
        <v>9</v>
      </c>
      <c r="BN238" s="219">
        <v>19</v>
      </c>
      <c r="BP238" s="245" t="s">
        <v>13125</v>
      </c>
      <c r="BQ238" s="245">
        <v>2</v>
      </c>
      <c r="BS238" s="245" t="s">
        <v>6905</v>
      </c>
      <c r="BU238" s="245" t="s">
        <v>13549</v>
      </c>
      <c r="BW238" s="245" t="s">
        <v>6905</v>
      </c>
      <c r="BX238" s="245">
        <v>2</v>
      </c>
      <c r="BY238" s="249" t="s">
        <v>6905</v>
      </c>
      <c r="BZ238" s="249" t="s">
        <v>6905</v>
      </c>
      <c r="CA238" s="249">
        <v>42001</v>
      </c>
      <c r="CB238" s="249" t="s">
        <v>13126</v>
      </c>
      <c r="CE238" s="243" t="s">
        <v>6905</v>
      </c>
      <c r="CF238" s="243" t="s">
        <v>6905</v>
      </c>
      <c r="CG238" s="243" t="s">
        <v>6905</v>
      </c>
      <c r="CH238" s="243" t="s">
        <v>6905</v>
      </c>
      <c r="CI238" s="243" t="s">
        <v>6905</v>
      </c>
      <c r="CW238" s="253">
        <v>2</v>
      </c>
      <c r="CX238" s="253">
        <v>2</v>
      </c>
      <c r="CY238" s="253">
        <v>1</v>
      </c>
      <c r="DI238" s="245">
        <v>45</v>
      </c>
      <c r="DT238" s="245">
        <v>2</v>
      </c>
      <c r="EW238" s="250">
        <v>6</v>
      </c>
      <c r="EZ238" s="250">
        <v>101</v>
      </c>
      <c r="FF238" s="250" t="s">
        <v>13638</v>
      </c>
      <c r="FH238" s="250">
        <v>2</v>
      </c>
      <c r="FI238" s="250">
        <v>25</v>
      </c>
      <c r="FJ238" s="250">
        <v>6</v>
      </c>
      <c r="FM238" s="250">
        <v>101</v>
      </c>
      <c r="FT238" s="250" t="s">
        <v>13638</v>
      </c>
      <c r="FU238" s="250">
        <v>2</v>
      </c>
      <c r="FV238" s="250">
        <v>2</v>
      </c>
      <c r="FW238" s="250">
        <v>25</v>
      </c>
      <c r="FX238" s="254">
        <v>2000</v>
      </c>
      <c r="FY238" s="254">
        <v>1</v>
      </c>
    </row>
    <row r="240" spans="1:181" ht="15" customHeight="1">
      <c r="A240" s="240">
        <v>7104</v>
      </c>
      <c r="B240" s="240" t="s">
        <v>13639</v>
      </c>
      <c r="C240" s="240">
        <v>2</v>
      </c>
      <c r="E240" s="240">
        <v>0</v>
      </c>
      <c r="F240" s="240">
        <v>1</v>
      </c>
      <c r="G240" s="240">
        <v>3</v>
      </c>
      <c r="H240" s="240">
        <v>3</v>
      </c>
      <c r="L240" s="240">
        <v>2.7E-2</v>
      </c>
      <c r="M240" s="240">
        <v>1.7999999999999999E-2</v>
      </c>
      <c r="N240" s="274" t="s">
        <v>13375</v>
      </c>
      <c r="O240" s="274" t="s">
        <v>13640</v>
      </c>
      <c r="P240" s="274" t="s">
        <v>13641</v>
      </c>
      <c r="Q240" s="274" t="s">
        <v>13642</v>
      </c>
      <c r="R240" s="274" t="s">
        <v>13643</v>
      </c>
      <c r="S240" s="274" t="s">
        <v>13369</v>
      </c>
      <c r="T240" s="250">
        <v>101</v>
      </c>
      <c r="AD240" s="219" t="s">
        <v>13380</v>
      </c>
      <c r="AG240" s="219" t="s">
        <v>13371</v>
      </c>
      <c r="AM240" s="219">
        <v>3</v>
      </c>
      <c r="AN240" s="219" t="s">
        <v>13372</v>
      </c>
      <c r="AO240" s="240">
        <v>0</v>
      </c>
      <c r="AP240" s="240">
        <v>3</v>
      </c>
      <c r="AQ240" s="219">
        <v>5</v>
      </c>
      <c r="AR240" s="242">
        <v>0</v>
      </c>
      <c r="AT240" s="242" t="s">
        <v>13444</v>
      </c>
      <c r="AU240" s="242" t="s">
        <v>13615</v>
      </c>
      <c r="AV240" s="244" t="s">
        <v>13382</v>
      </c>
      <c r="AW240" s="242">
        <v>1</v>
      </c>
      <c r="AX240" s="243">
        <v>1</v>
      </c>
      <c r="AY240" s="243">
        <v>1</v>
      </c>
      <c r="AZ240" s="243" t="s">
        <v>6905</v>
      </c>
      <c r="BB240" s="244">
        <v>1</v>
      </c>
      <c r="BD240" s="246" t="s">
        <v>6905</v>
      </c>
      <c r="BE240" s="247" t="s">
        <v>6905</v>
      </c>
      <c r="BF240" s="248" t="s">
        <v>6905</v>
      </c>
      <c r="BG240" s="248" t="s">
        <v>6905</v>
      </c>
      <c r="BH240" s="245">
        <v>100</v>
      </c>
      <c r="BK240" s="245">
        <v>0</v>
      </c>
      <c r="BL240" s="245">
        <v>45</v>
      </c>
      <c r="BQ240" s="245">
        <v>3</v>
      </c>
      <c r="BS240" s="245" t="s">
        <v>6905</v>
      </c>
      <c r="BU240" s="245" t="s">
        <v>6905</v>
      </c>
      <c r="BW240" s="245" t="s">
        <v>6905</v>
      </c>
      <c r="BX240" s="245">
        <v>5</v>
      </c>
      <c r="BY240" s="249" t="s">
        <v>6905</v>
      </c>
      <c r="BZ240" s="249" t="s">
        <v>6905</v>
      </c>
      <c r="CE240" s="243">
        <v>85104</v>
      </c>
      <c r="CF240" s="243" t="s">
        <v>12013</v>
      </c>
      <c r="CG240" s="243" t="s">
        <v>13569</v>
      </c>
      <c r="CH240" s="243" t="s">
        <v>6905</v>
      </c>
      <c r="CI240" s="243" t="s">
        <v>6905</v>
      </c>
      <c r="CZ240" s="245">
        <v>100</v>
      </c>
      <c r="DH240" s="245">
        <v>1</v>
      </c>
      <c r="DI240" s="245">
        <v>45</v>
      </c>
      <c r="DJ240" s="245">
        <v>9</v>
      </c>
      <c r="DM240" s="245" t="s">
        <v>13125</v>
      </c>
      <c r="DT240" s="245">
        <v>5</v>
      </c>
      <c r="DW240" s="251">
        <v>4508</v>
      </c>
      <c r="DX240" s="251" t="s">
        <v>13126</v>
      </c>
      <c r="EW240" s="250">
        <v>1</v>
      </c>
      <c r="EZ240" s="250">
        <v>101</v>
      </c>
      <c r="FH240" s="250">
        <v>1</v>
      </c>
      <c r="FI240" s="250">
        <v>25</v>
      </c>
      <c r="FJ240" s="250">
        <v>1</v>
      </c>
      <c r="FM240" s="250">
        <v>101</v>
      </c>
      <c r="FT240" s="250" t="s">
        <v>13187</v>
      </c>
      <c r="FU240" s="250">
        <v>2</v>
      </c>
      <c r="FV240" s="250">
        <v>1</v>
      </c>
      <c r="FW240" s="250">
        <v>25</v>
      </c>
      <c r="FX240" s="254">
        <v>2000</v>
      </c>
      <c r="FY240" s="254">
        <v>1</v>
      </c>
    </row>
    <row r="241" spans="1:181">
      <c r="A241" s="240">
        <v>7184</v>
      </c>
      <c r="B241" s="240" t="s">
        <v>13644</v>
      </c>
      <c r="C241" s="240">
        <v>2</v>
      </c>
      <c r="D241" s="240">
        <v>1</v>
      </c>
      <c r="E241" s="240">
        <v>1</v>
      </c>
      <c r="F241" s="240">
        <v>1</v>
      </c>
      <c r="G241" s="240">
        <v>3</v>
      </c>
      <c r="H241" s="240">
        <v>3</v>
      </c>
      <c r="L241" s="240">
        <v>3.5999999999999997E-2</v>
      </c>
      <c r="M241" s="240">
        <v>2.7E-2</v>
      </c>
      <c r="N241" s="274" t="s">
        <v>13645</v>
      </c>
      <c r="O241" s="274" t="s">
        <v>13646</v>
      </c>
      <c r="P241" s="274" t="s">
        <v>13647</v>
      </c>
      <c r="Q241" s="274" t="s">
        <v>13648</v>
      </c>
      <c r="R241" s="274" t="s">
        <v>13649</v>
      </c>
      <c r="S241" s="274" t="s">
        <v>13650</v>
      </c>
      <c r="T241" s="250">
        <v>101</v>
      </c>
      <c r="AD241" s="219" t="s">
        <v>13651</v>
      </c>
      <c r="AG241" s="219" t="s">
        <v>13652</v>
      </c>
      <c r="AH241" s="219">
        <v>120</v>
      </c>
      <c r="AM241" s="219">
        <v>1</v>
      </c>
      <c r="AN241" s="219" t="s">
        <v>13372</v>
      </c>
      <c r="AO241" s="240">
        <v>0</v>
      </c>
      <c r="AP241" s="240">
        <v>3</v>
      </c>
      <c r="AQ241" s="219">
        <v>5</v>
      </c>
      <c r="AR241" s="242">
        <v>0</v>
      </c>
      <c r="AT241" s="242" t="s">
        <v>13615</v>
      </c>
      <c r="AU241" s="242" t="s">
        <v>13567</v>
      </c>
      <c r="AV241" s="244" t="s">
        <v>13409</v>
      </c>
      <c r="AW241" s="242">
        <v>1</v>
      </c>
      <c r="AX241" s="243">
        <v>1</v>
      </c>
      <c r="AY241" s="243">
        <v>1</v>
      </c>
      <c r="AZ241" s="243" t="s">
        <v>6905</v>
      </c>
      <c r="BB241" s="244">
        <v>1</v>
      </c>
      <c r="BD241" s="246" t="s">
        <v>6905</v>
      </c>
      <c r="BE241" s="247" t="s">
        <v>6905</v>
      </c>
      <c r="BF241" s="248" t="s">
        <v>6905</v>
      </c>
      <c r="BG241" s="248" t="s">
        <v>6905</v>
      </c>
      <c r="BH241" s="245">
        <v>100</v>
      </c>
      <c r="BK241" s="245">
        <v>1</v>
      </c>
      <c r="BL241" s="245">
        <v>60</v>
      </c>
      <c r="BM241" s="245">
        <v>2</v>
      </c>
      <c r="BP241" s="245" t="s">
        <v>13653</v>
      </c>
      <c r="BQ241" s="245">
        <v>3</v>
      </c>
      <c r="BS241" s="245" t="s">
        <v>6905</v>
      </c>
      <c r="BU241" s="245" t="s">
        <v>6905</v>
      </c>
      <c r="BW241" s="245" t="s">
        <v>6905</v>
      </c>
      <c r="BX241" s="245">
        <v>5</v>
      </c>
      <c r="BY241" s="249" t="s">
        <v>6905</v>
      </c>
      <c r="BZ241" s="249" t="s">
        <v>6905</v>
      </c>
      <c r="CE241" s="243">
        <v>85104</v>
      </c>
      <c r="CF241" s="243" t="s">
        <v>12013</v>
      </c>
      <c r="CG241" s="243" t="s">
        <v>13569</v>
      </c>
      <c r="CH241" s="243" t="s">
        <v>6905</v>
      </c>
      <c r="CI241" s="243" t="s">
        <v>6905</v>
      </c>
      <c r="DI241" s="245">
        <v>45</v>
      </c>
      <c r="DT241" s="245">
        <v>5</v>
      </c>
      <c r="EW241" s="250">
        <v>10</v>
      </c>
      <c r="EZ241" s="250">
        <v>101</v>
      </c>
      <c r="FH241" s="250">
        <v>1</v>
      </c>
      <c r="FI241" s="250">
        <v>25</v>
      </c>
      <c r="FJ241" s="250">
        <v>10</v>
      </c>
      <c r="FM241" s="250">
        <v>101</v>
      </c>
      <c r="FT241" s="250" t="s">
        <v>13557</v>
      </c>
      <c r="FU241" s="250">
        <v>2</v>
      </c>
      <c r="FV241" s="250">
        <v>1</v>
      </c>
      <c r="FW241" s="250">
        <v>25</v>
      </c>
      <c r="FX241" s="254">
        <v>2000</v>
      </c>
      <c r="FY241" s="254">
        <v>1</v>
      </c>
    </row>
    <row r="242" spans="1:181">
      <c r="A242" s="240">
        <v>7205</v>
      </c>
      <c r="B242" s="240" t="s">
        <v>611</v>
      </c>
      <c r="C242" s="240">
        <v>2</v>
      </c>
      <c r="D242" s="240">
        <v>1</v>
      </c>
      <c r="E242" s="240">
        <v>1</v>
      </c>
      <c r="F242" s="240">
        <v>1</v>
      </c>
      <c r="G242" s="240">
        <v>2</v>
      </c>
      <c r="H242" s="240">
        <v>2</v>
      </c>
      <c r="I242" s="240" t="s">
        <v>6905</v>
      </c>
      <c r="K242" s="240" t="s">
        <v>6905</v>
      </c>
      <c r="L242" s="240">
        <v>3.5999999999999997E-2</v>
      </c>
      <c r="M242" s="240">
        <v>2.7E-2</v>
      </c>
      <c r="N242" s="274" t="s">
        <v>13654</v>
      </c>
      <c r="O242" s="274" t="s">
        <v>13655</v>
      </c>
      <c r="P242" s="274" t="s">
        <v>13656</v>
      </c>
      <c r="Q242" s="274" t="s">
        <v>13657</v>
      </c>
      <c r="S242" s="274" t="s">
        <v>13139</v>
      </c>
      <c r="T242" s="250">
        <v>100</v>
      </c>
      <c r="U242" s="243" t="s">
        <v>6905</v>
      </c>
      <c r="V242" s="243" t="s">
        <v>6905</v>
      </c>
      <c r="W242" s="243" t="s">
        <v>6905</v>
      </c>
      <c r="X242" s="243" t="s">
        <v>6905</v>
      </c>
      <c r="Y242" s="243" t="s">
        <v>6905</v>
      </c>
      <c r="Z242" s="219" t="s">
        <v>6905</v>
      </c>
      <c r="AA242" s="219" t="s">
        <v>6905</v>
      </c>
      <c r="AD242" s="219" t="s">
        <v>13658</v>
      </c>
      <c r="AE242" s="219" t="s">
        <v>6905</v>
      </c>
      <c r="AF242" s="219" t="s">
        <v>6905</v>
      </c>
      <c r="AG242" s="219" t="s">
        <v>13141</v>
      </c>
      <c r="AH242" s="219">
        <v>150</v>
      </c>
      <c r="AI242" s="219" t="s">
        <v>6905</v>
      </c>
      <c r="AJ242" s="219" t="s">
        <v>6905</v>
      </c>
      <c r="AK242" s="219" t="s">
        <v>6905</v>
      </c>
      <c r="AL242" s="219" t="s">
        <v>6905</v>
      </c>
      <c r="AM242" s="219">
        <v>2</v>
      </c>
      <c r="AN242" s="219" t="s">
        <v>13142</v>
      </c>
      <c r="AO242" s="240">
        <v>0</v>
      </c>
      <c r="AP242" s="240">
        <v>3</v>
      </c>
      <c r="AQ242" s="219">
        <v>2</v>
      </c>
      <c r="AR242" s="242">
        <v>0</v>
      </c>
      <c r="AT242" s="242" t="s">
        <v>13291</v>
      </c>
      <c r="AU242" s="242" t="s">
        <v>13622</v>
      </c>
      <c r="AV242" s="244" t="s">
        <v>13575</v>
      </c>
      <c r="AW242" s="242">
        <v>1</v>
      </c>
      <c r="AX242" s="243">
        <v>1</v>
      </c>
      <c r="AY242" s="243">
        <v>1</v>
      </c>
      <c r="AZ242" s="243" t="s">
        <v>6905</v>
      </c>
      <c r="BB242" s="244">
        <v>1</v>
      </c>
      <c r="BD242" s="246" t="s">
        <v>6905</v>
      </c>
      <c r="BE242" s="247" t="s">
        <v>6905</v>
      </c>
      <c r="BF242" s="248" t="s">
        <v>6905</v>
      </c>
      <c r="BG242" s="248" t="s">
        <v>6905</v>
      </c>
      <c r="BH242" s="245">
        <v>100</v>
      </c>
      <c r="BK242" s="245">
        <v>1</v>
      </c>
      <c r="BL242" s="245">
        <v>60</v>
      </c>
      <c r="BM242" s="245">
        <v>8</v>
      </c>
      <c r="BN242" s="219" t="s">
        <v>6905</v>
      </c>
      <c r="BP242" s="245" t="s">
        <v>13125</v>
      </c>
      <c r="BQ242" s="245">
        <v>2</v>
      </c>
      <c r="BS242" s="245" t="s">
        <v>6905</v>
      </c>
      <c r="BU242" s="245" t="s">
        <v>6905</v>
      </c>
      <c r="BV242" s="245" t="s">
        <v>13576</v>
      </c>
      <c r="BW242" s="245" t="s">
        <v>6905</v>
      </c>
      <c r="BX242" s="245">
        <v>2</v>
      </c>
      <c r="BY242" s="249" t="s">
        <v>6905</v>
      </c>
      <c r="BZ242" s="249" t="s">
        <v>6905</v>
      </c>
      <c r="CA242" s="249">
        <v>4204</v>
      </c>
      <c r="CB242" s="249" t="s">
        <v>13126</v>
      </c>
      <c r="CE242" s="243" t="s">
        <v>6905</v>
      </c>
      <c r="CF242" s="243" t="s">
        <v>6905</v>
      </c>
      <c r="CG242" s="243" t="s">
        <v>6905</v>
      </c>
      <c r="CH242" s="243" t="s">
        <v>6905</v>
      </c>
      <c r="CI242" s="243" t="s">
        <v>6905</v>
      </c>
      <c r="DI242" s="245">
        <v>60</v>
      </c>
      <c r="DK242" s="219" t="s">
        <v>6905</v>
      </c>
      <c r="EW242" s="250">
        <v>10</v>
      </c>
      <c r="EZ242" s="250">
        <v>100</v>
      </c>
      <c r="FF242" s="250" t="s">
        <v>13659</v>
      </c>
      <c r="FH242" s="250">
        <v>1</v>
      </c>
      <c r="FJ242" s="250">
        <v>10</v>
      </c>
      <c r="FM242" s="250">
        <v>100</v>
      </c>
      <c r="FT242" s="250" t="s">
        <v>13659</v>
      </c>
      <c r="FV242" s="250">
        <v>1</v>
      </c>
      <c r="FX242" s="254">
        <v>2000</v>
      </c>
      <c r="FY242" s="254">
        <v>1</v>
      </c>
    </row>
    <row r="244" spans="1:181">
      <c r="A244" s="240">
        <v>7507</v>
      </c>
      <c r="B244" s="240" t="s">
        <v>663</v>
      </c>
      <c r="C244" s="240">
        <v>2</v>
      </c>
      <c r="E244" s="240">
        <v>0</v>
      </c>
      <c r="F244" s="240">
        <v>1</v>
      </c>
      <c r="G244" s="240">
        <v>1</v>
      </c>
      <c r="H244" s="240">
        <v>1</v>
      </c>
      <c r="L244" s="240">
        <v>2.7E-2</v>
      </c>
      <c r="M244" s="240">
        <v>1.7999999999999999E-2</v>
      </c>
      <c r="N244" s="274" t="s">
        <v>13660</v>
      </c>
      <c r="O244" s="274" t="s">
        <v>13661</v>
      </c>
      <c r="P244" s="274" t="s">
        <v>13662</v>
      </c>
      <c r="Q244" s="274" t="s">
        <v>13663</v>
      </c>
      <c r="R244" s="274" t="s">
        <v>13664</v>
      </c>
      <c r="S244" s="274" t="s">
        <v>13351</v>
      </c>
      <c r="T244" s="250">
        <v>101</v>
      </c>
      <c r="AA244" s="219" t="s">
        <v>13665</v>
      </c>
      <c r="AM244" s="219">
        <v>3</v>
      </c>
      <c r="AN244" s="219" t="s">
        <v>13353</v>
      </c>
      <c r="AO244" s="240">
        <v>0</v>
      </c>
      <c r="AP244" s="240">
        <v>3</v>
      </c>
      <c r="AQ244" s="219">
        <v>5</v>
      </c>
      <c r="AR244" s="242">
        <v>0</v>
      </c>
      <c r="AT244" s="242" t="s">
        <v>13247</v>
      </c>
      <c r="AU244" s="242" t="s">
        <v>13247</v>
      </c>
      <c r="AV244" s="244" t="s">
        <v>13185</v>
      </c>
      <c r="AW244" s="242">
        <v>1</v>
      </c>
      <c r="AX244" s="243">
        <v>1</v>
      </c>
      <c r="AY244" s="243">
        <v>1</v>
      </c>
      <c r="AZ244" s="243" t="s">
        <v>6905</v>
      </c>
      <c r="BB244" s="244">
        <v>1</v>
      </c>
      <c r="BD244" s="246" t="s">
        <v>6905</v>
      </c>
      <c r="BE244" s="247" t="s">
        <v>6905</v>
      </c>
      <c r="BF244" s="248" t="s">
        <v>6905</v>
      </c>
      <c r="BG244" s="248" t="s">
        <v>6905</v>
      </c>
      <c r="BH244" s="245">
        <v>100</v>
      </c>
      <c r="BI244" s="245" t="s">
        <v>13596</v>
      </c>
      <c r="BJ244" s="245">
        <v>0</v>
      </c>
      <c r="BK244" s="245">
        <v>1</v>
      </c>
      <c r="BL244" s="245">
        <v>2000</v>
      </c>
      <c r="BM244" s="245">
        <v>4</v>
      </c>
      <c r="BP244" s="245" t="s">
        <v>13125</v>
      </c>
      <c r="BQ244" s="245">
        <v>2</v>
      </c>
      <c r="BS244" s="245" t="s">
        <v>6905</v>
      </c>
      <c r="BU244" s="245" t="s">
        <v>13666</v>
      </c>
      <c r="BW244" s="245" t="s">
        <v>6905</v>
      </c>
      <c r="BX244" s="245">
        <v>5</v>
      </c>
      <c r="BY244" s="249" t="s">
        <v>6905</v>
      </c>
      <c r="BZ244" s="249" t="s">
        <v>6905</v>
      </c>
      <c r="CB244" s="249" t="s">
        <v>6905</v>
      </c>
      <c r="CE244" s="243" t="s">
        <v>6905</v>
      </c>
      <c r="CF244" s="243" t="s">
        <v>6905</v>
      </c>
      <c r="CG244" s="243" t="s">
        <v>6905</v>
      </c>
      <c r="CH244" s="243" t="s">
        <v>6905</v>
      </c>
      <c r="CI244" s="243" t="s">
        <v>6905</v>
      </c>
      <c r="CW244" s="253">
        <v>5</v>
      </c>
      <c r="CZ244" s="245">
        <v>100</v>
      </c>
      <c r="DA244" s="245" t="s">
        <v>13667</v>
      </c>
      <c r="DB244" s="245">
        <v>1</v>
      </c>
      <c r="DH244" s="245">
        <v>1</v>
      </c>
      <c r="DI244" s="245">
        <v>2000</v>
      </c>
      <c r="DJ244" s="245">
        <v>4</v>
      </c>
      <c r="DK244" s="219">
        <v>10</v>
      </c>
      <c r="DM244" s="245" t="s">
        <v>13125</v>
      </c>
      <c r="DN244" s="245">
        <v>2</v>
      </c>
      <c r="DP244" s="245" t="s">
        <v>6905</v>
      </c>
      <c r="DR244" s="245" t="s">
        <v>13668</v>
      </c>
      <c r="DT244" s="245">
        <v>5</v>
      </c>
      <c r="EW244" s="250">
        <v>8</v>
      </c>
      <c r="EZ244" s="250">
        <v>101</v>
      </c>
      <c r="FH244" s="250">
        <v>1</v>
      </c>
      <c r="FI244" s="250">
        <v>25</v>
      </c>
      <c r="FJ244" s="250">
        <v>10</v>
      </c>
      <c r="FM244" s="250">
        <v>101</v>
      </c>
      <c r="FU244" s="250">
        <v>2</v>
      </c>
      <c r="FV244" s="250">
        <v>1</v>
      </c>
      <c r="FW244" s="250">
        <v>25</v>
      </c>
      <c r="FX244" s="254">
        <v>2000</v>
      </c>
      <c r="FY244" s="254">
        <v>1</v>
      </c>
    </row>
    <row r="245" spans="1:181">
      <c r="A245" s="240">
        <v>7105</v>
      </c>
      <c r="B245" s="240" t="s">
        <v>13639</v>
      </c>
      <c r="C245" s="240">
        <v>2</v>
      </c>
      <c r="E245" s="240">
        <v>0</v>
      </c>
      <c r="F245" s="240">
        <v>1</v>
      </c>
      <c r="G245" s="240">
        <v>3</v>
      </c>
      <c r="H245" s="240">
        <v>3</v>
      </c>
      <c r="L245" s="240">
        <v>2.7E-2</v>
      </c>
      <c r="M245" s="240">
        <v>1.7999999999999999E-2</v>
      </c>
      <c r="N245" s="274" t="s">
        <v>13375</v>
      </c>
      <c r="O245" s="274" t="s">
        <v>13640</v>
      </c>
      <c r="P245" s="274" t="s">
        <v>13641</v>
      </c>
      <c r="Q245" s="274" t="s">
        <v>13642</v>
      </c>
      <c r="R245" s="274" t="s">
        <v>13643</v>
      </c>
      <c r="S245" s="274" t="s">
        <v>13369</v>
      </c>
      <c r="T245" s="250">
        <v>101</v>
      </c>
      <c r="AD245" s="219" t="s">
        <v>13380</v>
      </c>
      <c r="AG245" s="219" t="s">
        <v>13371</v>
      </c>
      <c r="AM245" s="219">
        <v>3</v>
      </c>
      <c r="AN245" s="219" t="s">
        <v>13372</v>
      </c>
      <c r="AO245" s="240">
        <v>0</v>
      </c>
      <c r="AP245" s="240">
        <v>3</v>
      </c>
      <c r="AQ245" s="219">
        <v>5</v>
      </c>
      <c r="AR245" s="242">
        <v>0</v>
      </c>
      <c r="AT245" s="242" t="s">
        <v>13615</v>
      </c>
      <c r="AU245" s="242" t="s">
        <v>13615</v>
      </c>
      <c r="AV245" s="244" t="s">
        <v>13566</v>
      </c>
      <c r="AW245" s="242">
        <v>1</v>
      </c>
      <c r="AX245" s="243">
        <v>1</v>
      </c>
      <c r="AY245" s="243">
        <v>1</v>
      </c>
      <c r="AZ245" s="243" t="s">
        <v>6905</v>
      </c>
      <c r="BB245" s="244">
        <v>1</v>
      </c>
      <c r="BD245" s="246" t="s">
        <v>6905</v>
      </c>
      <c r="BE245" s="247" t="s">
        <v>6905</v>
      </c>
      <c r="BF245" s="248" t="s">
        <v>6905</v>
      </c>
      <c r="BG245" s="248" t="s">
        <v>6905</v>
      </c>
      <c r="BH245" s="245">
        <v>100</v>
      </c>
      <c r="BK245" s="245">
        <v>0</v>
      </c>
      <c r="BL245" s="245">
        <v>45</v>
      </c>
      <c r="BQ245" s="245">
        <v>3</v>
      </c>
      <c r="BS245" s="245" t="s">
        <v>6905</v>
      </c>
      <c r="BU245" s="245" t="s">
        <v>6905</v>
      </c>
      <c r="BW245" s="245" t="s">
        <v>6905</v>
      </c>
      <c r="BX245" s="245">
        <v>5</v>
      </c>
      <c r="BY245" s="249" t="s">
        <v>6905</v>
      </c>
      <c r="BZ245" s="249" t="s">
        <v>6905</v>
      </c>
      <c r="CE245" s="243">
        <v>85105</v>
      </c>
      <c r="CF245" s="243" t="s">
        <v>12013</v>
      </c>
      <c r="CG245" s="243" t="s">
        <v>13569</v>
      </c>
      <c r="CH245" s="243" t="s">
        <v>6905</v>
      </c>
      <c r="CI245" s="243" t="s">
        <v>6905</v>
      </c>
      <c r="CZ245" s="245">
        <v>100</v>
      </c>
      <c r="DH245" s="245">
        <v>1</v>
      </c>
      <c r="DI245" s="245">
        <v>45</v>
      </c>
      <c r="DJ245" s="245">
        <v>9</v>
      </c>
      <c r="DM245" s="245" t="s">
        <v>13125</v>
      </c>
      <c r="DT245" s="245">
        <v>5</v>
      </c>
      <c r="DW245" s="251">
        <v>4508</v>
      </c>
      <c r="DX245" s="251" t="s">
        <v>13126</v>
      </c>
      <c r="EW245" s="250">
        <v>1</v>
      </c>
      <c r="EZ245" s="250">
        <v>101</v>
      </c>
      <c r="FH245" s="250">
        <v>1</v>
      </c>
      <c r="FI245" s="250">
        <v>25</v>
      </c>
      <c r="FJ245" s="250">
        <v>1</v>
      </c>
      <c r="FM245" s="250">
        <v>101</v>
      </c>
      <c r="FT245" s="250" t="s">
        <v>13187</v>
      </c>
      <c r="FU245" s="250">
        <v>2</v>
      </c>
      <c r="FV245" s="250">
        <v>1</v>
      </c>
      <c r="FW245" s="250">
        <v>25</v>
      </c>
      <c r="FX245" s="254">
        <v>2000</v>
      </c>
      <c r="FY245" s="254">
        <v>1</v>
      </c>
    </row>
    <row r="247" spans="1:181">
      <c r="A247" s="240">
        <v>7312</v>
      </c>
      <c r="B247" s="240" t="s">
        <v>636</v>
      </c>
      <c r="C247" s="240">
        <v>2</v>
      </c>
      <c r="D247" s="240">
        <v>1</v>
      </c>
      <c r="E247" s="240">
        <v>1</v>
      </c>
      <c r="F247" s="240">
        <v>1</v>
      </c>
      <c r="G247" s="240">
        <v>3</v>
      </c>
      <c r="H247" s="240">
        <v>3</v>
      </c>
      <c r="L247" s="240">
        <v>3.5999999999999997E-2</v>
      </c>
      <c r="M247" s="240">
        <v>2.7E-2</v>
      </c>
      <c r="N247" s="274" t="s">
        <v>13669</v>
      </c>
      <c r="O247" s="274" t="s">
        <v>13670</v>
      </c>
      <c r="P247" s="274" t="s">
        <v>13671</v>
      </c>
      <c r="Q247" s="274" t="s">
        <v>13672</v>
      </c>
      <c r="R247" s="274" t="s">
        <v>13673</v>
      </c>
      <c r="S247" s="274" t="s">
        <v>13242</v>
      </c>
      <c r="T247" s="250">
        <v>100</v>
      </c>
      <c r="AD247" s="219" t="s">
        <v>13674</v>
      </c>
      <c r="AG247" s="219" t="s">
        <v>13244</v>
      </c>
      <c r="AH247" s="219">
        <v>120</v>
      </c>
      <c r="AM247" s="219">
        <v>2</v>
      </c>
      <c r="AO247" s="240">
        <v>0</v>
      </c>
      <c r="AP247" s="240">
        <v>3</v>
      </c>
      <c r="AQ247" s="219">
        <v>3</v>
      </c>
      <c r="AR247" s="242">
        <v>0</v>
      </c>
      <c r="AT247" s="242" t="s">
        <v>13675</v>
      </c>
      <c r="AU247" s="242" t="s">
        <v>13567</v>
      </c>
      <c r="AV247" s="244" t="s">
        <v>13676</v>
      </c>
      <c r="AW247" s="242">
        <v>1</v>
      </c>
      <c r="AX247" s="243">
        <v>1</v>
      </c>
      <c r="AY247" s="243">
        <v>1</v>
      </c>
      <c r="AZ247" s="243" t="s">
        <v>6905</v>
      </c>
      <c r="BB247" s="244">
        <v>1</v>
      </c>
      <c r="BE247" s="247" t="s">
        <v>6905</v>
      </c>
      <c r="BF247" s="248" t="s">
        <v>6905</v>
      </c>
      <c r="BG247" s="248" t="s">
        <v>6905</v>
      </c>
      <c r="BH247" s="245">
        <v>100</v>
      </c>
      <c r="BK247" s="245">
        <v>1</v>
      </c>
      <c r="BL247" s="245">
        <v>45</v>
      </c>
      <c r="BM247" s="245">
        <v>1</v>
      </c>
      <c r="BN247" s="219">
        <v>40</v>
      </c>
      <c r="BP247" s="245" t="s">
        <v>13200</v>
      </c>
      <c r="BQ247" s="245">
        <v>7</v>
      </c>
      <c r="BS247" s="245" t="s">
        <v>6905</v>
      </c>
      <c r="BU247" s="245" t="s">
        <v>6905</v>
      </c>
      <c r="BW247" s="245" t="s">
        <v>6905</v>
      </c>
      <c r="BX247" s="245">
        <v>3</v>
      </c>
      <c r="BY247" s="249" t="s">
        <v>6905</v>
      </c>
      <c r="BZ247" s="249" t="s">
        <v>6905</v>
      </c>
      <c r="CA247" s="249" t="s">
        <v>6905</v>
      </c>
      <c r="CB247" s="249" t="s">
        <v>6905</v>
      </c>
      <c r="CE247" s="243" t="s">
        <v>6905</v>
      </c>
      <c r="CF247" s="243" t="s">
        <v>6905</v>
      </c>
      <c r="CH247" s="243" t="s">
        <v>13677</v>
      </c>
      <c r="CI247" s="243" t="s">
        <v>13678</v>
      </c>
      <c r="CJ247" s="243" t="s">
        <v>13438</v>
      </c>
      <c r="DI247" s="245">
        <v>45</v>
      </c>
      <c r="DT247" s="245">
        <v>3</v>
      </c>
      <c r="EW247" s="250">
        <v>10</v>
      </c>
      <c r="EZ247" s="250">
        <v>100</v>
      </c>
      <c r="FE247" s="250">
        <v>1</v>
      </c>
      <c r="FF247" s="250" t="s">
        <v>13187</v>
      </c>
      <c r="FG247" s="250" t="s">
        <v>6905</v>
      </c>
      <c r="FH247" s="250">
        <v>1</v>
      </c>
      <c r="FI247" s="250">
        <v>25</v>
      </c>
      <c r="FJ247" s="250">
        <v>10</v>
      </c>
      <c r="FM247" s="250">
        <v>100</v>
      </c>
      <c r="FS247" s="250">
        <v>1</v>
      </c>
      <c r="FT247" s="250" t="s">
        <v>13187</v>
      </c>
      <c r="FU247" s="250" t="s">
        <v>6905</v>
      </c>
      <c r="FV247" s="250">
        <v>1</v>
      </c>
      <c r="FW247" s="250">
        <v>25</v>
      </c>
      <c r="FX247" s="254">
        <v>2000</v>
      </c>
      <c r="FY247" s="254">
        <v>1</v>
      </c>
    </row>
    <row r="248" spans="1:181">
      <c r="A248" s="240" t="s">
        <v>13679</v>
      </c>
    </row>
    <row r="249" spans="1:181">
      <c r="A249">
        <v>8011</v>
      </c>
      <c r="B249" s="315" t="s">
        <v>13680</v>
      </c>
      <c r="C249" s="240">
        <v>2</v>
      </c>
      <c r="E249" s="240">
        <f t="shared" ref="E249:E269" si="98">IF(D249=1,1,0)</f>
        <v>0</v>
      </c>
      <c r="F249" s="240">
        <v>4</v>
      </c>
      <c r="G249" s="240">
        <v>3</v>
      </c>
      <c r="H249" s="240">
        <v>3</v>
      </c>
      <c r="L249" s="240">
        <f t="shared" ref="L249:L269" si="99">IF(D249=1,0.036,0.027)</f>
        <v>2.7E-2</v>
      </c>
      <c r="M249" s="240">
        <f t="shared" ref="M249:M269" si="100">IF(D249=1,0.027,0.018)</f>
        <v>1.7999999999999999E-2</v>
      </c>
      <c r="N249" s="295" t="str">
        <f>"PLAYERSKILL_"&amp;$A249</f>
        <v>PLAYERSKILL_8011</v>
      </c>
      <c r="O249" s="295" t="str">
        <f t="shared" ref="O249:O269" si="101">"PLAYERSKILLDES_"&amp;$A249</f>
        <v>PLAYERSKILLDES_8011</v>
      </c>
      <c r="P249" s="295" t="str">
        <f>"PLAYERSKILLDES2_"&amp;A249</f>
        <v>PLAYERSKILLDES2_8011</v>
      </c>
      <c r="Q249" s="295" t="str">
        <f>"PLAYERSKILLDES3_"&amp;A249</f>
        <v>PLAYERSKILLDES3_8011</v>
      </c>
      <c r="R249" s="295" t="str">
        <f>"PLAYERSKILLDES4_"&amp;A249</f>
        <v>PLAYERSKILLDES4_8011</v>
      </c>
      <c r="S249" s="295" t="s">
        <v>13324</v>
      </c>
      <c r="T249" s="484">
        <v>100</v>
      </c>
      <c r="U249" s="485"/>
      <c r="V249" s="485"/>
      <c r="W249" s="485"/>
      <c r="X249" s="485"/>
      <c r="Y249" s="485"/>
      <c r="Z249" s="484"/>
      <c r="AA249" s="484"/>
      <c r="AB249" s="484"/>
      <c r="AC249" s="484"/>
      <c r="AD249" s="486" t="s">
        <v>13681</v>
      </c>
      <c r="AF249" s="484"/>
      <c r="AG249" s="486"/>
      <c r="AH249" s="484">
        <v>120</v>
      </c>
      <c r="AI249" s="484"/>
      <c r="AJ249" s="486"/>
      <c r="AK249" s="486"/>
      <c r="AL249" s="484"/>
      <c r="AM249" s="484">
        <v>2</v>
      </c>
      <c r="AN249" s="289" t="s">
        <v>13682</v>
      </c>
      <c r="AO249" s="484">
        <v>0</v>
      </c>
      <c r="AP249" s="484">
        <v>3</v>
      </c>
      <c r="AQ249" s="484">
        <v>8</v>
      </c>
      <c r="AR249" s="484">
        <v>0</v>
      </c>
      <c r="AS249" s="484"/>
      <c r="AT249" s="486" t="str">
        <f>"["&amp;VLOOKUP([1]playerSkillEffect!$A249,[1]法术参数设计表!$A$2:$O$168,8,FALSE)*1000&amp;",0]"</f>
        <v>[0,0]</v>
      </c>
      <c r="AU249" s="486" t="str">
        <f>"["&amp;VLOOKUP([1]playerSkillEffect!$A249,[1]法术参数设计表!$A$2:$O$168,9,FALSE)*1000&amp;",0]"</f>
        <v>[100000000,0]</v>
      </c>
      <c r="AV249" s="486" t="str">
        <f>"["&amp;VLOOKUP([1]playerSkillEffect!$A249,[1]法术参数设计表!$A$2:$O$168,10,FALSE)&amp;",0]"</f>
        <v>[0,0]</v>
      </c>
      <c r="AW249" s="484">
        <v>1</v>
      </c>
      <c r="AX249" s="484">
        <v>1</v>
      </c>
      <c r="AY249" s="484">
        <v>1</v>
      </c>
      <c r="AZ249" s="484" t="s">
        <v>6905</v>
      </c>
      <c r="BA249" s="484"/>
      <c r="BB249" s="484">
        <v>1</v>
      </c>
      <c r="BC249" s="484"/>
      <c r="BD249" s="484" t="s">
        <v>6905</v>
      </c>
      <c r="BE249" s="484" t="s">
        <v>6905</v>
      </c>
      <c r="BF249" s="484" t="s">
        <v>6905</v>
      </c>
      <c r="BG249" s="484" t="s">
        <v>6905</v>
      </c>
      <c r="BH249" s="484">
        <v>100</v>
      </c>
      <c r="BI249" s="484"/>
      <c r="BJ249" s="484"/>
      <c r="BK249" s="484">
        <v>0</v>
      </c>
      <c r="BL249" s="484">
        <v>0</v>
      </c>
      <c r="BM249" s="484"/>
      <c r="BN249" s="484">
        <v>25</v>
      </c>
      <c r="BO249" s="484"/>
      <c r="BP249" s="484"/>
      <c r="BQ249" s="484">
        <v>3</v>
      </c>
      <c r="BR249" s="484"/>
      <c r="BS249" s="484" t="s">
        <v>6905</v>
      </c>
      <c r="BT249" s="484"/>
      <c r="BU249" s="484" t="str">
        <f>IF(VLOOKUP(A249,[1]法术参数设计表!$A$2:$Q$168,16,FALSE)="","","["&amp;ROUND(VLOOKUP(A249,[1]法术参数设计表!$A$2:$Q$168,16,FALSE),0)&amp;","&amp;ROUND(VLOOKUP(A249,[1]法术参数设计表!$A$2:$Q$168,17,FALSE),0)&amp;"]")</f>
        <v/>
      </c>
      <c r="BV249" s="484"/>
      <c r="BW249" s="484" t="s">
        <v>6905</v>
      </c>
      <c r="BX249" s="484">
        <v>8</v>
      </c>
      <c r="BY249" s="487" t="s">
        <v>6905</v>
      </c>
      <c r="BZ249" s="487" t="s">
        <v>6905</v>
      </c>
      <c r="CA249" s="487"/>
      <c r="CB249" s="487"/>
      <c r="CC249" s="487"/>
      <c r="CD249" s="487"/>
      <c r="CE249" s="486">
        <v>8011</v>
      </c>
      <c r="CF249" s="484" t="s">
        <v>12013</v>
      </c>
      <c r="CG249" s="486" t="s">
        <v>13186</v>
      </c>
      <c r="CH249" s="484" t="s">
        <v>6905</v>
      </c>
      <c r="CI249" s="484" t="s">
        <v>6905</v>
      </c>
      <c r="CJ249" s="484"/>
      <c r="CK249" s="484"/>
      <c r="CL249" s="484"/>
      <c r="CM249" s="484"/>
      <c r="CN249" s="484"/>
      <c r="CO249" s="484"/>
      <c r="CP249" s="484"/>
      <c r="CQ249" s="484"/>
      <c r="CR249" s="484"/>
      <c r="CS249" s="484"/>
      <c r="CT249" s="484"/>
      <c r="CU249" s="484"/>
      <c r="CV249" s="484"/>
      <c r="CW249" s="484"/>
      <c r="CX249" s="484"/>
      <c r="CY249" s="484"/>
      <c r="CZ249" s="484"/>
      <c r="DA249" s="484"/>
      <c r="DB249" s="484"/>
      <c r="DC249" s="484"/>
      <c r="DD249" s="486"/>
      <c r="DE249" s="486"/>
      <c r="DF249" s="486"/>
      <c r="DG249" s="486"/>
      <c r="DH249" s="484"/>
      <c r="DI249" s="484">
        <f t="shared" ref="DI249:DI254" si="102">BL249</f>
        <v>0</v>
      </c>
      <c r="DJ249" s="484"/>
      <c r="DK249" s="484"/>
      <c r="DL249" s="484"/>
      <c r="DM249" s="484"/>
      <c r="DN249" s="484"/>
      <c r="DO249" s="484"/>
      <c r="DP249" s="484"/>
      <c r="DQ249" s="484"/>
      <c r="DR249" s="484"/>
      <c r="DS249" s="484"/>
      <c r="DT249" s="484"/>
      <c r="DU249" s="484"/>
      <c r="DV249" s="484"/>
      <c r="DW249" s="484"/>
      <c r="DX249" s="484"/>
      <c r="DY249" s="484"/>
      <c r="DZ249" s="484"/>
      <c r="EA249" s="484"/>
      <c r="EB249" s="484"/>
      <c r="EC249" s="484"/>
      <c r="ED249" s="484"/>
      <c r="EE249" s="484"/>
      <c r="EF249" s="484"/>
      <c r="EG249" s="484"/>
      <c r="EH249" s="484"/>
      <c r="EI249" s="484"/>
      <c r="EJ249" s="484"/>
      <c r="EK249" s="484"/>
      <c r="EL249" s="484"/>
      <c r="EM249" s="484"/>
      <c r="EN249" s="484"/>
      <c r="EO249" s="484"/>
      <c r="EP249" s="484"/>
      <c r="EQ249" s="484"/>
      <c r="ER249" s="484"/>
      <c r="ES249" s="484"/>
      <c r="ET249" s="484"/>
      <c r="EU249" s="484"/>
      <c r="EV249" s="484"/>
      <c r="EW249" s="484">
        <f t="shared" ref="EW249:EW269" si="103">IF($D249=1,10,1)</f>
        <v>1</v>
      </c>
      <c r="EX249" s="484"/>
      <c r="EY249" s="484"/>
      <c r="EZ249" s="484">
        <v>100</v>
      </c>
      <c r="FA249" s="484"/>
      <c r="FB249" s="484"/>
      <c r="FC249" s="484"/>
      <c r="FD249" s="484"/>
      <c r="FE249" s="484"/>
      <c r="FF249" s="486" t="s">
        <v>13683</v>
      </c>
      <c r="FG249" s="484"/>
      <c r="FH249" s="484"/>
      <c r="FI249" s="484">
        <v>25</v>
      </c>
      <c r="FJ249" s="484">
        <f t="shared" ref="FJ249:FJ269" si="104">IF($D249=1,10,1)</f>
        <v>1</v>
      </c>
      <c r="FK249" s="484"/>
      <c r="FL249" s="484"/>
      <c r="FM249" s="484">
        <v>100</v>
      </c>
      <c r="FN249" s="484"/>
      <c r="FO249" s="484"/>
      <c r="FP249" s="484"/>
      <c r="FQ249" s="484"/>
      <c r="FR249" s="484"/>
      <c r="FS249" s="484"/>
      <c r="FT249" s="486" t="s">
        <v>13683</v>
      </c>
      <c r="FU249" s="484"/>
      <c r="FV249" s="484">
        <v>2</v>
      </c>
      <c r="FW249" s="484">
        <v>25</v>
      </c>
      <c r="FX249" s="254">
        <v>2000</v>
      </c>
      <c r="FY249" s="254">
        <v>0</v>
      </c>
    </row>
    <row r="250" spans="1:181">
      <c r="A250" s="240">
        <v>80111</v>
      </c>
      <c r="B250" s="315" t="s">
        <v>13680</v>
      </c>
      <c r="C250" s="240">
        <v>2</v>
      </c>
      <c r="E250" s="240">
        <f t="shared" si="98"/>
        <v>0</v>
      </c>
      <c r="F250" s="240">
        <v>4</v>
      </c>
      <c r="G250" s="240">
        <v>3</v>
      </c>
      <c r="H250" s="240">
        <v>3</v>
      </c>
      <c r="L250" s="240">
        <f t="shared" si="99"/>
        <v>2.7E-2</v>
      </c>
      <c r="M250" s="240">
        <f t="shared" si="100"/>
        <v>1.7999999999999999E-2</v>
      </c>
      <c r="N250" s="295" t="str">
        <f t="shared" ref="N250:N269" si="105">"PLAYERSKILL_"&amp;$A250</f>
        <v>PLAYERSKILL_80111</v>
      </c>
      <c r="O250" s="295" t="str">
        <f t="shared" si="101"/>
        <v>PLAYERSKILLDES_80111</v>
      </c>
      <c r="P250" s="295" t="str">
        <f t="shared" ref="P250:P269" si="106">"PLAYERSKILLDES2_"&amp;A250</f>
        <v>PLAYERSKILLDES2_80111</v>
      </c>
      <c r="Q250" s="295" t="str">
        <f t="shared" ref="Q250:Q269" si="107">"PLAYERSKILLDES3_"&amp;A250</f>
        <v>PLAYERSKILLDES3_80111</v>
      </c>
      <c r="R250" s="295" t="str">
        <f t="shared" ref="R250:R269" si="108">"PLAYERSKILLDES4_"&amp;A250</f>
        <v>PLAYERSKILLDES4_80111</v>
      </c>
      <c r="S250" s="295" t="s">
        <v>13324</v>
      </c>
      <c r="T250" s="484">
        <v>100</v>
      </c>
      <c r="U250" s="485"/>
      <c r="V250" s="485"/>
      <c r="W250" s="485"/>
      <c r="X250" s="485"/>
      <c r="Y250" s="485"/>
      <c r="Z250" s="484"/>
      <c r="AA250" s="484"/>
      <c r="AB250" s="484"/>
      <c r="AC250" s="484"/>
      <c r="AD250" s="486" t="s">
        <v>13681</v>
      </c>
      <c r="AF250" s="484"/>
      <c r="AG250" s="486"/>
      <c r="AH250" s="484">
        <v>120</v>
      </c>
      <c r="AI250" s="484"/>
      <c r="AJ250" s="486"/>
      <c r="AK250" s="486"/>
      <c r="AL250" s="484"/>
      <c r="AM250" s="484">
        <v>2</v>
      </c>
      <c r="AN250" s="289" t="s">
        <v>13682</v>
      </c>
      <c r="AO250" s="484">
        <v>0</v>
      </c>
      <c r="AP250" s="484">
        <v>3</v>
      </c>
      <c r="AQ250" s="484">
        <v>8</v>
      </c>
      <c r="AR250" s="484">
        <v>0</v>
      </c>
      <c r="AS250" s="484"/>
      <c r="AT250" s="486" t="str">
        <f>"["&amp;VLOOKUP([1]playerSkillEffect!$A250,[1]法术参数设计表!$A$2:$O$168,8,FALSE)*1000&amp;",0]"</f>
        <v>[0,0]</v>
      </c>
      <c r="AU250" s="486" t="str">
        <f>"["&amp;VLOOKUP([1]playerSkillEffect!$A250,[1]法术参数设计表!$A$2:$O$168,9,FALSE)*1000&amp;",0]"</f>
        <v>[100000000,0]</v>
      </c>
      <c r="AV250" s="486" t="str">
        <f>"["&amp;VLOOKUP([1]playerSkillEffect!$A250,[1]法术参数设计表!$A$2:$O$168,10,FALSE)&amp;",0]"</f>
        <v>[0,0]</v>
      </c>
      <c r="AW250" s="484">
        <v>1</v>
      </c>
      <c r="AX250" s="484">
        <v>1</v>
      </c>
      <c r="AY250" s="484">
        <v>1</v>
      </c>
      <c r="AZ250" s="484"/>
      <c r="BA250" s="484"/>
      <c r="BB250" s="484">
        <v>1</v>
      </c>
      <c r="BC250" s="484"/>
      <c r="BD250" s="484"/>
      <c r="BE250" s="484"/>
      <c r="BF250" s="484"/>
      <c r="BG250" s="484"/>
      <c r="BH250" s="484">
        <v>100</v>
      </c>
      <c r="BI250" s="484"/>
      <c r="BJ250" s="484"/>
      <c r="BK250" s="484">
        <v>0</v>
      </c>
      <c r="BL250" s="484">
        <v>0</v>
      </c>
      <c r="BM250" s="484"/>
      <c r="BN250" s="484">
        <v>25</v>
      </c>
      <c r="BO250" s="484"/>
      <c r="BP250" s="484"/>
      <c r="BQ250" s="484">
        <v>3</v>
      </c>
      <c r="BR250" s="484"/>
      <c r="BS250" s="484"/>
      <c r="BT250" s="484"/>
      <c r="BU250" s="484"/>
      <c r="BV250" s="484"/>
      <c r="BW250" s="484"/>
      <c r="BX250" s="484">
        <v>8</v>
      </c>
      <c r="BY250" s="487"/>
      <c r="BZ250" s="487"/>
      <c r="CA250" s="487"/>
      <c r="CB250" s="487"/>
      <c r="CC250" s="487"/>
      <c r="CD250" s="487"/>
      <c r="CE250" s="486">
        <f>A250</f>
        <v>80111</v>
      </c>
      <c r="CF250" s="484" t="s">
        <v>12013</v>
      </c>
      <c r="CG250" s="486" t="s">
        <v>13186</v>
      </c>
      <c r="CH250" s="484"/>
      <c r="CI250" s="484"/>
      <c r="CJ250" s="484"/>
      <c r="CK250" s="484"/>
      <c r="CL250" s="484"/>
      <c r="CM250" s="484"/>
      <c r="CN250" s="484"/>
      <c r="CO250" s="484"/>
      <c r="CP250" s="484"/>
      <c r="CQ250" s="484"/>
      <c r="CR250" s="484"/>
      <c r="CS250" s="484"/>
      <c r="CT250" s="484"/>
      <c r="CU250" s="484"/>
      <c r="CV250" s="484"/>
      <c r="CW250" s="484"/>
      <c r="CX250" s="484"/>
      <c r="CY250" s="484"/>
      <c r="CZ250" s="484"/>
      <c r="DA250" s="484"/>
      <c r="DB250" s="484"/>
      <c r="DC250" s="484"/>
      <c r="DD250" s="486"/>
      <c r="DE250" s="486"/>
      <c r="DF250" s="486"/>
      <c r="DG250" s="486"/>
      <c r="DH250" s="484"/>
      <c r="DI250" s="484">
        <f t="shared" si="102"/>
        <v>0</v>
      </c>
      <c r="DJ250" s="484"/>
      <c r="DK250" s="484"/>
      <c r="DL250" s="484"/>
      <c r="DM250" s="484"/>
      <c r="DN250" s="484"/>
      <c r="DO250" s="484"/>
      <c r="DP250" s="484"/>
      <c r="DQ250" s="484"/>
      <c r="DR250" s="484"/>
      <c r="DS250" s="484"/>
      <c r="DT250" s="484"/>
      <c r="DU250" s="484"/>
      <c r="DV250" s="484"/>
      <c r="DW250" s="484"/>
      <c r="DX250" s="484"/>
      <c r="DY250" s="484"/>
      <c r="DZ250" s="484"/>
      <c r="EA250" s="484"/>
      <c r="EB250" s="484"/>
      <c r="EC250" s="484"/>
      <c r="ED250" s="484"/>
      <c r="EE250" s="484"/>
      <c r="EF250" s="484"/>
      <c r="EG250" s="484"/>
      <c r="EH250" s="484"/>
      <c r="EI250" s="484"/>
      <c r="EJ250" s="484"/>
      <c r="EK250" s="484"/>
      <c r="EL250" s="484"/>
      <c r="EM250" s="484"/>
      <c r="EN250" s="484"/>
      <c r="EO250" s="484"/>
      <c r="EP250" s="484"/>
      <c r="EQ250" s="484"/>
      <c r="ER250" s="484"/>
      <c r="ES250" s="484"/>
      <c r="ET250" s="484"/>
      <c r="EU250" s="484"/>
      <c r="EV250" s="484"/>
      <c r="EW250" s="484">
        <f t="shared" si="103"/>
        <v>1</v>
      </c>
      <c r="EX250" s="484"/>
      <c r="EY250" s="484"/>
      <c r="EZ250" s="484">
        <v>100</v>
      </c>
      <c r="FA250" s="484"/>
      <c r="FB250" s="484"/>
      <c r="FC250" s="484"/>
      <c r="FD250" s="484"/>
      <c r="FE250" s="484"/>
      <c r="FF250" s="486" t="s">
        <v>13683</v>
      </c>
      <c r="FG250" s="484"/>
      <c r="FH250" s="484"/>
      <c r="FI250" s="484">
        <v>26</v>
      </c>
      <c r="FJ250" s="484">
        <f t="shared" si="104"/>
        <v>1</v>
      </c>
      <c r="FK250" s="484"/>
      <c r="FL250" s="484"/>
      <c r="FM250" s="484">
        <v>100</v>
      </c>
      <c r="FN250" s="484"/>
      <c r="FO250" s="484"/>
      <c r="FP250" s="484"/>
      <c r="FQ250" s="484"/>
      <c r="FR250" s="484"/>
      <c r="FS250" s="484"/>
      <c r="FT250" s="486" t="s">
        <v>13683</v>
      </c>
      <c r="FU250" s="484"/>
      <c r="FV250" s="484">
        <v>2</v>
      </c>
      <c r="FW250" s="484">
        <v>25</v>
      </c>
      <c r="FX250" s="254">
        <v>2000</v>
      </c>
      <c r="FY250" s="254">
        <v>0</v>
      </c>
    </row>
    <row r="251" spans="1:181">
      <c r="A251" s="240">
        <v>80112</v>
      </c>
      <c r="B251" s="315" t="s">
        <v>13680</v>
      </c>
      <c r="C251" s="240">
        <v>2</v>
      </c>
      <c r="E251" s="240">
        <f t="shared" si="98"/>
        <v>0</v>
      </c>
      <c r="F251" s="240">
        <v>4</v>
      </c>
      <c r="G251" s="240">
        <v>3</v>
      </c>
      <c r="H251" s="240">
        <v>3</v>
      </c>
      <c r="L251" s="240">
        <f t="shared" si="99"/>
        <v>2.7E-2</v>
      </c>
      <c r="M251" s="240">
        <f t="shared" si="100"/>
        <v>1.7999999999999999E-2</v>
      </c>
      <c r="N251" s="295" t="str">
        <f t="shared" si="105"/>
        <v>PLAYERSKILL_80112</v>
      </c>
      <c r="O251" s="295" t="str">
        <f t="shared" si="101"/>
        <v>PLAYERSKILLDES_80112</v>
      </c>
      <c r="P251" s="295" t="str">
        <f t="shared" si="106"/>
        <v>PLAYERSKILLDES2_80112</v>
      </c>
      <c r="Q251" s="295" t="str">
        <f t="shared" si="107"/>
        <v>PLAYERSKILLDES3_80112</v>
      </c>
      <c r="R251" s="295" t="str">
        <f t="shared" si="108"/>
        <v>PLAYERSKILLDES4_80112</v>
      </c>
      <c r="S251" s="295" t="s">
        <v>13324</v>
      </c>
      <c r="T251" s="484">
        <v>100</v>
      </c>
      <c r="U251" s="485"/>
      <c r="V251" s="485"/>
      <c r="W251" s="485"/>
      <c r="X251" s="485"/>
      <c r="Y251" s="485"/>
      <c r="Z251" s="484"/>
      <c r="AA251" s="484"/>
      <c r="AB251" s="484"/>
      <c r="AC251" s="484"/>
      <c r="AD251" s="486" t="s">
        <v>13681</v>
      </c>
      <c r="AF251" s="484"/>
      <c r="AG251" s="486"/>
      <c r="AH251" s="484">
        <v>120</v>
      </c>
      <c r="AI251" s="484"/>
      <c r="AJ251" s="486"/>
      <c r="AK251" s="486"/>
      <c r="AL251" s="484"/>
      <c r="AM251" s="484">
        <v>2</v>
      </c>
      <c r="AN251" s="289" t="s">
        <v>13682</v>
      </c>
      <c r="AO251" s="484">
        <v>0</v>
      </c>
      <c r="AP251" s="484">
        <v>3</v>
      </c>
      <c r="AQ251" s="484">
        <v>8</v>
      </c>
      <c r="AR251" s="484">
        <v>0</v>
      </c>
      <c r="AS251" s="484"/>
      <c r="AT251" s="486" t="str">
        <f>"["&amp;VLOOKUP([1]playerSkillEffect!$A251,[1]法术参数设计表!$A$2:$O$168,8,FALSE)*1000&amp;",0]"</f>
        <v>[0,0]</v>
      </c>
      <c r="AU251" s="486" t="str">
        <f>"["&amp;VLOOKUP([1]playerSkillEffect!$A251,[1]法术参数设计表!$A$2:$O$168,9,FALSE)*1000&amp;",0]"</f>
        <v>[100000000,0]</v>
      </c>
      <c r="AV251" s="486" t="str">
        <f>"["&amp;VLOOKUP([1]playerSkillEffect!$A251,[1]法术参数设计表!$A$2:$O$168,10,FALSE)&amp;",0]"</f>
        <v>[0,0]</v>
      </c>
      <c r="AW251" s="484">
        <v>1</v>
      </c>
      <c r="AX251" s="484">
        <v>1</v>
      </c>
      <c r="AY251" s="484">
        <v>1</v>
      </c>
      <c r="AZ251" s="484"/>
      <c r="BA251" s="484"/>
      <c r="BB251" s="484">
        <v>1</v>
      </c>
      <c r="BC251" s="484"/>
      <c r="BD251" s="484"/>
      <c r="BE251" s="484"/>
      <c r="BF251" s="484"/>
      <c r="BG251" s="484"/>
      <c r="BH251" s="484">
        <v>100</v>
      </c>
      <c r="BI251" s="484"/>
      <c r="BJ251" s="484"/>
      <c r="BK251" s="484">
        <v>0</v>
      </c>
      <c r="BL251" s="484">
        <v>0</v>
      </c>
      <c r="BM251" s="484"/>
      <c r="BN251" s="484">
        <v>25</v>
      </c>
      <c r="BO251" s="484"/>
      <c r="BP251" s="484"/>
      <c r="BQ251" s="484">
        <v>3</v>
      </c>
      <c r="BR251" s="484"/>
      <c r="BS251" s="484"/>
      <c r="BT251" s="484"/>
      <c r="BU251" s="484"/>
      <c r="BV251" s="484"/>
      <c r="BW251" s="484"/>
      <c r="BX251" s="484">
        <v>8</v>
      </c>
      <c r="BY251" s="487"/>
      <c r="BZ251" s="487"/>
      <c r="CA251" s="487"/>
      <c r="CB251" s="487"/>
      <c r="CC251" s="487"/>
      <c r="CD251" s="487"/>
      <c r="CE251" s="486">
        <f>A251</f>
        <v>80112</v>
      </c>
      <c r="CF251" s="484" t="s">
        <v>12013</v>
      </c>
      <c r="CG251" s="486" t="s">
        <v>13684</v>
      </c>
      <c r="CH251" s="484"/>
      <c r="CI251" s="484"/>
      <c r="CJ251" s="484"/>
      <c r="CK251" s="484"/>
      <c r="CL251" s="484"/>
      <c r="CM251" s="484"/>
      <c r="CN251" s="484"/>
      <c r="CO251" s="484"/>
      <c r="CP251" s="484"/>
      <c r="CQ251" s="484"/>
      <c r="CR251" s="484"/>
      <c r="CS251" s="484"/>
      <c r="CT251" s="484"/>
      <c r="CU251" s="484"/>
      <c r="CV251" s="484"/>
      <c r="CW251" s="484"/>
      <c r="CX251" s="484"/>
      <c r="CY251" s="484"/>
      <c r="CZ251" s="484"/>
      <c r="DA251" s="484"/>
      <c r="DB251" s="484"/>
      <c r="DC251" s="484"/>
      <c r="DD251" s="486"/>
      <c r="DE251" s="486"/>
      <c r="DF251" s="486"/>
      <c r="DG251" s="486"/>
      <c r="DH251" s="484"/>
      <c r="DI251" s="484">
        <f t="shared" si="102"/>
        <v>0</v>
      </c>
      <c r="DJ251" s="484"/>
      <c r="DK251" s="484"/>
      <c r="DL251" s="484"/>
      <c r="DM251" s="484"/>
      <c r="DN251" s="484"/>
      <c r="DO251" s="484"/>
      <c r="DP251" s="484"/>
      <c r="DQ251" s="484"/>
      <c r="DR251" s="484"/>
      <c r="DS251" s="484"/>
      <c r="DT251" s="484"/>
      <c r="DU251" s="484"/>
      <c r="DV251" s="484"/>
      <c r="DW251" s="484"/>
      <c r="DX251" s="484"/>
      <c r="DY251" s="484"/>
      <c r="DZ251" s="484"/>
      <c r="EA251" s="484"/>
      <c r="EB251" s="484"/>
      <c r="EC251" s="484"/>
      <c r="ED251" s="484"/>
      <c r="EE251" s="484"/>
      <c r="EF251" s="484"/>
      <c r="EG251" s="484"/>
      <c r="EH251" s="484"/>
      <c r="EI251" s="484"/>
      <c r="EJ251" s="484"/>
      <c r="EK251" s="484"/>
      <c r="EL251" s="484"/>
      <c r="EM251" s="484"/>
      <c r="EN251" s="484"/>
      <c r="EO251" s="484"/>
      <c r="EP251" s="484"/>
      <c r="EQ251" s="484"/>
      <c r="ER251" s="484"/>
      <c r="ES251" s="484"/>
      <c r="ET251" s="484"/>
      <c r="EU251" s="484"/>
      <c r="EV251" s="484"/>
      <c r="EW251" s="484">
        <f t="shared" si="103"/>
        <v>1</v>
      </c>
      <c r="EX251" s="484"/>
      <c r="EY251" s="484"/>
      <c r="EZ251" s="484">
        <v>100</v>
      </c>
      <c r="FA251" s="484"/>
      <c r="FB251" s="484"/>
      <c r="FC251" s="484"/>
      <c r="FD251" s="484"/>
      <c r="FE251" s="484"/>
      <c r="FF251" s="486" t="s">
        <v>13683</v>
      </c>
      <c r="FG251" s="484"/>
      <c r="FH251" s="484"/>
      <c r="FI251" s="484">
        <v>27</v>
      </c>
      <c r="FJ251" s="484">
        <f t="shared" si="104"/>
        <v>1</v>
      </c>
      <c r="FK251" s="484"/>
      <c r="FL251" s="484"/>
      <c r="FM251" s="484">
        <v>100</v>
      </c>
      <c r="FN251" s="484"/>
      <c r="FO251" s="484"/>
      <c r="FP251" s="484"/>
      <c r="FQ251" s="484"/>
      <c r="FR251" s="484"/>
      <c r="FS251" s="484"/>
      <c r="FT251" s="486" t="s">
        <v>13685</v>
      </c>
      <c r="FU251" s="484"/>
      <c r="FV251" s="484">
        <v>2</v>
      </c>
      <c r="FW251" s="484">
        <v>25</v>
      </c>
      <c r="FX251" s="254">
        <v>2000</v>
      </c>
      <c r="FY251" s="254">
        <v>0</v>
      </c>
    </row>
    <row r="252" spans="1:181">
      <c r="A252">
        <v>8012</v>
      </c>
      <c r="B252" s="315" t="s">
        <v>6999</v>
      </c>
      <c r="C252" s="240">
        <v>2</v>
      </c>
      <c r="E252" s="240">
        <f t="shared" si="98"/>
        <v>0</v>
      </c>
      <c r="F252" s="240">
        <v>4</v>
      </c>
      <c r="G252" s="240">
        <v>3</v>
      </c>
      <c r="H252" s="240">
        <v>3</v>
      </c>
      <c r="L252" s="240">
        <f t="shared" si="99"/>
        <v>2.7E-2</v>
      </c>
      <c r="M252" s="240">
        <f t="shared" si="100"/>
        <v>1.7999999999999999E-2</v>
      </c>
      <c r="N252" s="295" t="str">
        <f t="shared" si="105"/>
        <v>PLAYERSKILL_8012</v>
      </c>
      <c r="O252" s="295" t="str">
        <f t="shared" si="101"/>
        <v>PLAYERSKILLDES_8012</v>
      </c>
      <c r="P252" s="295" t="str">
        <f t="shared" si="106"/>
        <v>PLAYERSKILLDES2_8012</v>
      </c>
      <c r="Q252" s="295" t="str">
        <f t="shared" si="107"/>
        <v>PLAYERSKILLDES3_8012</v>
      </c>
      <c r="R252" s="295" t="str">
        <f t="shared" si="108"/>
        <v>PLAYERSKILLDES4_8012</v>
      </c>
      <c r="S252" s="295" t="s">
        <v>13324</v>
      </c>
      <c r="T252" s="484">
        <v>100</v>
      </c>
      <c r="U252" s="485"/>
      <c r="V252" s="485"/>
      <c r="W252" s="485"/>
      <c r="X252" s="485"/>
      <c r="Y252" s="485"/>
      <c r="Z252" s="484"/>
      <c r="AA252" s="484"/>
      <c r="AB252" s="484"/>
      <c r="AC252" s="484"/>
      <c r="AD252" s="486" t="s">
        <v>13681</v>
      </c>
      <c r="AF252" s="484"/>
      <c r="AG252" s="486"/>
      <c r="AH252" s="484">
        <v>120</v>
      </c>
      <c r="AI252" s="484"/>
      <c r="AJ252" s="486"/>
      <c r="AK252" s="486"/>
      <c r="AL252" s="484"/>
      <c r="AM252" s="484">
        <v>2</v>
      </c>
      <c r="AN252" s="289" t="s">
        <v>13682</v>
      </c>
      <c r="AO252" s="484">
        <v>0</v>
      </c>
      <c r="AP252" s="484">
        <v>3</v>
      </c>
      <c r="AQ252" s="484">
        <v>8</v>
      </c>
      <c r="AR252" s="484">
        <v>0</v>
      </c>
      <c r="AS252" s="484"/>
      <c r="AT252" s="486" t="str">
        <f>"["&amp;VLOOKUP([1]playerSkillEffect!$A252,[1]法术参数设计表!$A$2:$O$168,8,FALSE)*1000&amp;",0]"</f>
        <v>[0,0]</v>
      </c>
      <c r="AU252" s="486" t="str">
        <f>"["&amp;VLOOKUP([1]playerSkillEffect!$A252,[1]法术参数设计表!$A$2:$O$168,9,FALSE)*1000&amp;",0]"</f>
        <v>[100000000,0]</v>
      </c>
      <c r="AV252" s="486" t="str">
        <f>"["&amp;VLOOKUP([1]playerSkillEffect!$A252,[1]法术参数设计表!$A$2:$O$168,10,FALSE)&amp;",0]"</f>
        <v>[0,0]</v>
      </c>
      <c r="AW252" s="484">
        <v>1</v>
      </c>
      <c r="AX252" s="484">
        <v>1</v>
      </c>
      <c r="AY252" s="484">
        <v>1</v>
      </c>
      <c r="AZ252" s="484" t="s">
        <v>6905</v>
      </c>
      <c r="BA252" s="484"/>
      <c r="BB252" s="484">
        <v>1</v>
      </c>
      <c r="BC252" s="484"/>
      <c r="BD252" s="484" t="s">
        <v>6905</v>
      </c>
      <c r="BE252" s="484" t="s">
        <v>6905</v>
      </c>
      <c r="BF252" s="484" t="s">
        <v>6905</v>
      </c>
      <c r="BG252" s="484" t="s">
        <v>6905</v>
      </c>
      <c r="BH252" s="484">
        <v>100</v>
      </c>
      <c r="BI252" s="484"/>
      <c r="BJ252" s="484"/>
      <c r="BK252" s="484">
        <v>0</v>
      </c>
      <c r="BL252" s="484">
        <v>0</v>
      </c>
      <c r="BM252" s="484"/>
      <c r="BN252" s="484">
        <v>25</v>
      </c>
      <c r="BO252" s="484"/>
      <c r="BP252" s="484"/>
      <c r="BQ252" s="484">
        <v>3</v>
      </c>
      <c r="BR252" s="484"/>
      <c r="BS252" s="484" t="s">
        <v>6905</v>
      </c>
      <c r="BT252" s="484"/>
      <c r="BU252" s="484" t="str">
        <f>IF(VLOOKUP(A252,[1]法术参数设计表!$A$2:$Q$168,16,FALSE)="","","["&amp;ROUND(VLOOKUP(A252,[1]法术参数设计表!$A$2:$Q$168,16,FALSE),0)&amp;","&amp;ROUND(VLOOKUP(A252,[1]法术参数设计表!$A$2:$Q$168,17,FALSE),0)&amp;"]")</f>
        <v/>
      </c>
      <c r="BV252" s="484"/>
      <c r="BW252" s="484" t="s">
        <v>6905</v>
      </c>
      <c r="BX252" s="484">
        <v>8</v>
      </c>
      <c r="BY252" s="487" t="s">
        <v>6905</v>
      </c>
      <c r="BZ252" s="487" t="s">
        <v>6905</v>
      </c>
      <c r="CA252" s="487"/>
      <c r="CB252" s="487"/>
      <c r="CC252" s="487"/>
      <c r="CD252" s="487"/>
      <c r="CE252" s="486">
        <f>A252</f>
        <v>8012</v>
      </c>
      <c r="CF252" s="484" t="s">
        <v>12013</v>
      </c>
      <c r="CG252" s="486" t="s">
        <v>13684</v>
      </c>
      <c r="CH252" s="484" t="s">
        <v>6905</v>
      </c>
      <c r="CI252" s="484" t="s">
        <v>6905</v>
      </c>
      <c r="CJ252" s="484"/>
      <c r="CK252" s="484"/>
      <c r="CL252" s="484"/>
      <c r="CM252" s="484"/>
      <c r="CN252" s="484"/>
      <c r="CO252" s="484"/>
      <c r="CP252" s="484"/>
      <c r="CQ252" s="484"/>
      <c r="CR252" s="484"/>
      <c r="CS252" s="484"/>
      <c r="CT252" s="484"/>
      <c r="CU252" s="484"/>
      <c r="CV252" s="484"/>
      <c r="CW252" s="484"/>
      <c r="CX252" s="484"/>
      <c r="CY252" s="484"/>
      <c r="CZ252" s="484"/>
      <c r="DA252" s="484"/>
      <c r="DB252" s="484"/>
      <c r="DC252" s="484"/>
      <c r="DD252" s="486"/>
      <c r="DE252" s="486"/>
      <c r="DF252" s="486"/>
      <c r="DG252" s="486"/>
      <c r="DH252" s="484"/>
      <c r="DI252" s="484">
        <f t="shared" si="102"/>
        <v>0</v>
      </c>
      <c r="DJ252" s="484"/>
      <c r="DK252" s="484"/>
      <c r="DL252" s="484"/>
      <c r="DM252" s="484"/>
      <c r="DN252" s="484"/>
      <c r="DO252" s="484"/>
      <c r="DP252" s="484"/>
      <c r="DQ252" s="484"/>
      <c r="DR252" s="484"/>
      <c r="DS252" s="484"/>
      <c r="DT252" s="484"/>
      <c r="DU252" s="484"/>
      <c r="DV252" s="484"/>
      <c r="DW252" s="484"/>
      <c r="DX252" s="484"/>
      <c r="DY252" s="484"/>
      <c r="DZ252" s="484"/>
      <c r="EA252" s="484"/>
      <c r="EB252" s="484"/>
      <c r="EC252" s="484"/>
      <c r="ED252" s="484"/>
      <c r="EE252" s="484"/>
      <c r="EF252" s="484"/>
      <c r="EG252" s="484"/>
      <c r="EH252" s="484"/>
      <c r="EI252" s="484"/>
      <c r="EJ252" s="484"/>
      <c r="EK252" s="484"/>
      <c r="EL252" s="484"/>
      <c r="EM252" s="484"/>
      <c r="EN252" s="484"/>
      <c r="EO252" s="484"/>
      <c r="EP252" s="484"/>
      <c r="EQ252" s="484"/>
      <c r="ER252" s="484"/>
      <c r="ES252" s="484"/>
      <c r="ET252" s="484"/>
      <c r="EU252" s="484"/>
      <c r="EV252" s="484"/>
      <c r="EW252" s="484">
        <f t="shared" si="103"/>
        <v>1</v>
      </c>
      <c r="EX252" s="484"/>
      <c r="EY252" s="484"/>
      <c r="EZ252" s="484">
        <v>100</v>
      </c>
      <c r="FA252" s="484"/>
      <c r="FB252" s="484"/>
      <c r="FC252" s="484"/>
      <c r="FD252" s="484"/>
      <c r="FE252" s="484"/>
      <c r="FF252" s="486" t="s">
        <v>13683</v>
      </c>
      <c r="FG252" s="484"/>
      <c r="FH252" s="484"/>
      <c r="FI252" s="484">
        <v>28</v>
      </c>
      <c r="FJ252" s="484">
        <f t="shared" si="104"/>
        <v>1</v>
      </c>
      <c r="FK252" s="484"/>
      <c r="FL252" s="484"/>
      <c r="FM252" s="484">
        <v>100</v>
      </c>
      <c r="FN252" s="484"/>
      <c r="FO252" s="484"/>
      <c r="FP252" s="484"/>
      <c r="FQ252" s="484"/>
      <c r="FR252" s="484"/>
      <c r="FS252" s="484"/>
      <c r="FT252" s="486" t="s">
        <v>13685</v>
      </c>
      <c r="FU252" s="484"/>
      <c r="FV252" s="484">
        <v>2</v>
      </c>
      <c r="FW252" s="484">
        <v>25</v>
      </c>
      <c r="FX252" s="254">
        <v>2000</v>
      </c>
      <c r="FY252" s="254">
        <v>0</v>
      </c>
    </row>
    <row r="253" spans="1:181">
      <c r="A253" s="316">
        <v>80121</v>
      </c>
      <c r="B253" s="315" t="s">
        <v>6999</v>
      </c>
      <c r="C253" s="240">
        <v>2</v>
      </c>
      <c r="E253" s="240">
        <f t="shared" si="98"/>
        <v>0</v>
      </c>
      <c r="F253" s="240">
        <v>4</v>
      </c>
      <c r="G253" s="240">
        <v>3</v>
      </c>
      <c r="H253" s="240">
        <v>3</v>
      </c>
      <c r="L253" s="240">
        <f t="shared" si="99"/>
        <v>2.7E-2</v>
      </c>
      <c r="M253" s="240">
        <f t="shared" si="100"/>
        <v>1.7999999999999999E-2</v>
      </c>
      <c r="N253" s="295" t="str">
        <f t="shared" si="105"/>
        <v>PLAYERSKILL_80121</v>
      </c>
      <c r="O253" s="295" t="str">
        <f t="shared" si="101"/>
        <v>PLAYERSKILLDES_80121</v>
      </c>
      <c r="P253" s="295" t="str">
        <f t="shared" si="106"/>
        <v>PLAYERSKILLDES2_80121</v>
      </c>
      <c r="Q253" s="295" t="str">
        <f t="shared" si="107"/>
        <v>PLAYERSKILLDES3_80121</v>
      </c>
      <c r="R253" s="295" t="str">
        <f t="shared" si="108"/>
        <v>PLAYERSKILLDES4_80121</v>
      </c>
      <c r="S253" s="295" t="s">
        <v>13324</v>
      </c>
      <c r="T253" s="484">
        <v>100</v>
      </c>
      <c r="U253" s="485"/>
      <c r="V253" s="485"/>
      <c r="W253" s="485"/>
      <c r="X253" s="485"/>
      <c r="Y253" s="485"/>
      <c r="Z253" s="484"/>
      <c r="AA253" s="484"/>
      <c r="AB253" s="484"/>
      <c r="AC253" s="484"/>
      <c r="AD253" s="486" t="s">
        <v>13681</v>
      </c>
      <c r="AF253" s="484"/>
      <c r="AG253" s="486"/>
      <c r="AH253" s="484">
        <v>120</v>
      </c>
      <c r="AI253" s="484"/>
      <c r="AJ253" s="486"/>
      <c r="AK253" s="486"/>
      <c r="AL253" s="484"/>
      <c r="AM253" s="484">
        <v>2</v>
      </c>
      <c r="AN253" s="289" t="s">
        <v>13682</v>
      </c>
      <c r="AO253" s="484">
        <v>0</v>
      </c>
      <c r="AP253" s="484">
        <v>3</v>
      </c>
      <c r="AQ253" s="484">
        <v>8</v>
      </c>
      <c r="AR253" s="484">
        <v>0</v>
      </c>
      <c r="AS253" s="484"/>
      <c r="AT253" s="486" t="str">
        <f>"["&amp;VLOOKUP([1]playerSkillEffect!$A253,[1]法术参数设计表!$A$2:$O$168,8,FALSE)*1000&amp;",0]"</f>
        <v>[0,0]</v>
      </c>
      <c r="AU253" s="486" t="str">
        <f>"["&amp;VLOOKUP([1]playerSkillEffect!$A253,[1]法术参数设计表!$A$2:$O$168,9,FALSE)*1000&amp;",0]"</f>
        <v>[100000000,0]</v>
      </c>
      <c r="AV253" s="486" t="str">
        <f>"["&amp;VLOOKUP([1]playerSkillEffect!$A253,[1]法术参数设计表!$A$2:$O$168,10,FALSE)&amp;",0]"</f>
        <v>[0,0]</v>
      </c>
      <c r="AW253" s="484">
        <v>1</v>
      </c>
      <c r="AX253" s="484">
        <v>1</v>
      </c>
      <c r="AY253" s="484">
        <v>1</v>
      </c>
      <c r="AZ253" s="484"/>
      <c r="BA253" s="484"/>
      <c r="BB253" s="484">
        <v>1</v>
      </c>
      <c r="BC253" s="484"/>
      <c r="BD253" s="484"/>
      <c r="BE253" s="484"/>
      <c r="BF253" s="484"/>
      <c r="BG253" s="484"/>
      <c r="BH253" s="484">
        <v>100</v>
      </c>
      <c r="BI253" s="484"/>
      <c r="BJ253" s="484"/>
      <c r="BK253" s="484">
        <v>0</v>
      </c>
      <c r="BL253" s="484">
        <v>0</v>
      </c>
      <c r="BM253" s="484"/>
      <c r="BN253" s="484">
        <v>25</v>
      </c>
      <c r="BO253" s="484"/>
      <c r="BP253" s="484"/>
      <c r="BQ253" s="484">
        <v>3</v>
      </c>
      <c r="BR253" s="484"/>
      <c r="BS253" s="484"/>
      <c r="BT253" s="484"/>
      <c r="BU253" s="484"/>
      <c r="BV253" s="484"/>
      <c r="BW253" s="484"/>
      <c r="BX253" s="484">
        <v>8</v>
      </c>
      <c r="BY253" s="487"/>
      <c r="BZ253" s="487"/>
      <c r="CA253" s="487"/>
      <c r="CB253" s="487"/>
      <c r="CC253" s="487"/>
      <c r="CD253" s="487"/>
      <c r="CE253" s="486">
        <f>A253</f>
        <v>80121</v>
      </c>
      <c r="CF253" s="484" t="s">
        <v>12013</v>
      </c>
      <c r="CG253" s="486" t="s">
        <v>13684</v>
      </c>
      <c r="CH253" s="484"/>
      <c r="CI253" s="484"/>
      <c r="CJ253" s="484"/>
      <c r="CK253" s="484"/>
      <c r="CL253" s="484"/>
      <c r="CM253" s="484"/>
      <c r="CN253" s="484"/>
      <c r="CO253" s="484"/>
      <c r="CP253" s="484"/>
      <c r="CQ253" s="484"/>
      <c r="CR253" s="484"/>
      <c r="CS253" s="484"/>
      <c r="CT253" s="484"/>
      <c r="CU253" s="484"/>
      <c r="CV253" s="484"/>
      <c r="CW253" s="484"/>
      <c r="CX253" s="484"/>
      <c r="CY253" s="484"/>
      <c r="CZ253" s="484"/>
      <c r="DA253" s="484"/>
      <c r="DB253" s="484"/>
      <c r="DC253" s="484"/>
      <c r="DD253" s="486"/>
      <c r="DE253" s="486"/>
      <c r="DF253" s="486"/>
      <c r="DG253" s="486"/>
      <c r="DH253" s="484"/>
      <c r="DI253" s="484">
        <f t="shared" si="102"/>
        <v>0</v>
      </c>
      <c r="DJ253" s="484"/>
      <c r="DK253" s="484"/>
      <c r="DL253" s="484"/>
      <c r="DM253" s="484"/>
      <c r="DN253" s="484"/>
      <c r="DO253" s="484"/>
      <c r="DP253" s="484"/>
      <c r="DQ253" s="484"/>
      <c r="DR253" s="484"/>
      <c r="DS253" s="484"/>
      <c r="DT253" s="484"/>
      <c r="DU253" s="484"/>
      <c r="DV253" s="484"/>
      <c r="DW253" s="484"/>
      <c r="DX253" s="484"/>
      <c r="DY253" s="484"/>
      <c r="DZ253" s="484"/>
      <c r="EA253" s="484"/>
      <c r="EB253" s="484"/>
      <c r="EC253" s="484"/>
      <c r="ED253" s="484"/>
      <c r="EE253" s="484"/>
      <c r="EF253" s="484"/>
      <c r="EG253" s="484"/>
      <c r="EH253" s="484"/>
      <c r="EI253" s="484"/>
      <c r="EJ253" s="484"/>
      <c r="EK253" s="484"/>
      <c r="EL253" s="484"/>
      <c r="EM253" s="484"/>
      <c r="EN253" s="484"/>
      <c r="EO253" s="484"/>
      <c r="EP253" s="484"/>
      <c r="EQ253" s="484"/>
      <c r="ER253" s="484"/>
      <c r="ES253" s="484"/>
      <c r="ET253" s="484"/>
      <c r="EU253" s="484"/>
      <c r="EV253" s="484"/>
      <c r="EW253" s="484">
        <f t="shared" si="103"/>
        <v>1</v>
      </c>
      <c r="EX253" s="484"/>
      <c r="EY253" s="484"/>
      <c r="EZ253" s="484">
        <v>100</v>
      </c>
      <c r="FA253" s="484"/>
      <c r="FB253" s="484"/>
      <c r="FC253" s="484"/>
      <c r="FD253" s="484"/>
      <c r="FE253" s="484"/>
      <c r="FF253" s="486" t="s">
        <v>13683</v>
      </c>
      <c r="FG253" s="484"/>
      <c r="FH253" s="484"/>
      <c r="FI253" s="484">
        <v>29</v>
      </c>
      <c r="FJ253" s="484">
        <f t="shared" si="104"/>
        <v>1</v>
      </c>
      <c r="FK253" s="484"/>
      <c r="FL253" s="484"/>
      <c r="FM253" s="484">
        <v>100</v>
      </c>
      <c r="FN253" s="484"/>
      <c r="FO253" s="484"/>
      <c r="FP253" s="484"/>
      <c r="FQ253" s="484"/>
      <c r="FR253" s="484"/>
      <c r="FS253" s="484"/>
      <c r="FT253" s="486" t="s">
        <v>13685</v>
      </c>
      <c r="FU253" s="484"/>
      <c r="FV253" s="484">
        <v>2</v>
      </c>
      <c r="FW253" s="484">
        <v>25</v>
      </c>
      <c r="FX253" s="254">
        <v>2000</v>
      </c>
      <c r="FY253" s="254">
        <v>0</v>
      </c>
    </row>
    <row r="254" spans="1:181">
      <c r="A254" s="316">
        <v>80122</v>
      </c>
      <c r="B254" s="315" t="s">
        <v>6999</v>
      </c>
      <c r="C254" s="240">
        <v>2</v>
      </c>
      <c r="E254" s="240">
        <f t="shared" si="98"/>
        <v>0</v>
      </c>
      <c r="F254" s="240">
        <v>4</v>
      </c>
      <c r="G254" s="240">
        <v>3</v>
      </c>
      <c r="H254" s="240">
        <v>3</v>
      </c>
      <c r="L254" s="240">
        <f t="shared" si="99"/>
        <v>2.7E-2</v>
      </c>
      <c r="M254" s="240">
        <f t="shared" si="100"/>
        <v>1.7999999999999999E-2</v>
      </c>
      <c r="N254" s="295" t="str">
        <f t="shared" si="105"/>
        <v>PLAYERSKILL_80122</v>
      </c>
      <c r="O254" s="295" t="str">
        <f t="shared" si="101"/>
        <v>PLAYERSKILLDES_80122</v>
      </c>
      <c r="P254" s="295" t="str">
        <f t="shared" si="106"/>
        <v>PLAYERSKILLDES2_80122</v>
      </c>
      <c r="Q254" s="295" t="str">
        <f t="shared" si="107"/>
        <v>PLAYERSKILLDES3_80122</v>
      </c>
      <c r="R254" s="295" t="str">
        <f t="shared" si="108"/>
        <v>PLAYERSKILLDES4_80122</v>
      </c>
      <c r="S254" s="295" t="s">
        <v>13324</v>
      </c>
      <c r="T254" s="484">
        <v>100</v>
      </c>
      <c r="U254" s="485"/>
      <c r="V254" s="485"/>
      <c r="W254" s="485"/>
      <c r="X254" s="485"/>
      <c r="Y254" s="485"/>
      <c r="Z254" s="484"/>
      <c r="AA254" s="484"/>
      <c r="AB254" s="484"/>
      <c r="AC254" s="484"/>
      <c r="AD254" s="486" t="s">
        <v>13681</v>
      </c>
      <c r="AF254" s="484"/>
      <c r="AG254" s="486"/>
      <c r="AH254" s="484">
        <v>120</v>
      </c>
      <c r="AI254" s="484"/>
      <c r="AJ254" s="486"/>
      <c r="AK254" s="486"/>
      <c r="AL254" s="484"/>
      <c r="AM254" s="484">
        <v>2</v>
      </c>
      <c r="AN254" s="289" t="s">
        <v>13682</v>
      </c>
      <c r="AO254" s="484">
        <v>0</v>
      </c>
      <c r="AP254" s="484">
        <v>3</v>
      </c>
      <c r="AQ254" s="484">
        <v>8</v>
      </c>
      <c r="AR254" s="484">
        <v>0</v>
      </c>
      <c r="AS254" s="484"/>
      <c r="AT254" s="486" t="str">
        <f>"["&amp;VLOOKUP([1]playerSkillEffect!$A254,[1]法术参数设计表!$A$2:$O$168,8,FALSE)*1000&amp;",0]"</f>
        <v>[0,0]</v>
      </c>
      <c r="AU254" s="486" t="str">
        <f>"["&amp;VLOOKUP([1]playerSkillEffect!$A254,[1]法术参数设计表!$A$2:$O$168,9,FALSE)*1000&amp;",0]"</f>
        <v>[100000000,0]</v>
      </c>
      <c r="AV254" s="486" t="str">
        <f>"["&amp;VLOOKUP([1]playerSkillEffect!$A254,[1]法术参数设计表!$A$2:$O$168,10,FALSE)&amp;",0]"</f>
        <v>[0,0]</v>
      </c>
      <c r="AW254" s="484">
        <v>1</v>
      </c>
      <c r="AX254" s="484">
        <v>1</v>
      </c>
      <c r="AY254" s="484">
        <v>1</v>
      </c>
      <c r="AZ254" s="484"/>
      <c r="BA254" s="484"/>
      <c r="BB254" s="484">
        <v>1</v>
      </c>
      <c r="BC254" s="484"/>
      <c r="BD254" s="484"/>
      <c r="BE254" s="484"/>
      <c r="BF254" s="484"/>
      <c r="BG254" s="484"/>
      <c r="BH254" s="484">
        <v>100</v>
      </c>
      <c r="BI254" s="484"/>
      <c r="BJ254" s="484"/>
      <c r="BK254" s="484">
        <v>0</v>
      </c>
      <c r="BL254" s="484">
        <v>0</v>
      </c>
      <c r="BM254" s="484"/>
      <c r="BN254" s="484">
        <v>25</v>
      </c>
      <c r="BO254" s="484"/>
      <c r="BP254" s="484"/>
      <c r="BQ254" s="484">
        <v>3</v>
      </c>
      <c r="BR254" s="484"/>
      <c r="BS254" s="484"/>
      <c r="BT254" s="484"/>
      <c r="BU254" s="484"/>
      <c r="BV254" s="484"/>
      <c r="BW254" s="484"/>
      <c r="BX254" s="484">
        <v>8</v>
      </c>
      <c r="BY254" s="487"/>
      <c r="BZ254" s="487"/>
      <c r="CA254" s="487"/>
      <c r="CB254" s="487"/>
      <c r="CC254" s="487"/>
      <c r="CD254" s="487"/>
      <c r="CE254" s="486">
        <f>A254</f>
        <v>80122</v>
      </c>
      <c r="CF254" s="484" t="s">
        <v>12013</v>
      </c>
      <c r="CG254" s="486" t="s">
        <v>13684</v>
      </c>
      <c r="CH254" s="484"/>
      <c r="CI254" s="484"/>
      <c r="CJ254" s="484"/>
      <c r="CK254" s="484"/>
      <c r="CL254" s="484"/>
      <c r="CM254" s="484"/>
      <c r="CN254" s="484"/>
      <c r="CO254" s="484"/>
      <c r="CP254" s="484"/>
      <c r="CQ254" s="484"/>
      <c r="CR254" s="484"/>
      <c r="CS254" s="484"/>
      <c r="CT254" s="484"/>
      <c r="CU254" s="484"/>
      <c r="CV254" s="484"/>
      <c r="CW254" s="484"/>
      <c r="CX254" s="484"/>
      <c r="CY254" s="484"/>
      <c r="CZ254" s="484"/>
      <c r="DA254" s="484"/>
      <c r="DB254" s="484"/>
      <c r="DC254" s="484"/>
      <c r="DD254" s="486"/>
      <c r="DE254" s="486"/>
      <c r="DF254" s="486"/>
      <c r="DG254" s="486"/>
      <c r="DH254" s="484"/>
      <c r="DI254" s="484">
        <f t="shared" si="102"/>
        <v>0</v>
      </c>
      <c r="DJ254" s="484"/>
      <c r="DK254" s="484"/>
      <c r="DL254" s="484"/>
      <c r="DM254" s="484"/>
      <c r="DN254" s="484"/>
      <c r="DO254" s="484"/>
      <c r="DP254" s="484"/>
      <c r="DQ254" s="484"/>
      <c r="DR254" s="484"/>
      <c r="DS254" s="484"/>
      <c r="DT254" s="484"/>
      <c r="DU254" s="484"/>
      <c r="DV254" s="484"/>
      <c r="DW254" s="484"/>
      <c r="DX254" s="484"/>
      <c r="DY254" s="484"/>
      <c r="DZ254" s="484"/>
      <c r="EA254" s="484"/>
      <c r="EB254" s="484"/>
      <c r="EC254" s="484"/>
      <c r="ED254" s="484"/>
      <c r="EE254" s="484"/>
      <c r="EF254" s="484"/>
      <c r="EG254" s="484"/>
      <c r="EH254" s="484"/>
      <c r="EI254" s="484"/>
      <c r="EJ254" s="484"/>
      <c r="EK254" s="484"/>
      <c r="EL254" s="484"/>
      <c r="EM254" s="484"/>
      <c r="EN254" s="484"/>
      <c r="EO254" s="484"/>
      <c r="EP254" s="484"/>
      <c r="EQ254" s="484"/>
      <c r="ER254" s="484"/>
      <c r="ES254" s="484"/>
      <c r="ET254" s="484"/>
      <c r="EU254" s="484"/>
      <c r="EV254" s="484"/>
      <c r="EW254" s="484">
        <f t="shared" si="103"/>
        <v>1</v>
      </c>
      <c r="EX254" s="484"/>
      <c r="EY254" s="484"/>
      <c r="EZ254" s="484">
        <v>100</v>
      </c>
      <c r="FA254" s="484"/>
      <c r="FB254" s="484"/>
      <c r="FC254" s="484"/>
      <c r="FD254" s="484"/>
      <c r="FE254" s="484"/>
      <c r="FF254" s="486" t="s">
        <v>13683</v>
      </c>
      <c r="FG254" s="484"/>
      <c r="FH254" s="484"/>
      <c r="FI254" s="484">
        <v>30</v>
      </c>
      <c r="FJ254" s="484">
        <f t="shared" si="104"/>
        <v>1</v>
      </c>
      <c r="FK254" s="484"/>
      <c r="FL254" s="484"/>
      <c r="FM254" s="484">
        <v>100</v>
      </c>
      <c r="FN254" s="484"/>
      <c r="FO254" s="484"/>
      <c r="FP254" s="484"/>
      <c r="FQ254" s="484"/>
      <c r="FR254" s="484"/>
      <c r="FS254" s="484"/>
      <c r="FT254" s="486" t="s">
        <v>13685</v>
      </c>
      <c r="FU254" s="484"/>
      <c r="FV254" s="484">
        <v>2</v>
      </c>
      <c r="FW254" s="484">
        <v>25</v>
      </c>
      <c r="FX254" s="254">
        <v>2000</v>
      </c>
      <c r="FY254" s="254">
        <v>0</v>
      </c>
    </row>
    <row r="255" spans="1:181">
      <c r="A255">
        <v>8021</v>
      </c>
      <c r="B255" s="317" t="s">
        <v>13686</v>
      </c>
      <c r="C255" s="240">
        <v>2</v>
      </c>
      <c r="E255" s="240">
        <f t="shared" si="98"/>
        <v>0</v>
      </c>
      <c r="F255" s="240">
        <v>1</v>
      </c>
      <c r="G255" s="240">
        <v>1</v>
      </c>
      <c r="H255" s="240">
        <v>1</v>
      </c>
      <c r="J255" s="240">
        <v>1</v>
      </c>
      <c r="L255" s="240">
        <f t="shared" si="99"/>
        <v>2.7E-2</v>
      </c>
      <c r="M255" s="240">
        <f t="shared" si="100"/>
        <v>1.7999999999999999E-2</v>
      </c>
      <c r="N255" s="295" t="str">
        <f t="shared" si="105"/>
        <v>PLAYERSKILL_8021</v>
      </c>
      <c r="O255" s="295" t="str">
        <f t="shared" si="101"/>
        <v>PLAYERSKILLDES_8021</v>
      </c>
      <c r="P255" s="295" t="str">
        <f t="shared" si="106"/>
        <v>PLAYERSKILLDES2_8021</v>
      </c>
      <c r="Q255" s="295" t="str">
        <f t="shared" si="107"/>
        <v>PLAYERSKILLDES3_8021</v>
      </c>
      <c r="R255" s="295" t="str">
        <f t="shared" si="108"/>
        <v>PLAYERSKILLDES4_8021</v>
      </c>
      <c r="S255" s="295" t="s">
        <v>13324</v>
      </c>
      <c r="T255" s="484">
        <v>101</v>
      </c>
      <c r="U255" s="485"/>
      <c r="V255" s="485"/>
      <c r="W255" s="485"/>
      <c r="X255" s="485"/>
      <c r="Y255" s="485"/>
      <c r="Z255" s="484"/>
      <c r="AA255" s="484"/>
      <c r="AB255" s="484"/>
      <c r="AC255" s="484"/>
      <c r="AD255" s="486" t="s">
        <v>13687</v>
      </c>
      <c r="AF255" s="484"/>
      <c r="AG255" s="486"/>
      <c r="AH255" s="484">
        <v>120</v>
      </c>
      <c r="AI255" s="484"/>
      <c r="AJ255" s="486"/>
      <c r="AK255" s="486"/>
      <c r="AL255" s="484"/>
      <c r="AM255" s="484">
        <v>1</v>
      </c>
      <c r="AN255" s="289" t="s">
        <v>13688</v>
      </c>
      <c r="AO255" s="484">
        <v>0</v>
      </c>
      <c r="AP255" s="484">
        <v>3</v>
      </c>
      <c r="AQ255" s="484">
        <v>8</v>
      </c>
      <c r="AR255" s="484">
        <v>0</v>
      </c>
      <c r="AS255" s="484"/>
      <c r="AT255" s="486" t="str">
        <f>"["&amp;VLOOKUP([1]playerSkillEffect!$A255,[1]法术参数设计表!$A$2:$O$168,8,FALSE)*1000&amp;",0]"</f>
        <v>[5000,0]</v>
      </c>
      <c r="AU255" s="486" t="str">
        <f>"["&amp;VLOOKUP([1]playerSkillEffect!$A255,[1]法术参数设计表!$A$2:$O$168,9,FALSE)*1000&amp;",0]"</f>
        <v>[3000,0]</v>
      </c>
      <c r="AV255" s="486" t="str">
        <f>"["&amp;VLOOKUP([1]playerSkillEffect!$A255,[1]法术参数设计表!$A$2:$O$168,10,FALSE)&amp;",0]"</f>
        <v>[0,0]</v>
      </c>
      <c r="AW255" s="484">
        <v>1</v>
      </c>
      <c r="AX255" s="484">
        <v>1</v>
      </c>
      <c r="AY255" s="484">
        <v>1</v>
      </c>
      <c r="AZ255" s="484" t="s">
        <v>6905</v>
      </c>
      <c r="BA255" s="484"/>
      <c r="BB255" s="484">
        <v>1</v>
      </c>
      <c r="BC255" s="484"/>
      <c r="BD255" s="484" t="s">
        <v>6905</v>
      </c>
      <c r="BE255" s="484" t="s">
        <v>6905</v>
      </c>
      <c r="BF255" s="484" t="s">
        <v>6905</v>
      </c>
      <c r="BG255" s="484" t="s">
        <v>6905</v>
      </c>
      <c r="BH255" s="484">
        <v>100</v>
      </c>
      <c r="BI255" s="484"/>
      <c r="BJ255" s="484"/>
      <c r="BK255" s="484">
        <v>1</v>
      </c>
      <c r="BL255" s="484">
        <f>VLOOKUP(A255,[1]法术参数设计表!$A$2:$W$223,5,FALSE)</f>
        <v>45</v>
      </c>
      <c r="BM255" s="484">
        <v>13</v>
      </c>
      <c r="BN255" s="484">
        <v>20</v>
      </c>
      <c r="BO255" s="484"/>
      <c r="BP255" s="486" t="s">
        <v>13689</v>
      </c>
      <c r="BQ255" s="484">
        <v>2</v>
      </c>
      <c r="BR255" s="484"/>
      <c r="BS255" s="486"/>
      <c r="BT255" s="486"/>
      <c r="BU255" s="484" t="str">
        <f>IF(VLOOKUP(A255,[1]法术参数设计表!$A$2:$Q$168,16,FALSE)="","","["&amp;ROUND(VLOOKUP(A255,[1]法术参数设计表!$A$2:$Q$168,16,FALSE),0)&amp;","&amp;ROUND(VLOOKUP(A255,[1]法术参数设计表!$A$2:$Q$168,17,FALSE),0)&amp;"]")</f>
        <v>[15760,60]</v>
      </c>
      <c r="BV255" s="486"/>
      <c r="BW255" s="484" t="s">
        <v>6905</v>
      </c>
      <c r="BX255" s="484">
        <v>8</v>
      </c>
      <c r="BY255" s="487" t="s">
        <v>6905</v>
      </c>
      <c r="BZ255" s="487" t="s">
        <v>6905</v>
      </c>
      <c r="CA255" s="487"/>
      <c r="CB255" s="487"/>
      <c r="CC255" s="487"/>
      <c r="CD255" s="487"/>
      <c r="CE255" s="484" t="s">
        <v>6905</v>
      </c>
      <c r="CF255" s="484" t="s">
        <v>6905</v>
      </c>
      <c r="CG255" s="484" t="s">
        <v>6905</v>
      </c>
      <c r="CH255" s="484" t="s">
        <v>6905</v>
      </c>
      <c r="CI255" s="484" t="s">
        <v>6905</v>
      </c>
      <c r="CJ255" s="484"/>
      <c r="CK255" s="484"/>
      <c r="CL255" s="484"/>
      <c r="CM255" s="484"/>
      <c r="CN255" s="484"/>
      <c r="CO255" s="484"/>
      <c r="CP255" s="484"/>
      <c r="CQ255" s="484"/>
      <c r="CR255" s="484"/>
      <c r="CS255" s="484"/>
      <c r="CT255" s="484"/>
      <c r="CU255" s="484"/>
      <c r="CV255" s="484"/>
      <c r="CW255" s="484"/>
      <c r="CX255" s="484"/>
      <c r="CY255" s="484"/>
      <c r="CZ255" s="484"/>
      <c r="DA255" s="484"/>
      <c r="DB255" s="484"/>
      <c r="DC255" s="484"/>
      <c r="DD255" s="486"/>
      <c r="DE255" s="486"/>
      <c r="DF255" s="486"/>
      <c r="DG255" s="486"/>
      <c r="DH255" s="484"/>
      <c r="DI255" s="484"/>
      <c r="DJ255" s="484"/>
      <c r="DK255" s="484"/>
      <c r="DL255" s="484"/>
      <c r="DM255" s="484"/>
      <c r="DN255" s="484"/>
      <c r="DO255" s="484"/>
      <c r="DP255" s="484"/>
      <c r="DQ255" s="484"/>
      <c r="DR255" s="484"/>
      <c r="DS255" s="484"/>
      <c r="DT255" s="484"/>
      <c r="DU255" s="484"/>
      <c r="DV255" s="484"/>
      <c r="DW255" s="484"/>
      <c r="DX255" s="484"/>
      <c r="DY255" s="484"/>
      <c r="DZ255" s="484"/>
      <c r="EA255" s="484"/>
      <c r="EB255" s="484"/>
      <c r="EC255" s="484"/>
      <c r="ED255" s="484"/>
      <c r="EE255" s="484"/>
      <c r="EF255" s="484"/>
      <c r="EG255" s="484"/>
      <c r="EH255" s="484"/>
      <c r="EI255" s="484"/>
      <c r="EJ255" s="484"/>
      <c r="EK255" s="484"/>
      <c r="EL255" s="484"/>
      <c r="EM255" s="484"/>
      <c r="EN255" s="484"/>
      <c r="EO255" s="484"/>
      <c r="EP255" s="484"/>
      <c r="EQ255" s="484"/>
      <c r="ER255" s="484"/>
      <c r="ES255" s="484"/>
      <c r="ET255" s="484"/>
      <c r="EU255" s="484"/>
      <c r="EV255" s="484"/>
      <c r="EW255" s="484">
        <f t="shared" si="103"/>
        <v>1</v>
      </c>
      <c r="EX255" s="484"/>
      <c r="EY255" s="484"/>
      <c r="EZ255" s="484">
        <v>101</v>
      </c>
      <c r="FA255" s="484"/>
      <c r="FB255" s="484"/>
      <c r="FC255" s="484"/>
      <c r="FD255" s="484"/>
      <c r="FE255" s="484"/>
      <c r="FF255" s="484"/>
      <c r="FG255" s="484"/>
      <c r="FH255" s="484"/>
      <c r="FI255" s="484">
        <v>25</v>
      </c>
      <c r="FJ255" s="484">
        <f t="shared" si="104"/>
        <v>1</v>
      </c>
      <c r="FK255" s="484"/>
      <c r="FL255" s="484"/>
      <c r="FM255" s="484">
        <v>101</v>
      </c>
      <c r="FN255" s="484"/>
      <c r="FO255" s="484"/>
      <c r="FP255" s="484"/>
      <c r="FQ255" s="484"/>
      <c r="FR255" s="484"/>
      <c r="FS255" s="484"/>
      <c r="FT255" s="486" t="s">
        <v>13138</v>
      </c>
      <c r="FU255" s="484">
        <v>1</v>
      </c>
      <c r="FV255" s="484">
        <v>2</v>
      </c>
      <c r="FW255" s="484">
        <v>25</v>
      </c>
      <c r="FX255" s="254">
        <v>2000</v>
      </c>
      <c r="FY255" s="254">
        <v>0</v>
      </c>
    </row>
    <row r="256" spans="1:181">
      <c r="A256">
        <v>80211</v>
      </c>
      <c r="B256" s="317" t="s">
        <v>13686</v>
      </c>
      <c r="C256" s="240">
        <v>2</v>
      </c>
      <c r="E256" s="240">
        <f t="shared" si="98"/>
        <v>0</v>
      </c>
      <c r="F256" s="240">
        <v>1</v>
      </c>
      <c r="G256" s="240">
        <v>1</v>
      </c>
      <c r="H256" s="240">
        <v>1</v>
      </c>
      <c r="J256" s="240">
        <v>1</v>
      </c>
      <c r="L256" s="240">
        <f t="shared" si="99"/>
        <v>2.7E-2</v>
      </c>
      <c r="M256" s="240">
        <f t="shared" si="100"/>
        <v>1.7999999999999999E-2</v>
      </c>
      <c r="N256" s="295" t="str">
        <f t="shared" si="105"/>
        <v>PLAYERSKILL_80211</v>
      </c>
      <c r="O256" s="295" t="str">
        <f t="shared" si="101"/>
        <v>PLAYERSKILLDES_80211</v>
      </c>
      <c r="P256" s="295" t="str">
        <f t="shared" si="106"/>
        <v>PLAYERSKILLDES2_80211</v>
      </c>
      <c r="Q256" s="295" t="str">
        <f t="shared" si="107"/>
        <v>PLAYERSKILLDES3_80211</v>
      </c>
      <c r="R256" s="295" t="str">
        <f t="shared" si="108"/>
        <v>PLAYERSKILLDES4_80211</v>
      </c>
      <c r="S256" s="295" t="s">
        <v>13324</v>
      </c>
      <c r="T256" s="484">
        <v>101</v>
      </c>
      <c r="U256" s="485"/>
      <c r="V256" s="485"/>
      <c r="W256" s="485"/>
      <c r="X256" s="485"/>
      <c r="Y256" s="485"/>
      <c r="Z256" s="484"/>
      <c r="AA256" s="484"/>
      <c r="AB256" s="484"/>
      <c r="AC256" s="484"/>
      <c r="AD256" s="486" t="s">
        <v>13687</v>
      </c>
      <c r="AF256" s="484"/>
      <c r="AG256" s="486"/>
      <c r="AH256" s="484">
        <v>120</v>
      </c>
      <c r="AI256" s="484"/>
      <c r="AJ256" s="486"/>
      <c r="AK256" s="486"/>
      <c r="AL256" s="484"/>
      <c r="AM256" s="484">
        <v>1</v>
      </c>
      <c r="AN256" s="289" t="s">
        <v>13688</v>
      </c>
      <c r="AO256" s="484">
        <v>0</v>
      </c>
      <c r="AP256" s="484">
        <v>3</v>
      </c>
      <c r="AQ256" s="484">
        <v>8</v>
      </c>
      <c r="AR256" s="484">
        <v>0</v>
      </c>
      <c r="AS256" s="484"/>
      <c r="AT256" s="486" t="str">
        <f>"["&amp;VLOOKUP([1]playerSkillEffect!$A256,[1]法术参数设计表!$A$2:$O$168,8,FALSE)*1000&amp;",0]"</f>
        <v>[5000,0]</v>
      </c>
      <c r="AU256" s="486" t="str">
        <f>"["&amp;VLOOKUP([1]playerSkillEffect!$A256,[1]法术参数设计表!$A$2:$O$168,9,FALSE)*1000&amp;",0]"</f>
        <v>[3000,0]</v>
      </c>
      <c r="AV256" s="486" t="str">
        <f>"["&amp;VLOOKUP([1]playerSkillEffect!$A256,[1]法术参数设计表!$A$2:$O$168,10,FALSE)&amp;",0]"</f>
        <v>[0,0]</v>
      </c>
      <c r="AW256" s="484">
        <v>1</v>
      </c>
      <c r="AX256" s="484">
        <v>1</v>
      </c>
      <c r="AY256" s="484">
        <v>1</v>
      </c>
      <c r="AZ256" s="484" t="s">
        <v>6905</v>
      </c>
      <c r="BA256" s="484"/>
      <c r="BB256" s="484">
        <v>1</v>
      </c>
      <c r="BC256" s="484"/>
      <c r="BD256" s="484" t="s">
        <v>6905</v>
      </c>
      <c r="BE256" s="484" t="s">
        <v>6905</v>
      </c>
      <c r="BF256" s="484" t="s">
        <v>6905</v>
      </c>
      <c r="BG256" s="484" t="s">
        <v>6905</v>
      </c>
      <c r="BH256" s="484">
        <v>100</v>
      </c>
      <c r="BI256" s="486" t="s">
        <v>13344</v>
      </c>
      <c r="BJ256" s="484">
        <v>0</v>
      </c>
      <c r="BK256" s="484">
        <v>1</v>
      </c>
      <c r="BL256" s="484">
        <f>VLOOKUP(A256,[1]法术参数设计表!$A$2:$W$223,5,FALSE)</f>
        <v>45</v>
      </c>
      <c r="BM256" s="484">
        <v>13</v>
      </c>
      <c r="BN256" s="484">
        <v>20</v>
      </c>
      <c r="BO256" s="484"/>
      <c r="BP256" s="486" t="s">
        <v>13689</v>
      </c>
      <c r="BQ256" s="484">
        <v>2</v>
      </c>
      <c r="BR256" s="484"/>
      <c r="BS256" s="486" t="s">
        <v>13690</v>
      </c>
      <c r="BT256" s="486" t="str">
        <f>IF(VLOOKUP(A255,[1]法术参数设计表!$A$2:$Q$168,16,FALSE)="","","["&amp;ROUND(VLOOKUP(A255,[1]法术参数设计表!$A$2:$Q$168,16,FALSE),0)&amp;","&amp;ROUND(VLOOKUP(A255,[1]法术参数设计表!$A$2:$Q$168,17,FALSE),0)&amp;"]")</f>
        <v>[15760,60]</v>
      </c>
      <c r="BU256" s="484" t="str">
        <f>IF(VLOOKUP(A255,[1]法术参数设计表!$A$2:$Q$168,16,FALSE)="","","["&amp;ROUND(VLOOKUP(A255,[1]法术参数设计表!$A$2:$Q$168,16,FALSE),0)&amp;","&amp;ROUND(VLOOKUP(A255,[1]法术参数设计表!$A$2:$Q$168,17,FALSE),0)&amp;"]")</f>
        <v>[15760,60]</v>
      </c>
      <c r="BV256" s="486"/>
      <c r="BW256" s="484" t="s">
        <v>6905</v>
      </c>
      <c r="BX256" s="484">
        <v>8</v>
      </c>
      <c r="BY256" s="487" t="s">
        <v>6905</v>
      </c>
      <c r="BZ256" s="487" t="s">
        <v>6905</v>
      </c>
      <c r="CA256" s="487"/>
      <c r="CB256" s="487"/>
      <c r="CC256" s="487"/>
      <c r="CD256" s="487"/>
      <c r="CE256" s="484" t="s">
        <v>6905</v>
      </c>
      <c r="CF256" s="484" t="s">
        <v>6905</v>
      </c>
      <c r="CG256" s="484" t="s">
        <v>6905</v>
      </c>
      <c r="CH256" s="484" t="s">
        <v>6905</v>
      </c>
      <c r="CI256" s="484" t="s">
        <v>6905</v>
      </c>
      <c r="CJ256" s="484"/>
      <c r="CK256" s="484"/>
      <c r="CL256" s="484"/>
      <c r="CM256" s="484"/>
      <c r="CN256" s="484"/>
      <c r="CO256" s="484"/>
      <c r="CP256" s="484"/>
      <c r="CQ256" s="484"/>
      <c r="CR256" s="484"/>
      <c r="CS256" s="484"/>
      <c r="CT256" s="484"/>
      <c r="CU256" s="484"/>
      <c r="CV256" s="484"/>
      <c r="CW256" s="484"/>
      <c r="CX256" s="484"/>
      <c r="CY256" s="484"/>
      <c r="CZ256" s="245">
        <v>100</v>
      </c>
      <c r="DA256" s="486" t="s">
        <v>13344</v>
      </c>
      <c r="DB256" s="484">
        <v>1</v>
      </c>
      <c r="DC256" s="484"/>
      <c r="DD256" s="486"/>
      <c r="DE256" s="486"/>
      <c r="DF256" s="486"/>
      <c r="DG256" s="486"/>
      <c r="DH256" s="484">
        <v>1</v>
      </c>
      <c r="DI256" s="484">
        <f t="shared" ref="DI256:DI269" si="109">BL256</f>
        <v>45</v>
      </c>
      <c r="DJ256" s="484">
        <v>9</v>
      </c>
      <c r="DK256" s="484">
        <v>20</v>
      </c>
      <c r="DL256" s="484"/>
      <c r="DM256" s="484" t="s">
        <v>13125</v>
      </c>
      <c r="DN256" s="484">
        <v>2</v>
      </c>
      <c r="DO256" s="484"/>
      <c r="DP256" s="486" t="s">
        <v>13691</v>
      </c>
      <c r="DQ256" s="484" t="s">
        <v>13692</v>
      </c>
      <c r="DR256" s="484" t="str">
        <f>IF(VLOOKUP(A256,[1]法术参数设计表!$A$2:$Q$168,16,FALSE)="","","["&amp;ROUND(VLOOKUP(A256,[1]法术参数设计表!$A$2:$Q$168,16,FALSE),0)&amp;","&amp;ROUND(VLOOKUP(A256,[1]法术参数设计表!$A$2:$Q$168,17,FALSE),0)&amp;"]")</f>
        <v>[20488,80]</v>
      </c>
      <c r="DS256" s="484"/>
      <c r="DT256" s="484">
        <v>8</v>
      </c>
      <c r="DU256" s="484"/>
      <c r="DV256" s="484"/>
      <c r="DW256" s="484"/>
      <c r="DX256" s="484"/>
      <c r="DY256" s="484"/>
      <c r="DZ256" s="484"/>
      <c r="EA256" s="484"/>
      <c r="EB256" s="484"/>
      <c r="EC256" s="484"/>
      <c r="ED256" s="484"/>
      <c r="EE256" s="484"/>
      <c r="EF256" s="484"/>
      <c r="EG256" s="484"/>
      <c r="EH256" s="484"/>
      <c r="EI256" s="484"/>
      <c r="EJ256" s="484"/>
      <c r="EK256" s="484"/>
      <c r="EL256" s="484"/>
      <c r="EM256" s="484"/>
      <c r="EN256" s="484"/>
      <c r="EO256" s="484"/>
      <c r="EP256" s="484"/>
      <c r="EQ256" s="484"/>
      <c r="ER256" s="484"/>
      <c r="ES256" s="484"/>
      <c r="ET256" s="484"/>
      <c r="EU256" s="484"/>
      <c r="EV256" s="484"/>
      <c r="EW256" s="484">
        <f t="shared" si="103"/>
        <v>1</v>
      </c>
      <c r="EX256" s="484"/>
      <c r="EY256" s="484"/>
      <c r="EZ256" s="484">
        <v>101</v>
      </c>
      <c r="FA256" s="484"/>
      <c r="FB256" s="484"/>
      <c r="FC256" s="484"/>
      <c r="FD256" s="484"/>
      <c r="FE256" s="484"/>
      <c r="FF256" s="484"/>
      <c r="FG256" s="484"/>
      <c r="FH256" s="484"/>
      <c r="FI256" s="484">
        <v>25</v>
      </c>
      <c r="FJ256" s="484">
        <f t="shared" si="104"/>
        <v>1</v>
      </c>
      <c r="FK256" s="484"/>
      <c r="FL256" s="484"/>
      <c r="FM256" s="484">
        <v>101</v>
      </c>
      <c r="FN256" s="484"/>
      <c r="FO256" s="484"/>
      <c r="FP256" s="484"/>
      <c r="FQ256" s="484"/>
      <c r="FR256" s="484"/>
      <c r="FS256" s="484"/>
      <c r="FT256" s="486" t="s">
        <v>13138</v>
      </c>
      <c r="FU256" s="484">
        <v>1</v>
      </c>
      <c r="FV256" s="484">
        <v>2</v>
      </c>
      <c r="FW256" s="484">
        <v>25</v>
      </c>
      <c r="FX256" s="254">
        <v>2000</v>
      </c>
      <c r="FY256" s="254">
        <v>0</v>
      </c>
    </row>
    <row r="257" spans="1:181">
      <c r="A257">
        <v>80212</v>
      </c>
      <c r="B257" s="317" t="s">
        <v>13686</v>
      </c>
      <c r="C257" s="240">
        <v>2</v>
      </c>
      <c r="E257" s="240">
        <f t="shared" si="98"/>
        <v>0</v>
      </c>
      <c r="F257" s="240">
        <v>1</v>
      </c>
      <c r="G257" s="240">
        <v>1</v>
      </c>
      <c r="H257" s="240">
        <v>1</v>
      </c>
      <c r="J257" s="240">
        <v>1</v>
      </c>
      <c r="L257" s="240">
        <f t="shared" si="99"/>
        <v>2.7E-2</v>
      </c>
      <c r="M257" s="240">
        <f t="shared" si="100"/>
        <v>1.7999999999999999E-2</v>
      </c>
      <c r="N257" s="295" t="str">
        <f t="shared" si="105"/>
        <v>PLAYERSKILL_80212</v>
      </c>
      <c r="O257" s="295" t="str">
        <f t="shared" si="101"/>
        <v>PLAYERSKILLDES_80212</v>
      </c>
      <c r="P257" s="295" t="str">
        <f t="shared" si="106"/>
        <v>PLAYERSKILLDES2_80212</v>
      </c>
      <c r="Q257" s="295" t="str">
        <f t="shared" si="107"/>
        <v>PLAYERSKILLDES3_80212</v>
      </c>
      <c r="R257" s="295" t="str">
        <f t="shared" si="108"/>
        <v>PLAYERSKILLDES4_80212</v>
      </c>
      <c r="S257" s="295" t="s">
        <v>13324</v>
      </c>
      <c r="T257" s="484">
        <v>101</v>
      </c>
      <c r="U257" s="485"/>
      <c r="V257" s="485"/>
      <c r="W257" s="485"/>
      <c r="X257" s="485"/>
      <c r="Y257" s="485"/>
      <c r="Z257" s="484"/>
      <c r="AA257" s="484"/>
      <c r="AB257" s="484"/>
      <c r="AC257" s="484"/>
      <c r="AD257" s="486" t="s">
        <v>13687</v>
      </c>
      <c r="AF257" s="484"/>
      <c r="AG257" s="486"/>
      <c r="AH257" s="484">
        <v>120</v>
      </c>
      <c r="AI257" s="484"/>
      <c r="AJ257" s="486"/>
      <c r="AK257" s="486"/>
      <c r="AL257" s="484"/>
      <c r="AM257" s="484">
        <v>1</v>
      </c>
      <c r="AN257" s="289" t="s">
        <v>13688</v>
      </c>
      <c r="AO257" s="484">
        <v>0</v>
      </c>
      <c r="AP257" s="484">
        <v>3</v>
      </c>
      <c r="AQ257" s="484">
        <v>8</v>
      </c>
      <c r="AR257" s="484">
        <v>0</v>
      </c>
      <c r="AS257" s="484"/>
      <c r="AT257" s="486" t="str">
        <f>"["&amp;VLOOKUP([1]playerSkillEffect!$A257,[1]法术参数设计表!$A$2:$O$168,8,FALSE)*1000&amp;",0]"</f>
        <v>[5000,0]</v>
      </c>
      <c r="AU257" s="486" t="str">
        <f>"["&amp;VLOOKUP([1]playerSkillEffect!$A257,[1]法术参数设计表!$A$2:$O$168,9,FALSE)*1000&amp;",0]"</f>
        <v>[3000,0]</v>
      </c>
      <c r="AV257" s="486" t="str">
        <f>"["&amp;VLOOKUP([1]playerSkillEffect!$A257,[1]法术参数设计表!$A$2:$O$168,10,FALSE)&amp;",0]"</f>
        <v>[0,0]</v>
      </c>
      <c r="AW257" s="484">
        <v>1</v>
      </c>
      <c r="AX257" s="484">
        <v>1</v>
      </c>
      <c r="AY257" s="484">
        <v>1</v>
      </c>
      <c r="AZ257" s="484" t="s">
        <v>6905</v>
      </c>
      <c r="BA257" s="484"/>
      <c r="BB257" s="484">
        <v>1</v>
      </c>
      <c r="BC257" s="484"/>
      <c r="BD257" s="484" t="s">
        <v>6905</v>
      </c>
      <c r="BE257" s="484" t="s">
        <v>6905</v>
      </c>
      <c r="BF257" s="484" t="s">
        <v>6905</v>
      </c>
      <c r="BG257" s="484" t="s">
        <v>6905</v>
      </c>
      <c r="BH257" s="484">
        <v>100</v>
      </c>
      <c r="BI257" s="486" t="s">
        <v>13344</v>
      </c>
      <c r="BJ257" s="484">
        <v>0</v>
      </c>
      <c r="BK257" s="484">
        <v>1</v>
      </c>
      <c r="BL257" s="484">
        <f>VLOOKUP(A257,[1]法术参数设计表!$A$2:$W$223,5,FALSE)</f>
        <v>45</v>
      </c>
      <c r="BM257" s="484">
        <v>13</v>
      </c>
      <c r="BN257" s="484">
        <v>20</v>
      </c>
      <c r="BO257" s="484"/>
      <c r="BP257" s="486" t="s">
        <v>13689</v>
      </c>
      <c r="BQ257" s="484">
        <v>2</v>
      </c>
      <c r="BR257" s="484"/>
      <c r="BS257" s="486" t="s">
        <v>13693</v>
      </c>
      <c r="BT257" s="486" t="str">
        <f>IF(VLOOKUP(A255,[1]法术参数设计表!$A$2:$Q$168,16,FALSE)="","","["&amp;2*ROUND(VLOOKUP(A255,[1]法术参数设计表!$A$2:$Q$168,16,FALSE),0)&amp;","&amp;2*ROUND(VLOOKUP(A255,[1]法术参数设计表!$A$2:$Q$168,17,FALSE),0)&amp;"]")</f>
        <v>[31520,120]</v>
      </c>
      <c r="BU257" s="484" t="str">
        <f>IF(VLOOKUP(A255,[1]法术参数设计表!$A$2:$Q$168,16,FALSE)="","","["&amp;ROUND(VLOOKUP(A255,[1]法术参数设计表!$A$2:$Q$168,16,FALSE),0)&amp;","&amp;ROUND(VLOOKUP(A255,[1]法术参数设计表!$A$2:$Q$168,17,FALSE),0)&amp;"]")</f>
        <v>[15760,60]</v>
      </c>
      <c r="BV257" s="486"/>
      <c r="BW257" s="484" t="s">
        <v>6905</v>
      </c>
      <c r="BX257" s="484">
        <v>8</v>
      </c>
      <c r="BY257" s="487" t="s">
        <v>6905</v>
      </c>
      <c r="BZ257" s="487" t="s">
        <v>6905</v>
      </c>
      <c r="CA257" s="487">
        <v>480212</v>
      </c>
      <c r="CB257" s="487" t="s">
        <v>13126</v>
      </c>
      <c r="CC257" s="487"/>
      <c r="CD257" s="487"/>
      <c r="CE257" s="484" t="s">
        <v>6905</v>
      </c>
      <c r="CF257" s="484" t="s">
        <v>6905</v>
      </c>
      <c r="CG257" s="484" t="s">
        <v>6905</v>
      </c>
      <c r="CH257" s="484" t="s">
        <v>6905</v>
      </c>
      <c r="CI257" s="484" t="s">
        <v>6905</v>
      </c>
      <c r="CJ257" s="484"/>
      <c r="CK257" s="484"/>
      <c r="CL257" s="484"/>
      <c r="CM257" s="484"/>
      <c r="CN257" s="484"/>
      <c r="CO257" s="484"/>
      <c r="CP257" s="484"/>
      <c r="CQ257" s="484"/>
      <c r="CR257" s="484"/>
      <c r="CS257" s="484"/>
      <c r="CT257" s="484"/>
      <c r="CU257" s="484"/>
      <c r="CV257" s="484"/>
      <c r="CW257" s="484"/>
      <c r="CX257" s="484"/>
      <c r="CY257" s="484"/>
      <c r="CZ257" s="245">
        <v>100</v>
      </c>
      <c r="DA257" s="486" t="s">
        <v>13344</v>
      </c>
      <c r="DB257" s="484">
        <v>1</v>
      </c>
      <c r="DC257" s="484"/>
      <c r="DD257" s="486"/>
      <c r="DE257" s="486"/>
      <c r="DF257" s="486"/>
      <c r="DG257" s="486"/>
      <c r="DH257" s="484">
        <v>1</v>
      </c>
      <c r="DI257" s="484">
        <f t="shared" si="109"/>
        <v>45</v>
      </c>
      <c r="DJ257" s="484">
        <v>9</v>
      </c>
      <c r="DK257" s="484">
        <v>20</v>
      </c>
      <c r="DL257" s="484"/>
      <c r="DM257" s="484" t="s">
        <v>13125</v>
      </c>
      <c r="DN257" s="484">
        <v>2</v>
      </c>
      <c r="DO257" s="484"/>
      <c r="DP257" s="486" t="s">
        <v>13694</v>
      </c>
      <c r="DQ257" s="486" t="s">
        <v>13695</v>
      </c>
      <c r="DR257" s="484" t="str">
        <f>IF(VLOOKUP(A257,[1]法术参数设计表!$A$2:$Q$168,16,FALSE)="","","["&amp;ROUND(VLOOKUP(A257,[1]法术参数设计表!$A$2:$Q$168,16,FALSE),0)&amp;","&amp;ROUND(VLOOKUP(A257,[1]法术参数设计表!$A$2:$Q$168,17,FALSE),0)&amp;"]")</f>
        <v>[20488,80]</v>
      </c>
      <c r="DS257" s="484"/>
      <c r="DT257" s="484">
        <v>8</v>
      </c>
      <c r="DU257" s="484"/>
      <c r="DV257" s="484"/>
      <c r="DW257" s="484">
        <v>480212</v>
      </c>
      <c r="DX257" s="486" t="s">
        <v>13193</v>
      </c>
      <c r="DY257" s="484"/>
      <c r="DZ257" s="484"/>
      <c r="EA257" s="484"/>
      <c r="EB257" s="484"/>
      <c r="EC257" s="484"/>
      <c r="ED257" s="484"/>
      <c r="EE257" s="484"/>
      <c r="EF257" s="484"/>
      <c r="EG257" s="484"/>
      <c r="EH257" s="484"/>
      <c r="EI257" s="484"/>
      <c r="EJ257" s="484"/>
      <c r="EK257" s="484"/>
      <c r="EL257" s="484"/>
      <c r="EM257" s="484"/>
      <c r="EN257" s="484"/>
      <c r="EO257" s="484"/>
      <c r="EP257" s="484"/>
      <c r="EQ257" s="484"/>
      <c r="ER257" s="484"/>
      <c r="ES257" s="484"/>
      <c r="ET257" s="484"/>
      <c r="EU257" s="484"/>
      <c r="EV257" s="484"/>
      <c r="EW257" s="484">
        <f t="shared" si="103"/>
        <v>1</v>
      </c>
      <c r="EX257" s="484"/>
      <c r="EY257" s="484"/>
      <c r="EZ257" s="484">
        <v>101</v>
      </c>
      <c r="FA257" s="484"/>
      <c r="FB257" s="484"/>
      <c r="FC257" s="484"/>
      <c r="FD257" s="484"/>
      <c r="FE257" s="484"/>
      <c r="FF257" s="484"/>
      <c r="FG257" s="484"/>
      <c r="FH257" s="484"/>
      <c r="FI257" s="484">
        <v>25</v>
      </c>
      <c r="FJ257" s="484">
        <f t="shared" si="104"/>
        <v>1</v>
      </c>
      <c r="FK257" s="484"/>
      <c r="FL257" s="484"/>
      <c r="FM257" s="484">
        <v>101</v>
      </c>
      <c r="FN257" s="484"/>
      <c r="FO257" s="484"/>
      <c r="FP257" s="484"/>
      <c r="FQ257" s="484"/>
      <c r="FR257" s="484"/>
      <c r="FS257" s="484"/>
      <c r="FT257" s="486" t="s">
        <v>13138</v>
      </c>
      <c r="FU257" s="484">
        <v>1</v>
      </c>
      <c r="FV257" s="484">
        <v>2</v>
      </c>
      <c r="FW257" s="484">
        <v>25</v>
      </c>
      <c r="FX257" s="254">
        <v>2000</v>
      </c>
      <c r="FY257" s="254">
        <v>0</v>
      </c>
    </row>
    <row r="258" spans="1:181">
      <c r="A258">
        <v>8022</v>
      </c>
      <c r="B258" s="317" t="s">
        <v>13696</v>
      </c>
      <c r="C258" s="240">
        <v>2</v>
      </c>
      <c r="E258" s="240">
        <f t="shared" si="98"/>
        <v>0</v>
      </c>
      <c r="F258" s="240">
        <v>1</v>
      </c>
      <c r="G258" s="240">
        <v>1</v>
      </c>
      <c r="H258" s="240">
        <v>1</v>
      </c>
      <c r="J258" s="240">
        <v>1</v>
      </c>
      <c r="L258" s="240">
        <f t="shared" si="99"/>
        <v>2.7E-2</v>
      </c>
      <c r="M258" s="240">
        <f t="shared" si="100"/>
        <v>1.7999999999999999E-2</v>
      </c>
      <c r="N258" s="295" t="str">
        <f t="shared" si="105"/>
        <v>PLAYERSKILL_8022</v>
      </c>
      <c r="O258" s="295" t="str">
        <f t="shared" si="101"/>
        <v>PLAYERSKILLDES_8022</v>
      </c>
      <c r="P258" s="295" t="str">
        <f t="shared" si="106"/>
        <v>PLAYERSKILLDES2_8022</v>
      </c>
      <c r="Q258" s="295" t="str">
        <f t="shared" si="107"/>
        <v>PLAYERSKILLDES3_8022</v>
      </c>
      <c r="R258" s="295" t="str">
        <f t="shared" si="108"/>
        <v>PLAYERSKILLDES4_8022</v>
      </c>
      <c r="S258" s="295" t="s">
        <v>13324</v>
      </c>
      <c r="T258" s="484">
        <v>101</v>
      </c>
      <c r="U258" s="485"/>
      <c r="V258" s="485"/>
      <c r="W258" s="485"/>
      <c r="X258" s="485"/>
      <c r="Y258" s="485"/>
      <c r="Z258" s="484"/>
      <c r="AA258" s="484"/>
      <c r="AB258" s="484"/>
      <c r="AC258" s="484"/>
      <c r="AD258" s="486" t="s">
        <v>13697</v>
      </c>
      <c r="AF258" s="484"/>
      <c r="AG258" s="486" t="s">
        <v>13698</v>
      </c>
      <c r="AH258" s="484">
        <v>120</v>
      </c>
      <c r="AI258" s="484"/>
      <c r="AJ258" s="486"/>
      <c r="AK258" s="486"/>
      <c r="AL258" s="484"/>
      <c r="AM258" s="484">
        <v>1</v>
      </c>
      <c r="AN258" s="289" t="s">
        <v>13699</v>
      </c>
      <c r="AO258" s="484">
        <v>0</v>
      </c>
      <c r="AP258" s="484">
        <v>3</v>
      </c>
      <c r="AQ258" s="484">
        <v>8</v>
      </c>
      <c r="AR258" s="484">
        <v>0</v>
      </c>
      <c r="AS258" s="484"/>
      <c r="AT258" s="486" t="str">
        <f>"["&amp;VLOOKUP([1]playerSkillEffect!$A258,[1]法术参数设计表!$A$2:$O$168,8,FALSE)*1000&amp;",0]"</f>
        <v>[6000,0]</v>
      </c>
      <c r="AU258" s="486" t="str">
        <f>"["&amp;VLOOKUP([1]playerSkillEffect!$A258,[1]法术参数设计表!$A$2:$O$168,9,FALSE)*1000&amp;",0]"</f>
        <v>[8000,0]</v>
      </c>
      <c r="AV258" s="486" t="str">
        <f>"["&amp;VLOOKUP([1]playerSkillEffect!$A258,[1]法术参数设计表!$A$2:$O$168,10,FALSE)&amp;",0]"</f>
        <v>[0,0]</v>
      </c>
      <c r="AW258" s="484">
        <v>1</v>
      </c>
      <c r="AX258" s="484">
        <v>1</v>
      </c>
      <c r="AY258" s="484">
        <v>1</v>
      </c>
      <c r="AZ258" s="484" t="s">
        <v>6905</v>
      </c>
      <c r="BA258" s="484"/>
      <c r="BB258" s="484">
        <v>1</v>
      </c>
      <c r="BC258" s="484"/>
      <c r="BD258" s="484" t="s">
        <v>6905</v>
      </c>
      <c r="BE258" s="484" t="s">
        <v>6905</v>
      </c>
      <c r="BF258" s="484" t="s">
        <v>6905</v>
      </c>
      <c r="BG258" s="484" t="s">
        <v>6905</v>
      </c>
      <c r="BH258" s="484">
        <v>100</v>
      </c>
      <c r="BI258" s="484"/>
      <c r="BJ258" s="484"/>
      <c r="BK258" s="484">
        <v>1</v>
      </c>
      <c r="BL258" s="484">
        <f>VLOOKUP(A258,[1]法术参数设计表!$A$2:$W$223,5,FALSE)</f>
        <v>60</v>
      </c>
      <c r="BM258" s="484">
        <v>13</v>
      </c>
      <c r="BN258" s="484">
        <v>23</v>
      </c>
      <c r="BO258" s="484"/>
      <c r="BP258" s="484" t="s">
        <v>13125</v>
      </c>
      <c r="BQ258" s="484">
        <v>2</v>
      </c>
      <c r="BR258" s="484"/>
      <c r="BS258" s="484" t="s">
        <v>6905</v>
      </c>
      <c r="BT258" s="484"/>
      <c r="BU258" s="484" t="str">
        <f>IF(VLOOKUP(A258,[1]法术参数设计表!$A$2:$Q$168,16,FALSE)="","","["&amp;ROUND(VLOOKUP(A258,[1]法术参数设计表!$A$2:$Q$168,16,FALSE),0)&amp;","&amp;ROUND(VLOOKUP(A258,[1]法术参数设计表!$A$2:$Q$168,17,FALSE),0)&amp;"]")</f>
        <v>[34520,140]</v>
      </c>
      <c r="BV258" s="484"/>
      <c r="BW258" s="484" t="s">
        <v>6905</v>
      </c>
      <c r="BX258" s="484">
        <v>8</v>
      </c>
      <c r="BY258" s="487" t="s">
        <v>6905</v>
      </c>
      <c r="BZ258" s="487" t="s">
        <v>6905</v>
      </c>
      <c r="CA258" s="487"/>
      <c r="CB258" s="487"/>
      <c r="CC258" s="487"/>
      <c r="CD258" s="487"/>
      <c r="CE258" s="484" t="s">
        <v>6905</v>
      </c>
      <c r="CF258" s="484" t="s">
        <v>6905</v>
      </c>
      <c r="CG258" s="484" t="s">
        <v>6905</v>
      </c>
      <c r="CH258" s="484" t="s">
        <v>6905</v>
      </c>
      <c r="CI258" s="484" t="s">
        <v>6905</v>
      </c>
      <c r="CJ258" s="484"/>
      <c r="CK258" s="484"/>
      <c r="CL258" s="484"/>
      <c r="CM258" s="484"/>
      <c r="CN258" s="484"/>
      <c r="CO258" s="484"/>
      <c r="CP258" s="484"/>
      <c r="CQ258" s="484"/>
      <c r="CR258" s="484"/>
      <c r="CS258" s="484"/>
      <c r="CT258" s="484"/>
      <c r="CU258" s="484"/>
      <c r="CV258" s="484"/>
      <c r="CW258" s="484"/>
      <c r="CX258" s="484"/>
      <c r="CY258" s="484">
        <v>2</v>
      </c>
      <c r="CZ258" s="484"/>
      <c r="DA258" s="484"/>
      <c r="DB258" s="484"/>
      <c r="DC258" s="484"/>
      <c r="DD258" s="486"/>
      <c r="DE258" s="486"/>
      <c r="DF258" s="486"/>
      <c r="DG258" s="486"/>
      <c r="DH258" s="484"/>
      <c r="DI258" s="484">
        <f t="shared" si="109"/>
        <v>60</v>
      </c>
      <c r="DJ258" s="484"/>
      <c r="DK258" s="484"/>
      <c r="DL258" s="484"/>
      <c r="DM258" s="484"/>
      <c r="DN258" s="484"/>
      <c r="DO258" s="484"/>
      <c r="DP258" s="484"/>
      <c r="DQ258" s="484"/>
      <c r="DR258" s="484"/>
      <c r="DS258" s="484"/>
      <c r="DT258" s="484"/>
      <c r="DU258" s="484"/>
      <c r="DV258" s="484"/>
      <c r="DW258" s="484"/>
      <c r="DX258" s="484"/>
      <c r="DY258" s="484"/>
      <c r="DZ258" s="484"/>
      <c r="EA258" s="484"/>
      <c r="EB258" s="484"/>
      <c r="EC258" s="484"/>
      <c r="ED258" s="484"/>
      <c r="EE258" s="484"/>
      <c r="EF258" s="484"/>
      <c r="EG258" s="484"/>
      <c r="EH258" s="484"/>
      <c r="EI258" s="484"/>
      <c r="EJ258" s="484"/>
      <c r="EK258" s="484"/>
      <c r="EL258" s="484"/>
      <c r="EM258" s="484"/>
      <c r="EN258" s="484"/>
      <c r="EO258" s="484"/>
      <c r="EP258" s="484"/>
      <c r="EQ258" s="484"/>
      <c r="ER258" s="484"/>
      <c r="ES258" s="484"/>
      <c r="ET258" s="484"/>
      <c r="EU258" s="484"/>
      <c r="EV258" s="484"/>
      <c r="EW258" s="484">
        <f t="shared" si="103"/>
        <v>1</v>
      </c>
      <c r="EX258" s="484"/>
      <c r="EY258" s="484"/>
      <c r="EZ258" s="484">
        <v>101</v>
      </c>
      <c r="FA258" s="484"/>
      <c r="FB258" s="484"/>
      <c r="FC258" s="484"/>
      <c r="FD258" s="484"/>
      <c r="FE258" s="484"/>
      <c r="FF258" s="484"/>
      <c r="FG258" s="484"/>
      <c r="FH258" s="484"/>
      <c r="FI258" s="484">
        <v>25</v>
      </c>
      <c r="FJ258" s="484">
        <f t="shared" si="104"/>
        <v>1</v>
      </c>
      <c r="FK258" s="484"/>
      <c r="FL258" s="484"/>
      <c r="FM258" s="484">
        <v>101</v>
      </c>
      <c r="FN258" s="484"/>
      <c r="FO258" s="484"/>
      <c r="FP258" s="484"/>
      <c r="FQ258" s="484"/>
      <c r="FR258" s="484"/>
      <c r="FS258" s="484"/>
      <c r="FT258" s="486"/>
      <c r="FU258" s="484"/>
      <c r="FV258" s="484">
        <v>2</v>
      </c>
      <c r="FW258" s="484">
        <v>25</v>
      </c>
      <c r="FX258" s="254">
        <v>2000</v>
      </c>
      <c r="FY258" s="254">
        <v>0</v>
      </c>
    </row>
    <row r="259" spans="1:181">
      <c r="A259">
        <v>80221</v>
      </c>
      <c r="B259" s="317" t="s">
        <v>13696</v>
      </c>
      <c r="C259" s="240">
        <v>2</v>
      </c>
      <c r="E259" s="240">
        <f t="shared" si="98"/>
        <v>0</v>
      </c>
      <c r="F259" s="240">
        <v>1</v>
      </c>
      <c r="G259" s="240">
        <v>1</v>
      </c>
      <c r="H259" s="240">
        <v>1</v>
      </c>
      <c r="J259" s="240">
        <v>1</v>
      </c>
      <c r="L259" s="240">
        <f t="shared" si="99"/>
        <v>2.7E-2</v>
      </c>
      <c r="M259" s="240">
        <f t="shared" si="100"/>
        <v>1.7999999999999999E-2</v>
      </c>
      <c r="N259" s="295" t="str">
        <f t="shared" si="105"/>
        <v>PLAYERSKILL_80221</v>
      </c>
      <c r="O259" s="295" t="str">
        <f t="shared" si="101"/>
        <v>PLAYERSKILLDES_80221</v>
      </c>
      <c r="P259" s="295" t="str">
        <f t="shared" si="106"/>
        <v>PLAYERSKILLDES2_80221</v>
      </c>
      <c r="Q259" s="295" t="str">
        <f t="shared" si="107"/>
        <v>PLAYERSKILLDES3_80221</v>
      </c>
      <c r="R259" s="295" t="str">
        <f t="shared" si="108"/>
        <v>PLAYERSKILLDES4_80221</v>
      </c>
      <c r="S259" s="295" t="s">
        <v>13324</v>
      </c>
      <c r="T259" s="484">
        <v>101</v>
      </c>
      <c r="U259" s="485"/>
      <c r="V259" s="485"/>
      <c r="W259" s="485"/>
      <c r="X259" s="485"/>
      <c r="Y259" s="485"/>
      <c r="Z259" s="484"/>
      <c r="AA259" s="484"/>
      <c r="AB259" s="484"/>
      <c r="AC259" s="484"/>
      <c r="AD259" s="486" t="s">
        <v>13697</v>
      </c>
      <c r="AF259" s="484"/>
      <c r="AG259" s="486" t="s">
        <v>13698</v>
      </c>
      <c r="AH259" s="484">
        <v>120</v>
      </c>
      <c r="AI259" s="484"/>
      <c r="AJ259" s="486"/>
      <c r="AK259" s="486"/>
      <c r="AL259" s="484"/>
      <c r="AM259" s="484">
        <v>1</v>
      </c>
      <c r="AN259" s="289" t="s">
        <v>13699</v>
      </c>
      <c r="AO259" s="484">
        <v>0</v>
      </c>
      <c r="AP259" s="484">
        <v>3</v>
      </c>
      <c r="AQ259" s="484">
        <v>8</v>
      </c>
      <c r="AR259" s="484">
        <v>0</v>
      </c>
      <c r="AS259" s="484"/>
      <c r="AT259" s="486" t="str">
        <f>"["&amp;VLOOKUP([1]playerSkillEffect!$A259,[1]法术参数设计表!$A$2:$O$168,8,FALSE)*1000&amp;",0]"</f>
        <v>[6000,0]</v>
      </c>
      <c r="AU259" s="486" t="str">
        <f>"["&amp;VLOOKUP([1]playerSkillEffect!$A259,[1]法术参数设计表!$A$2:$O$168,9,FALSE)*1000&amp;",0]"</f>
        <v>[8000,0]</v>
      </c>
      <c r="AV259" s="486" t="str">
        <f>"["&amp;VLOOKUP([1]playerSkillEffect!$A259,[1]法术参数设计表!$A$2:$O$168,10,FALSE)&amp;",0]"</f>
        <v>[0,0]</v>
      </c>
      <c r="AW259" s="484">
        <v>1</v>
      </c>
      <c r="AX259" s="484">
        <v>1</v>
      </c>
      <c r="AY259" s="484">
        <v>1</v>
      </c>
      <c r="AZ259" s="484" t="s">
        <v>6905</v>
      </c>
      <c r="BA259" s="484"/>
      <c r="BB259" s="484">
        <v>1</v>
      </c>
      <c r="BC259" s="484"/>
      <c r="BD259" s="484" t="s">
        <v>6905</v>
      </c>
      <c r="BE259" s="484" t="s">
        <v>6905</v>
      </c>
      <c r="BF259" s="484" t="s">
        <v>6905</v>
      </c>
      <c r="BG259" s="484" t="s">
        <v>6905</v>
      </c>
      <c r="BH259" s="484">
        <v>100</v>
      </c>
      <c r="BI259" s="484"/>
      <c r="BJ259" s="484"/>
      <c r="BK259" s="484">
        <v>1</v>
      </c>
      <c r="BL259" s="484">
        <f>VLOOKUP(A259,[1]法术参数设计表!$A$2:$W$223,5,FALSE)</f>
        <v>60</v>
      </c>
      <c r="BM259" s="484">
        <v>13</v>
      </c>
      <c r="BN259" s="484">
        <v>23</v>
      </c>
      <c r="BO259" s="484"/>
      <c r="BP259" s="484" t="s">
        <v>13125</v>
      </c>
      <c r="BQ259" s="484">
        <v>2</v>
      </c>
      <c r="BR259" s="484"/>
      <c r="BS259" s="484" t="s">
        <v>6905</v>
      </c>
      <c r="BT259" s="484"/>
      <c r="BU259" s="484" t="str">
        <f>IF(VLOOKUP(A259,[1]法术参数设计表!$A$2:$Q$168,16,FALSE)="","","["&amp;ROUND(VLOOKUP(A259,[1]法术参数设计表!$A$2:$Q$168,16,FALSE),0)&amp;","&amp;ROUND(VLOOKUP(A259,[1]法术参数设计表!$A$2:$Q$168,17,FALSE),0)&amp;"]")</f>
        <v>[34520,140]</v>
      </c>
      <c r="BV259" s="484"/>
      <c r="BW259" s="484" t="s">
        <v>6905</v>
      </c>
      <c r="BX259" s="484">
        <v>8</v>
      </c>
      <c r="BY259" s="487" t="s">
        <v>6905</v>
      </c>
      <c r="BZ259" s="487" t="s">
        <v>6905</v>
      </c>
      <c r="CA259" s="487">
        <v>480221</v>
      </c>
      <c r="CB259" s="487" t="s">
        <v>13126</v>
      </c>
      <c r="CC259" s="487"/>
      <c r="CD259" s="487"/>
      <c r="CE259" s="484" t="s">
        <v>6905</v>
      </c>
      <c r="CF259" s="484" t="s">
        <v>6905</v>
      </c>
      <c r="CG259" s="484" t="s">
        <v>6905</v>
      </c>
      <c r="CH259" s="484" t="s">
        <v>6905</v>
      </c>
      <c r="CI259" s="484" t="s">
        <v>6905</v>
      </c>
      <c r="CJ259" s="484"/>
      <c r="CK259" s="484"/>
      <c r="CL259" s="484"/>
      <c r="CM259" s="484"/>
      <c r="CN259" s="484"/>
      <c r="CO259" s="484"/>
      <c r="CP259" s="484"/>
      <c r="CQ259" s="484"/>
      <c r="CR259" s="484"/>
      <c r="CS259" s="484"/>
      <c r="CT259" s="484"/>
      <c r="CU259" s="484"/>
      <c r="CV259" s="484"/>
      <c r="CW259" s="484"/>
      <c r="CX259" s="484"/>
      <c r="CY259" s="484">
        <v>2</v>
      </c>
      <c r="CZ259" s="484"/>
      <c r="DA259" s="484"/>
      <c r="DB259" s="484"/>
      <c r="DC259" s="484"/>
      <c r="DD259" s="486"/>
      <c r="DE259" s="486"/>
      <c r="DF259" s="486"/>
      <c r="DG259" s="486"/>
      <c r="DH259" s="484"/>
      <c r="DI259" s="484">
        <f t="shared" si="109"/>
        <v>60</v>
      </c>
      <c r="DJ259" s="484"/>
      <c r="DK259" s="484"/>
      <c r="DL259" s="484"/>
      <c r="DM259" s="484"/>
      <c r="DN259" s="484"/>
      <c r="DO259" s="484"/>
      <c r="DP259" s="484"/>
      <c r="DQ259" s="484"/>
      <c r="DR259" s="484"/>
      <c r="DS259" s="484"/>
      <c r="DT259" s="484"/>
      <c r="DU259" s="484"/>
      <c r="DV259" s="484"/>
      <c r="DW259" s="484"/>
      <c r="DX259" s="484"/>
      <c r="DY259" s="484"/>
      <c r="DZ259" s="484"/>
      <c r="EA259" s="484"/>
      <c r="EB259" s="484"/>
      <c r="EC259" s="484"/>
      <c r="ED259" s="484"/>
      <c r="EE259" s="484"/>
      <c r="EF259" s="484"/>
      <c r="EG259" s="484"/>
      <c r="EH259" s="484"/>
      <c r="EI259" s="484"/>
      <c r="EJ259" s="484"/>
      <c r="EK259" s="484"/>
      <c r="EL259" s="484"/>
      <c r="EM259" s="484"/>
      <c r="EN259" s="484"/>
      <c r="EO259" s="484"/>
      <c r="EP259" s="484"/>
      <c r="EQ259" s="484"/>
      <c r="ER259" s="484"/>
      <c r="ES259" s="484"/>
      <c r="ET259" s="484"/>
      <c r="EU259" s="484"/>
      <c r="EV259" s="484"/>
      <c r="EW259" s="484">
        <f t="shared" si="103"/>
        <v>1</v>
      </c>
      <c r="EX259" s="484"/>
      <c r="EY259" s="484"/>
      <c r="EZ259" s="484">
        <v>101</v>
      </c>
      <c r="FA259" s="484"/>
      <c r="FB259" s="484"/>
      <c r="FC259" s="484"/>
      <c r="FD259" s="484"/>
      <c r="FE259" s="484"/>
      <c r="FF259" s="484"/>
      <c r="FG259" s="484"/>
      <c r="FH259" s="484"/>
      <c r="FI259" s="484">
        <v>25</v>
      </c>
      <c r="FJ259" s="484">
        <f t="shared" si="104"/>
        <v>1</v>
      </c>
      <c r="FK259" s="484"/>
      <c r="FL259" s="484"/>
      <c r="FM259" s="484">
        <v>101</v>
      </c>
      <c r="FN259" s="484"/>
      <c r="FO259" s="484"/>
      <c r="FP259" s="484"/>
      <c r="FQ259" s="484"/>
      <c r="FR259" s="484"/>
      <c r="FS259" s="484"/>
      <c r="FT259" s="486"/>
      <c r="FU259" s="484"/>
      <c r="FV259" s="484">
        <v>2</v>
      </c>
      <c r="FW259" s="484">
        <v>25</v>
      </c>
      <c r="FX259" s="254">
        <v>2000</v>
      </c>
      <c r="FY259" s="254">
        <v>0</v>
      </c>
    </row>
    <row r="260" spans="1:181">
      <c r="A260">
        <v>80222</v>
      </c>
      <c r="B260" s="317" t="s">
        <v>13696</v>
      </c>
      <c r="C260" s="240">
        <v>2</v>
      </c>
      <c r="E260" s="240">
        <f t="shared" si="98"/>
        <v>0</v>
      </c>
      <c r="F260" s="240">
        <v>1</v>
      </c>
      <c r="G260" s="240">
        <v>1</v>
      </c>
      <c r="H260" s="240">
        <v>1</v>
      </c>
      <c r="J260" s="240">
        <v>1</v>
      </c>
      <c r="L260" s="240">
        <f t="shared" si="99"/>
        <v>2.7E-2</v>
      </c>
      <c r="M260" s="240">
        <f t="shared" si="100"/>
        <v>1.7999999999999999E-2</v>
      </c>
      <c r="N260" s="295" t="str">
        <f t="shared" si="105"/>
        <v>PLAYERSKILL_80222</v>
      </c>
      <c r="O260" s="295" t="str">
        <f t="shared" si="101"/>
        <v>PLAYERSKILLDES_80222</v>
      </c>
      <c r="P260" s="295" t="str">
        <f t="shared" si="106"/>
        <v>PLAYERSKILLDES2_80222</v>
      </c>
      <c r="Q260" s="295" t="str">
        <f t="shared" si="107"/>
        <v>PLAYERSKILLDES3_80222</v>
      </c>
      <c r="R260" s="295" t="str">
        <f t="shared" si="108"/>
        <v>PLAYERSKILLDES4_80222</v>
      </c>
      <c r="S260" s="295" t="s">
        <v>13324</v>
      </c>
      <c r="T260" s="484">
        <v>101</v>
      </c>
      <c r="U260" s="485"/>
      <c r="V260" s="485"/>
      <c r="W260" s="485"/>
      <c r="X260" s="485"/>
      <c r="Y260" s="485"/>
      <c r="Z260" s="484"/>
      <c r="AA260" s="484"/>
      <c r="AB260" s="484"/>
      <c r="AC260" s="484"/>
      <c r="AD260" s="486" t="s">
        <v>13697</v>
      </c>
      <c r="AF260" s="484"/>
      <c r="AG260" s="486" t="s">
        <v>13698</v>
      </c>
      <c r="AH260" s="484">
        <v>120</v>
      </c>
      <c r="AI260" s="484"/>
      <c r="AJ260" s="486"/>
      <c r="AK260" s="486"/>
      <c r="AL260" s="484"/>
      <c r="AM260" s="484">
        <v>1</v>
      </c>
      <c r="AN260" s="289" t="s">
        <v>13699</v>
      </c>
      <c r="AO260" s="484">
        <v>0</v>
      </c>
      <c r="AP260" s="484">
        <v>3</v>
      </c>
      <c r="AQ260" s="484">
        <v>8</v>
      </c>
      <c r="AR260" s="484">
        <v>0</v>
      </c>
      <c r="AS260" s="484"/>
      <c r="AT260" s="486" t="str">
        <f>"["&amp;VLOOKUP([1]playerSkillEffect!$A260,[1]法术参数设计表!$A$2:$O$168,8,FALSE)*1000&amp;",0]"</f>
        <v>[6000,0]</v>
      </c>
      <c r="AU260" s="486" t="str">
        <f>"["&amp;VLOOKUP([1]playerSkillEffect!$A260,[1]法术参数设计表!$A$2:$O$168,9,FALSE)*1000&amp;",0]"</f>
        <v>[8000,0]</v>
      </c>
      <c r="AV260" s="486" t="str">
        <f>"["&amp;VLOOKUP([1]playerSkillEffect!$A260,[1]法术参数设计表!$A$2:$O$168,10,FALSE)&amp;",0]"</f>
        <v>[0,0]</v>
      </c>
      <c r="AW260" s="484">
        <v>1</v>
      </c>
      <c r="AX260" s="484">
        <v>1</v>
      </c>
      <c r="AY260" s="484">
        <v>1</v>
      </c>
      <c r="AZ260" s="484" t="s">
        <v>6905</v>
      </c>
      <c r="BA260" s="484"/>
      <c r="BB260" s="484">
        <v>1</v>
      </c>
      <c r="BC260" s="484"/>
      <c r="BD260" s="484" t="s">
        <v>6905</v>
      </c>
      <c r="BE260" s="484" t="s">
        <v>6905</v>
      </c>
      <c r="BF260" s="484" t="s">
        <v>6905</v>
      </c>
      <c r="BG260" s="484" t="s">
        <v>6905</v>
      </c>
      <c r="BH260" s="484">
        <v>100</v>
      </c>
      <c r="BI260" s="484"/>
      <c r="BJ260" s="484"/>
      <c r="BK260" s="484">
        <v>1</v>
      </c>
      <c r="BL260" s="484">
        <f>VLOOKUP(A260,[1]法术参数设计表!$A$2:$W$223,5,FALSE)</f>
        <v>60</v>
      </c>
      <c r="BM260" s="484">
        <v>13</v>
      </c>
      <c r="BN260" s="484">
        <v>23</v>
      </c>
      <c r="BO260" s="484"/>
      <c r="BP260" s="484" t="s">
        <v>13125</v>
      </c>
      <c r="BQ260" s="484">
        <v>2</v>
      </c>
      <c r="BR260" s="484"/>
      <c r="BS260" s="484" t="s">
        <v>6905</v>
      </c>
      <c r="BT260" s="484"/>
      <c r="BU260" s="484" t="str">
        <f>IF(VLOOKUP(A260,[1]法术参数设计表!$A$2:$Q$168,16,FALSE)="","","["&amp;ROUND(VLOOKUP(A260,[1]法术参数设计表!$A$2:$Q$168,16,FALSE),0)&amp;","&amp;ROUND(VLOOKUP(A260,[1]法术参数设计表!$A$2:$Q$168,17,FALSE),0)&amp;"]")</f>
        <v>[34520,140]</v>
      </c>
      <c r="BV260" s="484"/>
      <c r="BW260" s="484" t="s">
        <v>6905</v>
      </c>
      <c r="BX260" s="484">
        <v>8</v>
      </c>
      <c r="BY260" s="487" t="s">
        <v>6905</v>
      </c>
      <c r="BZ260" s="487" t="s">
        <v>6905</v>
      </c>
      <c r="CA260" s="487">
        <v>480222</v>
      </c>
      <c r="CB260" s="487" t="s">
        <v>13126</v>
      </c>
      <c r="CC260" s="487"/>
      <c r="CD260" s="487"/>
      <c r="CE260" s="484" t="s">
        <v>6905</v>
      </c>
      <c r="CF260" s="484" t="s">
        <v>6905</v>
      </c>
      <c r="CG260" s="484" t="s">
        <v>6905</v>
      </c>
      <c r="CH260" s="484" t="s">
        <v>6905</v>
      </c>
      <c r="CI260" s="484" t="s">
        <v>6905</v>
      </c>
      <c r="CJ260" s="484"/>
      <c r="CK260" s="484"/>
      <c r="CL260" s="484"/>
      <c r="CM260" s="484"/>
      <c r="CN260" s="484"/>
      <c r="CO260" s="484"/>
      <c r="CP260" s="484"/>
      <c r="CQ260" s="484"/>
      <c r="CR260" s="484"/>
      <c r="CS260" s="484"/>
      <c r="CT260" s="484"/>
      <c r="CU260" s="484"/>
      <c r="CV260" s="484"/>
      <c r="CW260" s="484"/>
      <c r="CX260" s="484"/>
      <c r="CY260" s="484">
        <v>2</v>
      </c>
      <c r="CZ260" s="484"/>
      <c r="DA260" s="484"/>
      <c r="DB260" s="484"/>
      <c r="DC260" s="484"/>
      <c r="DD260" s="486"/>
      <c r="DE260" s="486"/>
      <c r="DF260" s="486"/>
      <c r="DG260" s="486"/>
      <c r="DH260" s="484"/>
      <c r="DI260" s="484">
        <f t="shared" si="109"/>
        <v>60</v>
      </c>
      <c r="DJ260" s="484"/>
      <c r="DK260" s="484"/>
      <c r="DL260" s="484"/>
      <c r="DM260" s="484"/>
      <c r="DN260" s="484"/>
      <c r="DO260" s="484"/>
      <c r="DP260" s="484"/>
      <c r="DQ260" s="484"/>
      <c r="DR260" s="484"/>
      <c r="DS260" s="484"/>
      <c r="DT260" s="484"/>
      <c r="DU260" s="484"/>
      <c r="DV260" s="484"/>
      <c r="DW260" s="484"/>
      <c r="DX260" s="484"/>
      <c r="DY260" s="484"/>
      <c r="DZ260" s="484"/>
      <c r="EA260" s="484"/>
      <c r="EB260" s="484"/>
      <c r="EC260" s="484"/>
      <c r="ED260" s="484"/>
      <c r="EE260" s="484"/>
      <c r="EF260" s="484"/>
      <c r="EG260" s="484"/>
      <c r="EH260" s="484"/>
      <c r="EI260" s="484"/>
      <c r="EJ260" s="484"/>
      <c r="EK260" s="484"/>
      <c r="EL260" s="484"/>
      <c r="EM260" s="484"/>
      <c r="EN260" s="484"/>
      <c r="EO260" s="484"/>
      <c r="EP260" s="484"/>
      <c r="EQ260" s="484"/>
      <c r="ER260" s="484"/>
      <c r="ES260" s="484"/>
      <c r="ET260" s="484"/>
      <c r="EU260" s="484"/>
      <c r="EV260" s="484"/>
      <c r="EW260" s="484">
        <f t="shared" si="103"/>
        <v>1</v>
      </c>
      <c r="EX260" s="484"/>
      <c r="EY260" s="484"/>
      <c r="EZ260" s="484">
        <v>101</v>
      </c>
      <c r="FA260" s="484"/>
      <c r="FB260" s="484"/>
      <c r="FC260" s="484"/>
      <c r="FD260" s="484"/>
      <c r="FE260" s="484"/>
      <c r="FF260" s="486" t="s">
        <v>13700</v>
      </c>
      <c r="FG260" s="484"/>
      <c r="FH260" s="484"/>
      <c r="FI260" s="484">
        <v>25</v>
      </c>
      <c r="FJ260" s="484">
        <f t="shared" si="104"/>
        <v>1</v>
      </c>
      <c r="FK260" s="484"/>
      <c r="FL260" s="484"/>
      <c r="FM260" s="484">
        <v>101</v>
      </c>
      <c r="FN260" s="484"/>
      <c r="FO260" s="484"/>
      <c r="FP260" s="484"/>
      <c r="FQ260" s="484"/>
      <c r="FR260" s="484"/>
      <c r="FS260" s="484"/>
      <c r="FT260" s="486" t="s">
        <v>13700</v>
      </c>
      <c r="FU260" s="484"/>
      <c r="FV260" s="484">
        <v>2</v>
      </c>
      <c r="FW260" s="484">
        <v>25</v>
      </c>
      <c r="FX260" s="254">
        <v>2000</v>
      </c>
      <c r="FY260" s="254">
        <v>0</v>
      </c>
    </row>
    <row r="261" spans="1:181">
      <c r="A261">
        <v>8023</v>
      </c>
      <c r="B261" s="317" t="s">
        <v>13701</v>
      </c>
      <c r="C261" s="240">
        <v>2</v>
      </c>
      <c r="E261" s="240">
        <f t="shared" si="98"/>
        <v>0</v>
      </c>
      <c r="F261" s="240">
        <v>1</v>
      </c>
      <c r="G261" s="240">
        <v>1</v>
      </c>
      <c r="H261" s="240">
        <v>1</v>
      </c>
      <c r="J261" s="240">
        <v>1</v>
      </c>
      <c r="L261" s="240">
        <f t="shared" si="99"/>
        <v>2.7E-2</v>
      </c>
      <c r="M261" s="240">
        <f t="shared" si="100"/>
        <v>1.7999999999999999E-2</v>
      </c>
      <c r="N261" s="295" t="str">
        <f t="shared" si="105"/>
        <v>PLAYERSKILL_8023</v>
      </c>
      <c r="O261" s="295" t="str">
        <f t="shared" si="101"/>
        <v>PLAYERSKILLDES_8023</v>
      </c>
      <c r="P261" s="295" t="str">
        <f t="shared" si="106"/>
        <v>PLAYERSKILLDES2_8023</v>
      </c>
      <c r="Q261" s="295" t="str">
        <f t="shared" si="107"/>
        <v>PLAYERSKILLDES3_8023</v>
      </c>
      <c r="R261" s="295" t="str">
        <f t="shared" si="108"/>
        <v>PLAYERSKILLDES4_8023</v>
      </c>
      <c r="S261" s="295" t="s">
        <v>13324</v>
      </c>
      <c r="T261" s="484">
        <v>101</v>
      </c>
      <c r="U261" s="485"/>
      <c r="V261" s="485"/>
      <c r="W261" s="485"/>
      <c r="X261" s="485"/>
      <c r="Y261" s="485"/>
      <c r="Z261" s="484"/>
      <c r="AA261" s="484"/>
      <c r="AB261" s="484"/>
      <c r="AC261" s="484"/>
      <c r="AD261" s="486" t="s">
        <v>13702</v>
      </c>
      <c r="AF261" s="484"/>
      <c r="AG261" s="486"/>
      <c r="AH261" s="484">
        <v>120</v>
      </c>
      <c r="AI261" s="484"/>
      <c r="AJ261" s="486"/>
      <c r="AK261" s="486"/>
      <c r="AL261" s="484"/>
      <c r="AM261" s="484">
        <v>1</v>
      </c>
      <c r="AN261" s="289" t="s">
        <v>13703</v>
      </c>
      <c r="AO261" s="484">
        <v>0</v>
      </c>
      <c r="AP261" s="484">
        <v>3</v>
      </c>
      <c r="AQ261" s="484">
        <v>8</v>
      </c>
      <c r="AR261" s="484">
        <v>0</v>
      </c>
      <c r="AS261" s="484"/>
      <c r="AT261" s="486" t="str">
        <f>"["&amp;VLOOKUP([1]playerSkillEffect!$A261,[1]法术参数设计表!$A$2:$O$168,8,FALSE)*1000&amp;",0]"</f>
        <v>[6000,0]</v>
      </c>
      <c r="AU261" s="486" t="str">
        <f>"["&amp;VLOOKUP([1]playerSkillEffect!$A261,[1]法术参数设计表!$A$2:$O$168,9,FALSE)*1000&amp;",0]"</f>
        <v>[12000,0]</v>
      </c>
      <c r="AV261" s="486" t="str">
        <f>"["&amp;VLOOKUP([1]playerSkillEffect!$A261,[1]法术参数设计表!$A$2:$O$168,10,FALSE)&amp;",0]"</f>
        <v>[0,0]</v>
      </c>
      <c r="AW261" s="484">
        <v>1</v>
      </c>
      <c r="AX261" s="484">
        <v>1</v>
      </c>
      <c r="AY261" s="484">
        <v>1</v>
      </c>
      <c r="AZ261" s="484" t="s">
        <v>6905</v>
      </c>
      <c r="BA261" s="484"/>
      <c r="BB261" s="484">
        <v>1</v>
      </c>
      <c r="BC261" s="484"/>
      <c r="BD261" s="484" t="s">
        <v>6905</v>
      </c>
      <c r="BE261" s="484" t="s">
        <v>6905</v>
      </c>
      <c r="BF261" s="484" t="s">
        <v>6905</v>
      </c>
      <c r="BG261" s="484" t="s">
        <v>6905</v>
      </c>
      <c r="BH261" s="484">
        <v>100</v>
      </c>
      <c r="BI261" s="484"/>
      <c r="BJ261" s="484"/>
      <c r="BK261" s="484">
        <v>1</v>
      </c>
      <c r="BL261" s="484">
        <v>60</v>
      </c>
      <c r="BM261" s="484">
        <v>13</v>
      </c>
      <c r="BN261" s="484">
        <v>17</v>
      </c>
      <c r="BO261" s="484"/>
      <c r="BP261" s="484" t="s">
        <v>13125</v>
      </c>
      <c r="BQ261" s="484">
        <v>2</v>
      </c>
      <c r="BR261" s="484"/>
      <c r="BS261" s="484" t="s">
        <v>6905</v>
      </c>
      <c r="BT261" s="484"/>
      <c r="BU261" s="484" t="str">
        <f>IF(VLOOKUP(A261,[1]法术参数设计表!$A$2:$Q$168,16,FALSE)="","","["&amp;ROUND(VLOOKUP(A261,[1]法术参数设计表!$A$2:$Q$168,16,FALSE),0)&amp;","&amp;ROUND(VLOOKUP(A261,[1]法术参数设计表!$A$2:$Q$168,17,FALSE),0)&amp;"]")</f>
        <v>[56280,230]</v>
      </c>
      <c r="BV261" s="484"/>
      <c r="BW261" s="484" t="s">
        <v>6905</v>
      </c>
      <c r="BX261" s="484">
        <v>8</v>
      </c>
      <c r="BY261" s="487" t="s">
        <v>6905</v>
      </c>
      <c r="BZ261" s="487" t="s">
        <v>6905</v>
      </c>
      <c r="CA261" s="487">
        <v>48023</v>
      </c>
      <c r="CB261" s="492" t="s">
        <v>13704</v>
      </c>
      <c r="CC261" s="487"/>
      <c r="CD261" s="487"/>
      <c r="CE261" s="484" t="s">
        <v>6905</v>
      </c>
      <c r="CF261" s="484" t="s">
        <v>6905</v>
      </c>
      <c r="CG261" s="484" t="s">
        <v>6905</v>
      </c>
      <c r="CH261" s="484" t="s">
        <v>6905</v>
      </c>
      <c r="CI261" s="484" t="s">
        <v>6905</v>
      </c>
      <c r="CJ261" s="484"/>
      <c r="CK261" s="484"/>
      <c r="CL261" s="484"/>
      <c r="CM261" s="484"/>
      <c r="CN261" s="484"/>
      <c r="CO261" s="484"/>
      <c r="CP261" s="484"/>
      <c r="CQ261" s="484"/>
      <c r="CR261" s="484"/>
      <c r="CS261" s="484"/>
      <c r="CT261" s="484"/>
      <c r="CU261" s="484"/>
      <c r="CV261" s="484"/>
      <c r="CW261" s="484"/>
      <c r="CX261" s="484"/>
      <c r="CY261" s="484">
        <v>3</v>
      </c>
      <c r="CZ261" s="484"/>
      <c r="DA261" s="484"/>
      <c r="DB261" s="484"/>
      <c r="DC261" s="484"/>
      <c r="DD261" s="486"/>
      <c r="DE261" s="486"/>
      <c r="DF261" s="486"/>
      <c r="DG261" s="486"/>
      <c r="DH261" s="484"/>
      <c r="DI261" s="484">
        <v>60</v>
      </c>
      <c r="DJ261" s="484"/>
      <c r="DK261" s="484"/>
      <c r="DL261" s="484"/>
      <c r="DM261" s="484"/>
      <c r="DN261" s="484"/>
      <c r="DO261" s="484"/>
      <c r="DP261" s="484"/>
      <c r="DQ261" s="484"/>
      <c r="DR261" s="484"/>
      <c r="DS261" s="484"/>
      <c r="DT261" s="484"/>
      <c r="DU261" s="484"/>
      <c r="DV261" s="484"/>
      <c r="DW261" s="484"/>
      <c r="DX261" s="484"/>
      <c r="DY261" s="484"/>
      <c r="DZ261" s="484"/>
      <c r="EA261" s="484"/>
      <c r="EB261" s="484"/>
      <c r="EC261" s="484"/>
      <c r="ED261" s="484"/>
      <c r="EE261" s="484"/>
      <c r="EF261" s="484"/>
      <c r="EG261" s="484"/>
      <c r="EH261" s="484"/>
      <c r="EI261" s="484"/>
      <c r="EJ261" s="484"/>
      <c r="EK261" s="484"/>
      <c r="EL261" s="484"/>
      <c r="EM261" s="484"/>
      <c r="EN261" s="484"/>
      <c r="EO261" s="484"/>
      <c r="EP261" s="484"/>
      <c r="EQ261" s="484"/>
      <c r="ER261" s="484"/>
      <c r="ES261" s="484"/>
      <c r="ET261" s="484"/>
      <c r="EU261" s="484"/>
      <c r="EV261" s="484"/>
      <c r="EW261" s="484">
        <f t="shared" si="103"/>
        <v>1</v>
      </c>
      <c r="EX261" s="484"/>
      <c r="EY261" s="484"/>
      <c r="EZ261" s="484">
        <v>101</v>
      </c>
      <c r="FA261" s="484"/>
      <c r="FB261" s="484"/>
      <c r="FC261" s="484"/>
      <c r="FD261" s="484"/>
      <c r="FE261" s="484"/>
      <c r="FF261" s="484"/>
      <c r="FG261" s="484"/>
      <c r="FH261" s="484"/>
      <c r="FI261" s="484">
        <v>25</v>
      </c>
      <c r="FJ261" s="484">
        <f t="shared" si="104"/>
        <v>1</v>
      </c>
      <c r="FK261" s="484"/>
      <c r="FL261" s="484"/>
      <c r="FM261" s="484">
        <v>101</v>
      </c>
      <c r="FN261" s="484"/>
      <c r="FO261" s="484"/>
      <c r="FP261" s="484"/>
      <c r="FQ261" s="484"/>
      <c r="FR261" s="484"/>
      <c r="FS261" s="484"/>
      <c r="FT261" s="486"/>
      <c r="FU261" s="484"/>
      <c r="FV261" s="484">
        <v>2</v>
      </c>
      <c r="FW261" s="484">
        <v>25</v>
      </c>
      <c r="FX261" s="254">
        <v>2000</v>
      </c>
      <c r="FY261" s="254">
        <v>0</v>
      </c>
    </row>
    <row r="262" spans="1:181">
      <c r="A262">
        <v>80231</v>
      </c>
      <c r="B262" s="317" t="s">
        <v>13701</v>
      </c>
      <c r="C262" s="240">
        <v>2</v>
      </c>
      <c r="E262" s="240">
        <f t="shared" si="98"/>
        <v>0</v>
      </c>
      <c r="F262" s="240">
        <v>1</v>
      </c>
      <c r="G262" s="240">
        <v>1</v>
      </c>
      <c r="H262" s="240">
        <v>1</v>
      </c>
      <c r="J262" s="240">
        <v>1</v>
      </c>
      <c r="L262" s="240">
        <f t="shared" si="99"/>
        <v>2.7E-2</v>
      </c>
      <c r="M262" s="240">
        <f t="shared" si="100"/>
        <v>1.7999999999999999E-2</v>
      </c>
      <c r="N262" s="295" t="str">
        <f t="shared" si="105"/>
        <v>PLAYERSKILL_80231</v>
      </c>
      <c r="O262" s="295" t="str">
        <f t="shared" si="101"/>
        <v>PLAYERSKILLDES_80231</v>
      </c>
      <c r="P262" s="295" t="str">
        <f t="shared" si="106"/>
        <v>PLAYERSKILLDES2_80231</v>
      </c>
      <c r="Q262" s="295" t="str">
        <f t="shared" si="107"/>
        <v>PLAYERSKILLDES3_80231</v>
      </c>
      <c r="R262" s="295" t="str">
        <f t="shared" si="108"/>
        <v>PLAYERSKILLDES4_80231</v>
      </c>
      <c r="S262" s="295" t="s">
        <v>13324</v>
      </c>
      <c r="T262" s="484">
        <v>101</v>
      </c>
      <c r="U262" s="485"/>
      <c r="V262" s="485"/>
      <c r="W262" s="485"/>
      <c r="X262" s="485"/>
      <c r="Y262" s="485"/>
      <c r="Z262" s="484"/>
      <c r="AA262" s="484"/>
      <c r="AB262" s="484"/>
      <c r="AC262" s="484"/>
      <c r="AD262" s="486" t="s">
        <v>13702</v>
      </c>
      <c r="AF262" s="484"/>
      <c r="AG262" s="486"/>
      <c r="AH262" s="484">
        <v>120</v>
      </c>
      <c r="AI262" s="484"/>
      <c r="AJ262" s="486"/>
      <c r="AK262" s="486"/>
      <c r="AL262" s="484"/>
      <c r="AM262" s="484">
        <v>1</v>
      </c>
      <c r="AN262" s="289" t="s">
        <v>13703</v>
      </c>
      <c r="AO262" s="484">
        <v>0</v>
      </c>
      <c r="AP262" s="484">
        <v>3</v>
      </c>
      <c r="AQ262" s="484">
        <v>8</v>
      </c>
      <c r="AR262" s="484">
        <v>0</v>
      </c>
      <c r="AS262" s="484"/>
      <c r="AT262" s="486" t="str">
        <f>"["&amp;VLOOKUP([1]playerSkillEffect!$A262,[1]法术参数设计表!$A$2:$O$168,8,FALSE)*1000&amp;",0]"</f>
        <v>[6000,0]</v>
      </c>
      <c r="AU262" s="486" t="str">
        <f>"["&amp;VLOOKUP([1]playerSkillEffect!$A262,[1]法术参数设计表!$A$2:$O$168,9,FALSE)*1000&amp;",0]"</f>
        <v>[12000,0]</v>
      </c>
      <c r="AV262" s="486" t="str">
        <f>"["&amp;VLOOKUP([1]playerSkillEffect!$A262,[1]法术参数设计表!$A$2:$O$168,10,FALSE)&amp;",0]"</f>
        <v>[0,0]</v>
      </c>
      <c r="AW262" s="484">
        <v>1</v>
      </c>
      <c r="AX262" s="484">
        <v>1</v>
      </c>
      <c r="AY262" s="484">
        <v>1</v>
      </c>
      <c r="AZ262" s="484" t="s">
        <v>6905</v>
      </c>
      <c r="BA262" s="484"/>
      <c r="BB262" s="484">
        <v>1</v>
      </c>
      <c r="BC262" s="484"/>
      <c r="BD262" s="484" t="s">
        <v>6905</v>
      </c>
      <c r="BE262" s="484" t="s">
        <v>6905</v>
      </c>
      <c r="BF262" s="484" t="s">
        <v>6905</v>
      </c>
      <c r="BG262" s="484" t="s">
        <v>6905</v>
      </c>
      <c r="BH262" s="484">
        <v>100</v>
      </c>
      <c r="BI262" s="486" t="s">
        <v>13191</v>
      </c>
      <c r="BJ262" s="484">
        <v>0</v>
      </c>
      <c r="BK262" s="484">
        <v>1</v>
      </c>
      <c r="BL262" s="484">
        <f>VLOOKUP(A262,[1]法术参数设计表!$A$2:$W$223,5,FALSE)</f>
        <v>80</v>
      </c>
      <c r="BM262" s="484">
        <v>13</v>
      </c>
      <c r="BN262" s="484">
        <v>17</v>
      </c>
      <c r="BO262" s="484"/>
      <c r="BP262" s="484" t="s">
        <v>13125</v>
      </c>
      <c r="BQ262" s="484">
        <v>2</v>
      </c>
      <c r="BR262" s="484"/>
      <c r="BS262" s="484" t="s">
        <v>6905</v>
      </c>
      <c r="BT262" s="484"/>
      <c r="BU262" s="484" t="str">
        <f>IF(VLOOKUP(A262,[1]法术参数设计表!$A$2:$Q$168,16,FALSE)="","","["&amp;ROUND(VLOOKUP(A262,[1]法术参数设计表!$A$2:$Q$168,16,FALSE),0)&amp;","&amp;ROUND(VLOOKUP(A262,[1]法术参数设计表!$A$2:$Q$168,17,FALSE),0)&amp;"]")</f>
        <v>[56280,230]</v>
      </c>
      <c r="BV262" s="484"/>
      <c r="BW262" s="484" t="s">
        <v>6905</v>
      </c>
      <c r="BX262" s="484">
        <v>8</v>
      </c>
      <c r="BY262" s="487" t="s">
        <v>6905</v>
      </c>
      <c r="BZ262" s="487" t="s">
        <v>6905</v>
      </c>
      <c r="CA262" s="487">
        <v>48023</v>
      </c>
      <c r="CB262" s="492" t="s">
        <v>13440</v>
      </c>
      <c r="CC262" s="487"/>
      <c r="CD262" s="487"/>
      <c r="CE262" s="484" t="s">
        <v>6905</v>
      </c>
      <c r="CF262" s="484" t="s">
        <v>6905</v>
      </c>
      <c r="CG262" s="484" t="s">
        <v>6905</v>
      </c>
      <c r="CH262" s="484" t="s">
        <v>6905</v>
      </c>
      <c r="CI262" s="484" t="s">
        <v>6905</v>
      </c>
      <c r="CJ262" s="484"/>
      <c r="CK262" s="484"/>
      <c r="CL262" s="484"/>
      <c r="CM262" s="484"/>
      <c r="CN262" s="484"/>
      <c r="CO262" s="484"/>
      <c r="CP262" s="484"/>
      <c r="CQ262" s="484"/>
      <c r="CR262" s="484"/>
      <c r="CS262" s="484"/>
      <c r="CT262" s="484"/>
      <c r="CU262" s="484"/>
      <c r="CV262" s="484"/>
      <c r="CW262" s="484"/>
      <c r="CX262" s="484"/>
      <c r="CY262" s="484">
        <v>3</v>
      </c>
      <c r="CZ262" s="245">
        <v>100</v>
      </c>
      <c r="DA262" s="486" t="s">
        <v>13191</v>
      </c>
      <c r="DB262" s="484">
        <v>1</v>
      </c>
      <c r="DC262" s="484"/>
      <c r="DD262" s="486"/>
      <c r="DE262" s="486"/>
      <c r="DF262" s="486"/>
      <c r="DG262" s="486"/>
      <c r="DH262" s="484">
        <v>1</v>
      </c>
      <c r="DI262" s="484">
        <f t="shared" ref="DI262:DI263" si="110">BL262</f>
        <v>80</v>
      </c>
      <c r="DJ262" s="484">
        <v>9</v>
      </c>
      <c r="DK262" s="484">
        <v>17</v>
      </c>
      <c r="DL262" s="484"/>
      <c r="DM262" s="486" t="s">
        <v>13317</v>
      </c>
      <c r="DN262" s="484">
        <v>2</v>
      </c>
      <c r="DO262" s="484"/>
      <c r="DP262" s="484"/>
      <c r="DQ262" s="484"/>
      <c r="DR262" s="484"/>
      <c r="DS262" s="484"/>
      <c r="DT262" s="484">
        <v>8</v>
      </c>
      <c r="DU262" s="484"/>
      <c r="DV262" s="484"/>
      <c r="DW262" s="484">
        <v>480231</v>
      </c>
      <c r="DX262" s="486" t="s">
        <v>13193</v>
      </c>
      <c r="DY262" s="484"/>
      <c r="DZ262" s="484"/>
      <c r="EA262" s="484"/>
      <c r="EB262" s="484"/>
      <c r="EC262" s="484"/>
      <c r="ED262" s="484"/>
      <c r="EE262" s="484"/>
      <c r="EF262" s="484"/>
      <c r="EG262" s="484"/>
      <c r="EH262" s="484"/>
      <c r="EI262" s="484"/>
      <c r="EJ262" s="484"/>
      <c r="EK262" s="484"/>
      <c r="EL262" s="484"/>
      <c r="EM262" s="484"/>
      <c r="EN262" s="484"/>
      <c r="EO262" s="484"/>
      <c r="EP262" s="484"/>
      <c r="EQ262" s="484"/>
      <c r="ER262" s="484"/>
      <c r="ES262" s="484"/>
      <c r="ET262" s="484"/>
      <c r="EU262" s="484"/>
      <c r="EV262" s="484"/>
      <c r="EW262" s="484">
        <f t="shared" si="103"/>
        <v>1</v>
      </c>
      <c r="EX262" s="484"/>
      <c r="EY262" s="484"/>
      <c r="EZ262" s="484">
        <v>101</v>
      </c>
      <c r="FA262" s="484"/>
      <c r="FB262" s="484"/>
      <c r="FC262" s="484"/>
      <c r="FD262" s="484"/>
      <c r="FE262" s="484"/>
      <c r="FF262" s="484"/>
      <c r="FG262" s="484"/>
      <c r="FH262" s="484"/>
      <c r="FI262" s="484">
        <v>25</v>
      </c>
      <c r="FJ262" s="484">
        <f t="shared" si="104"/>
        <v>1</v>
      </c>
      <c r="FK262" s="484"/>
      <c r="FL262" s="484"/>
      <c r="FM262" s="484">
        <v>101</v>
      </c>
      <c r="FN262" s="484"/>
      <c r="FO262" s="484"/>
      <c r="FP262" s="484"/>
      <c r="FQ262" s="484"/>
      <c r="FR262" s="484"/>
      <c r="FS262" s="484"/>
      <c r="FT262" s="486"/>
      <c r="FU262" s="484"/>
      <c r="FV262" s="484">
        <v>2</v>
      </c>
      <c r="FW262" s="484">
        <v>25</v>
      </c>
      <c r="FX262" s="254">
        <v>2000</v>
      </c>
      <c r="FY262" s="254">
        <v>0</v>
      </c>
    </row>
    <row r="263" spans="1:181">
      <c r="A263">
        <v>80232</v>
      </c>
      <c r="B263" s="317" t="s">
        <v>13701</v>
      </c>
      <c r="C263" s="240">
        <v>2</v>
      </c>
      <c r="E263" s="240">
        <f t="shared" si="98"/>
        <v>0</v>
      </c>
      <c r="F263" s="240">
        <v>1</v>
      </c>
      <c r="G263" s="240">
        <v>1</v>
      </c>
      <c r="H263" s="240">
        <v>1</v>
      </c>
      <c r="J263" s="240">
        <v>1</v>
      </c>
      <c r="L263" s="240">
        <f t="shared" si="99"/>
        <v>2.7E-2</v>
      </c>
      <c r="M263" s="240">
        <f t="shared" si="100"/>
        <v>1.7999999999999999E-2</v>
      </c>
      <c r="N263" s="295" t="str">
        <f t="shared" si="105"/>
        <v>PLAYERSKILL_80232</v>
      </c>
      <c r="O263" s="295" t="str">
        <f t="shared" si="101"/>
        <v>PLAYERSKILLDES_80232</v>
      </c>
      <c r="P263" s="295" t="str">
        <f t="shared" si="106"/>
        <v>PLAYERSKILLDES2_80232</v>
      </c>
      <c r="Q263" s="295" t="str">
        <f t="shared" si="107"/>
        <v>PLAYERSKILLDES3_80232</v>
      </c>
      <c r="R263" s="295" t="str">
        <f t="shared" si="108"/>
        <v>PLAYERSKILLDES4_80232</v>
      </c>
      <c r="S263" s="295" t="s">
        <v>13324</v>
      </c>
      <c r="T263" s="484">
        <v>101</v>
      </c>
      <c r="U263" s="485"/>
      <c r="V263" s="485"/>
      <c r="W263" s="485"/>
      <c r="X263" s="485"/>
      <c r="Y263" s="485"/>
      <c r="Z263" s="484"/>
      <c r="AA263" s="484"/>
      <c r="AB263" s="484"/>
      <c r="AC263" s="484"/>
      <c r="AD263" s="486" t="s">
        <v>13702</v>
      </c>
      <c r="AF263" s="484"/>
      <c r="AG263" s="486"/>
      <c r="AH263" s="484">
        <v>120</v>
      </c>
      <c r="AI263" s="484"/>
      <c r="AJ263" s="486"/>
      <c r="AK263" s="486"/>
      <c r="AL263" s="484"/>
      <c r="AM263" s="484">
        <v>1</v>
      </c>
      <c r="AN263" s="289" t="s">
        <v>13703</v>
      </c>
      <c r="AO263" s="484">
        <v>0</v>
      </c>
      <c r="AP263" s="484">
        <v>3</v>
      </c>
      <c r="AQ263" s="484">
        <v>8</v>
      </c>
      <c r="AR263" s="484">
        <v>0</v>
      </c>
      <c r="AS263" s="484"/>
      <c r="AT263" s="486" t="str">
        <f>"["&amp;VLOOKUP([1]playerSkillEffect!$A263,[1]法术参数设计表!$A$2:$O$168,8,FALSE)*1000&amp;",0]"</f>
        <v>[6000,0]</v>
      </c>
      <c r="AU263" s="486" t="str">
        <f>"["&amp;VLOOKUP([1]playerSkillEffect!$A263,[1]法术参数设计表!$A$2:$O$168,9,FALSE)*1000&amp;",0]"</f>
        <v>[12000,0]</v>
      </c>
      <c r="AV263" s="486" t="str">
        <f>"["&amp;VLOOKUP([1]playerSkillEffect!$A263,[1]法术参数设计表!$A$2:$O$168,10,FALSE)&amp;",0]"</f>
        <v>[0,0]</v>
      </c>
      <c r="AW263" s="484">
        <v>1</v>
      </c>
      <c r="AX263" s="484">
        <v>1</v>
      </c>
      <c r="AY263" s="484">
        <v>1</v>
      </c>
      <c r="AZ263" s="484" t="s">
        <v>6905</v>
      </c>
      <c r="BA263" s="484"/>
      <c r="BB263" s="484">
        <v>1</v>
      </c>
      <c r="BC263" s="484"/>
      <c r="BD263" s="484" t="s">
        <v>6905</v>
      </c>
      <c r="BE263" s="484">
        <v>1080232</v>
      </c>
      <c r="BF263" s="484" t="s">
        <v>6905</v>
      </c>
      <c r="BG263" s="484" t="s">
        <v>6905</v>
      </c>
      <c r="BH263" s="484">
        <v>100</v>
      </c>
      <c r="BI263" s="484"/>
      <c r="BJ263" s="484"/>
      <c r="BK263" s="484">
        <v>1</v>
      </c>
      <c r="BL263" s="484">
        <f>VLOOKUP(A263,[1]法术参数设计表!$A$2:$W$223,5,FALSE)</f>
        <v>80</v>
      </c>
      <c r="BM263" s="484">
        <v>13</v>
      </c>
      <c r="BN263" s="484">
        <v>17</v>
      </c>
      <c r="BO263" s="484"/>
      <c r="BP263" s="484" t="s">
        <v>13125</v>
      </c>
      <c r="BQ263" s="484">
        <v>2</v>
      </c>
      <c r="BR263" s="484"/>
      <c r="BS263" s="484" t="s">
        <v>6905</v>
      </c>
      <c r="BT263" s="484"/>
      <c r="BU263" s="484" t="str">
        <f>IF(VLOOKUP(A263,[1]法术参数设计表!$A$2:$Q$168,16,FALSE)="","","["&amp;ROUND(VLOOKUP(A263,[1]法术参数设计表!$A$2:$Q$168,16,FALSE),0)&amp;","&amp;ROUND(VLOOKUP(A263,[1]法术参数设计表!$A$2:$Q$168,17,FALSE),0)&amp;"]")</f>
        <v>[56280,230]</v>
      </c>
      <c r="BV263" s="484"/>
      <c r="BW263" s="484" t="s">
        <v>6905</v>
      </c>
      <c r="BX263" s="484">
        <v>8</v>
      </c>
      <c r="BY263" s="487" t="s">
        <v>6905</v>
      </c>
      <c r="BZ263" s="487" t="s">
        <v>6905</v>
      </c>
      <c r="CA263" s="487">
        <v>48023</v>
      </c>
      <c r="CB263" s="487" t="s">
        <v>13126</v>
      </c>
      <c r="CC263" s="487"/>
      <c r="CD263" s="487"/>
      <c r="CE263" s="484" t="s">
        <v>6905</v>
      </c>
      <c r="CF263" s="484" t="s">
        <v>6905</v>
      </c>
      <c r="CG263" s="484" t="s">
        <v>6905</v>
      </c>
      <c r="CH263" s="484" t="s">
        <v>6905</v>
      </c>
      <c r="CI263" s="484" t="s">
        <v>6905</v>
      </c>
      <c r="CJ263" s="484"/>
      <c r="CK263" s="484"/>
      <c r="CL263" s="484"/>
      <c r="CM263" s="484"/>
      <c r="CN263" s="484"/>
      <c r="CO263" s="484"/>
      <c r="CP263" s="484"/>
      <c r="CQ263" s="484"/>
      <c r="CR263" s="484"/>
      <c r="CS263" s="484"/>
      <c r="CT263" s="484"/>
      <c r="CU263" s="484"/>
      <c r="CV263" s="484"/>
      <c r="CW263" s="484"/>
      <c r="CX263" s="484"/>
      <c r="CY263" s="484">
        <v>3</v>
      </c>
      <c r="CZ263" s="245">
        <v>100</v>
      </c>
      <c r="DA263" s="486" t="s">
        <v>13191</v>
      </c>
      <c r="DB263" s="484">
        <v>1</v>
      </c>
      <c r="DC263" s="484"/>
      <c r="DD263" s="486"/>
      <c r="DE263" s="486"/>
      <c r="DF263" s="486"/>
      <c r="DG263" s="486"/>
      <c r="DH263" s="484">
        <v>1</v>
      </c>
      <c r="DI263" s="484">
        <f t="shared" si="110"/>
        <v>80</v>
      </c>
      <c r="DJ263" s="484">
        <v>9</v>
      </c>
      <c r="DK263" s="484">
        <v>17</v>
      </c>
      <c r="DL263" s="484"/>
      <c r="DM263" s="486" t="s">
        <v>13317</v>
      </c>
      <c r="DN263" s="484">
        <v>2</v>
      </c>
      <c r="DO263" s="484"/>
      <c r="DP263" s="484"/>
      <c r="DQ263" s="484"/>
      <c r="DR263" s="484"/>
      <c r="DS263" s="484"/>
      <c r="DT263" s="484">
        <v>8</v>
      </c>
      <c r="DU263" s="484"/>
      <c r="DV263" s="484"/>
      <c r="DW263" s="484">
        <v>480231</v>
      </c>
      <c r="DX263" s="486" t="s">
        <v>13193</v>
      </c>
      <c r="DY263" s="484"/>
      <c r="DZ263" s="484"/>
      <c r="EA263" s="484"/>
      <c r="EB263" s="484"/>
      <c r="EC263" s="484"/>
      <c r="ED263" s="484"/>
      <c r="EE263" s="484"/>
      <c r="EF263" s="484"/>
      <c r="EG263" s="484"/>
      <c r="EH263" s="484"/>
      <c r="EI263" s="484"/>
      <c r="EJ263" s="484"/>
      <c r="EK263" s="484"/>
      <c r="EL263" s="484"/>
      <c r="EM263" s="484"/>
      <c r="EN263" s="484"/>
      <c r="EO263" s="484"/>
      <c r="EP263" s="484"/>
      <c r="EQ263" s="484"/>
      <c r="ER263" s="484"/>
      <c r="ES263" s="484"/>
      <c r="ET263" s="484"/>
      <c r="EU263" s="484"/>
      <c r="EV263" s="484"/>
      <c r="EW263" s="484">
        <f t="shared" si="103"/>
        <v>1</v>
      </c>
      <c r="EX263" s="484"/>
      <c r="EY263" s="484"/>
      <c r="EZ263" s="484">
        <v>101</v>
      </c>
      <c r="FA263" s="484"/>
      <c r="FB263" s="484"/>
      <c r="FC263" s="484"/>
      <c r="FD263" s="484"/>
      <c r="FE263" s="484"/>
      <c r="FF263" s="486"/>
      <c r="FG263" s="484"/>
      <c r="FH263" s="484"/>
      <c r="FI263" s="484">
        <v>25</v>
      </c>
      <c r="FJ263" s="484">
        <f t="shared" si="104"/>
        <v>1</v>
      </c>
      <c r="FK263" s="484"/>
      <c r="FL263" s="484"/>
      <c r="FM263" s="484">
        <v>101</v>
      </c>
      <c r="FN263" s="484"/>
      <c r="FO263" s="484"/>
      <c r="FP263" s="484"/>
      <c r="FQ263" s="484"/>
      <c r="FR263" s="484"/>
      <c r="FS263" s="484"/>
      <c r="FT263" s="486"/>
      <c r="FU263" s="484"/>
      <c r="FV263" s="484">
        <v>2</v>
      </c>
      <c r="FW263" s="484">
        <v>25</v>
      </c>
      <c r="FX263" s="254">
        <v>2000</v>
      </c>
      <c r="FY263" s="254">
        <v>0</v>
      </c>
    </row>
    <row r="264" spans="1:181">
      <c r="A264">
        <v>8031</v>
      </c>
      <c r="B264" s="318" t="s">
        <v>13705</v>
      </c>
      <c r="C264" s="240">
        <v>2</v>
      </c>
      <c r="E264" s="240">
        <f t="shared" si="98"/>
        <v>0</v>
      </c>
      <c r="F264" s="240">
        <v>1</v>
      </c>
      <c r="G264" s="240">
        <v>2</v>
      </c>
      <c r="H264" s="240">
        <v>2</v>
      </c>
      <c r="L264" s="240">
        <f t="shared" si="99"/>
        <v>2.7E-2</v>
      </c>
      <c r="M264" s="240">
        <f t="shared" si="100"/>
        <v>1.7999999999999999E-2</v>
      </c>
      <c r="N264" s="295" t="str">
        <f t="shared" si="105"/>
        <v>PLAYERSKILL_8031</v>
      </c>
      <c r="O264" s="295" t="str">
        <f t="shared" si="101"/>
        <v>PLAYERSKILLDES_8031</v>
      </c>
      <c r="P264" s="295" t="str">
        <f t="shared" si="106"/>
        <v>PLAYERSKILLDES2_8031</v>
      </c>
      <c r="Q264" s="295" t="str">
        <f t="shared" si="107"/>
        <v>PLAYERSKILLDES3_8031</v>
      </c>
      <c r="R264" s="295" t="str">
        <f t="shared" si="108"/>
        <v>PLAYERSKILLDES4_8031</v>
      </c>
      <c r="S264" s="295" t="s">
        <v>13324</v>
      </c>
      <c r="T264" s="484">
        <v>100</v>
      </c>
      <c r="U264" s="485"/>
      <c r="V264" s="485"/>
      <c r="W264" s="485"/>
      <c r="X264" s="485"/>
      <c r="Y264" s="485"/>
      <c r="Z264" s="484"/>
      <c r="AA264" s="484"/>
      <c r="AB264" s="484"/>
      <c r="AC264" s="484"/>
      <c r="AD264" s="486" t="s">
        <v>13706</v>
      </c>
      <c r="AF264" s="484"/>
      <c r="AG264" s="486"/>
      <c r="AH264" s="484">
        <v>120</v>
      </c>
      <c r="AI264" s="484"/>
      <c r="AJ264" s="486"/>
      <c r="AK264" s="486"/>
      <c r="AL264" s="484"/>
      <c r="AM264" s="484">
        <v>2</v>
      </c>
      <c r="AN264" s="289" t="s">
        <v>13707</v>
      </c>
      <c r="AO264" s="484">
        <v>0</v>
      </c>
      <c r="AP264" s="484">
        <v>3</v>
      </c>
      <c r="AQ264" s="484">
        <v>8</v>
      </c>
      <c r="AR264" s="484">
        <v>0</v>
      </c>
      <c r="AS264" s="484"/>
      <c r="AT264" s="486" t="str">
        <f>"["&amp;VLOOKUP([1]playerSkillEffect!$A264,[1]法术参数设计表!$A$2:$O$168,8,FALSE)*1000&amp;",0]"</f>
        <v>[6000,0]</v>
      </c>
      <c r="AU264" s="486" t="str">
        <f>"["&amp;VLOOKUP([1]playerSkillEffect!$A264,[1]法术参数设计表!$A$2:$O$168,9,FALSE)*1000&amp;",0]"</f>
        <v>[4000,0]</v>
      </c>
      <c r="AV264" s="486" t="str">
        <f>"["&amp;VLOOKUP([1]playerSkillEffect!$A264,[1]法术参数设计表!$A$2:$O$168,10,FALSE)&amp;",0]"</f>
        <v>[0,0]</v>
      </c>
      <c r="AW264" s="484">
        <v>1</v>
      </c>
      <c r="AX264" s="484">
        <v>1</v>
      </c>
      <c r="AY264" s="484">
        <v>1</v>
      </c>
      <c r="AZ264" s="484" t="s">
        <v>6905</v>
      </c>
      <c r="BA264" s="484"/>
      <c r="BB264" s="484">
        <v>1</v>
      </c>
      <c r="BC264" s="484"/>
      <c r="BD264" s="484" t="s">
        <v>6905</v>
      </c>
      <c r="BE264" s="484" t="s">
        <v>6905</v>
      </c>
      <c r="BF264" s="484" t="s">
        <v>6905</v>
      </c>
      <c r="BG264" s="484" t="s">
        <v>6905</v>
      </c>
      <c r="BH264" s="484">
        <v>100</v>
      </c>
      <c r="BI264" s="484"/>
      <c r="BJ264" s="484"/>
      <c r="BK264" s="484">
        <v>1</v>
      </c>
      <c r="BL264" s="484">
        <f>VLOOKUP(A264,[1]法术参数设计表!$A$2:$W$223,5,FALSE)</f>
        <v>50</v>
      </c>
      <c r="BM264" s="484">
        <v>8</v>
      </c>
      <c r="BN264" s="484">
        <v>2</v>
      </c>
      <c r="BO264" s="484"/>
      <c r="BP264" s="484" t="s">
        <v>13125</v>
      </c>
      <c r="BQ264" s="484">
        <v>1</v>
      </c>
      <c r="BR264" s="484"/>
      <c r="BS264" s="484" t="s">
        <v>6905</v>
      </c>
      <c r="BT264" s="484"/>
      <c r="BU264" s="484" t="str">
        <f>IF(VLOOKUP(A264,[1]法术参数设计表!$A$2:$Q$168,16,FALSE)="","","["&amp;ROUND(VLOOKUP(A264,[1]法术参数设计表!$A$2:$Q$168,16,FALSE),0)&amp;","&amp;ROUND(VLOOKUP(A264,[1]法术参数设计表!$A$2:$Q$168,17,FALSE),0)&amp;"]")</f>
        <v>[13480,50]</v>
      </c>
      <c r="BV264" s="484"/>
      <c r="BW264" s="484" t="s">
        <v>6905</v>
      </c>
      <c r="BX264" s="484">
        <v>8</v>
      </c>
      <c r="BY264" s="487" t="s">
        <v>6905</v>
      </c>
      <c r="BZ264" s="487" t="s">
        <v>6905</v>
      </c>
      <c r="CA264" s="487"/>
      <c r="CB264" s="487"/>
      <c r="CC264" s="487"/>
      <c r="CD264" s="487"/>
      <c r="CE264" s="484" t="s">
        <v>6905</v>
      </c>
      <c r="CF264" s="484" t="s">
        <v>6905</v>
      </c>
      <c r="CG264" s="484" t="s">
        <v>6905</v>
      </c>
      <c r="CH264" s="484" t="s">
        <v>6905</v>
      </c>
      <c r="CI264" s="484" t="s">
        <v>6905</v>
      </c>
      <c r="CJ264" s="484"/>
      <c r="CK264" s="484"/>
      <c r="CL264" s="484"/>
      <c r="CM264" s="484"/>
      <c r="CN264" s="484"/>
      <c r="CO264" s="484"/>
      <c r="CP264" s="484"/>
      <c r="CQ264" s="484"/>
      <c r="CR264" s="484"/>
      <c r="CS264" s="484"/>
      <c r="CT264" s="484"/>
      <c r="CU264" s="484"/>
      <c r="CV264" s="484"/>
      <c r="CW264" s="484">
        <v>2</v>
      </c>
      <c r="CX264" s="484"/>
      <c r="CY264" s="484"/>
      <c r="CZ264" s="484"/>
      <c r="DA264" s="484"/>
      <c r="DB264" s="484"/>
      <c r="DC264" s="484"/>
      <c r="DD264" s="486"/>
      <c r="DE264" s="486"/>
      <c r="DF264" s="486"/>
      <c r="DG264" s="486"/>
      <c r="DH264" s="484"/>
      <c r="DI264" s="484">
        <f t="shared" si="109"/>
        <v>50</v>
      </c>
      <c r="DJ264" s="484"/>
      <c r="DK264" s="484"/>
      <c r="DL264" s="484"/>
      <c r="DM264" s="484"/>
      <c r="DN264" s="484"/>
      <c r="DO264" s="484"/>
      <c r="DP264" s="484"/>
      <c r="DQ264" s="484"/>
      <c r="DR264" s="484"/>
      <c r="DS264" s="484"/>
      <c r="DT264" s="484"/>
      <c r="DU264" s="484"/>
      <c r="DV264" s="484"/>
      <c r="DW264" s="484"/>
      <c r="DX264" s="484"/>
      <c r="DY264" s="484"/>
      <c r="DZ264" s="484"/>
      <c r="EA264" s="484"/>
      <c r="EB264" s="484"/>
      <c r="EC264" s="484"/>
      <c r="ED264" s="484"/>
      <c r="EE264" s="484"/>
      <c r="EF264" s="484"/>
      <c r="EG264" s="484"/>
      <c r="EH264" s="484"/>
      <c r="EI264" s="484"/>
      <c r="EJ264" s="484"/>
      <c r="EK264" s="484"/>
      <c r="EL264" s="484"/>
      <c r="EM264" s="484"/>
      <c r="EN264" s="484"/>
      <c r="EO264" s="484"/>
      <c r="EP264" s="484"/>
      <c r="EQ264" s="484"/>
      <c r="ER264" s="484"/>
      <c r="ES264" s="484"/>
      <c r="ET264" s="484"/>
      <c r="EU264" s="484"/>
      <c r="EV264" s="484"/>
      <c r="EW264" s="484">
        <f t="shared" si="103"/>
        <v>1</v>
      </c>
      <c r="EX264" s="484"/>
      <c r="EY264" s="484"/>
      <c r="EZ264" s="484">
        <v>100</v>
      </c>
      <c r="FA264" s="484"/>
      <c r="FB264" s="484"/>
      <c r="FC264" s="484"/>
      <c r="FD264" s="484"/>
      <c r="FE264" s="484"/>
      <c r="FF264" s="484"/>
      <c r="FG264" s="484"/>
      <c r="FH264" s="484">
        <v>2</v>
      </c>
      <c r="FI264" s="484">
        <v>25</v>
      </c>
      <c r="FJ264" s="484">
        <f t="shared" si="104"/>
        <v>1</v>
      </c>
      <c r="FK264" s="484"/>
      <c r="FL264" s="484"/>
      <c r="FM264" s="484">
        <v>100</v>
      </c>
      <c r="FN264" s="484"/>
      <c r="FO264" s="484"/>
      <c r="FP264" s="484"/>
      <c r="FQ264" s="484"/>
      <c r="FR264" s="484"/>
      <c r="FS264" s="484"/>
      <c r="FT264" s="486" t="s">
        <v>13138</v>
      </c>
      <c r="FU264" s="484">
        <v>2</v>
      </c>
      <c r="FV264" s="484">
        <v>2</v>
      </c>
      <c r="FW264" s="484">
        <v>25</v>
      </c>
      <c r="FX264" s="254">
        <v>2000</v>
      </c>
      <c r="FY264" s="254">
        <v>0</v>
      </c>
    </row>
    <row r="265" spans="1:181">
      <c r="A265">
        <v>80311</v>
      </c>
      <c r="B265" s="318" t="s">
        <v>13705</v>
      </c>
      <c r="C265" s="240">
        <v>2</v>
      </c>
      <c r="E265" s="240">
        <f t="shared" si="98"/>
        <v>0</v>
      </c>
      <c r="F265" s="240">
        <v>1</v>
      </c>
      <c r="G265" s="240">
        <v>2</v>
      </c>
      <c r="H265" s="240">
        <v>2</v>
      </c>
      <c r="L265" s="240">
        <f t="shared" si="99"/>
        <v>2.7E-2</v>
      </c>
      <c r="M265" s="240">
        <f t="shared" si="100"/>
        <v>1.7999999999999999E-2</v>
      </c>
      <c r="N265" s="295" t="str">
        <f t="shared" si="105"/>
        <v>PLAYERSKILL_80311</v>
      </c>
      <c r="O265" s="295" t="str">
        <f t="shared" si="101"/>
        <v>PLAYERSKILLDES_80311</v>
      </c>
      <c r="P265" s="295" t="str">
        <f t="shared" si="106"/>
        <v>PLAYERSKILLDES2_80311</v>
      </c>
      <c r="Q265" s="295" t="str">
        <f t="shared" si="107"/>
        <v>PLAYERSKILLDES3_80311</v>
      </c>
      <c r="R265" s="295" t="str">
        <f t="shared" si="108"/>
        <v>PLAYERSKILLDES4_80311</v>
      </c>
      <c r="S265" s="295" t="s">
        <v>13324</v>
      </c>
      <c r="T265" s="484">
        <v>100</v>
      </c>
      <c r="U265" s="485"/>
      <c r="V265" s="485"/>
      <c r="W265" s="485"/>
      <c r="X265" s="485"/>
      <c r="Y265" s="485"/>
      <c r="Z265" s="484"/>
      <c r="AA265" s="484"/>
      <c r="AB265" s="484"/>
      <c r="AC265" s="484"/>
      <c r="AD265" s="486" t="s">
        <v>13706</v>
      </c>
      <c r="AF265" s="484"/>
      <c r="AG265" s="486"/>
      <c r="AH265" s="484">
        <v>120</v>
      </c>
      <c r="AI265" s="484"/>
      <c r="AJ265" s="486"/>
      <c r="AK265" s="486"/>
      <c r="AL265" s="484"/>
      <c r="AM265" s="484">
        <v>2</v>
      </c>
      <c r="AN265" s="289" t="s">
        <v>13707</v>
      </c>
      <c r="AO265" s="484">
        <v>0</v>
      </c>
      <c r="AP265" s="484">
        <v>3</v>
      </c>
      <c r="AQ265" s="484">
        <v>8</v>
      </c>
      <c r="AR265" s="484">
        <v>0</v>
      </c>
      <c r="AS265" s="484"/>
      <c r="AT265" s="486" t="str">
        <f>"["&amp;VLOOKUP([1]playerSkillEffect!$A265,[1]法术参数设计表!$A$2:$O$168,8,FALSE)*1000&amp;",0]"</f>
        <v>[6000,0]</v>
      </c>
      <c r="AU265" s="486" t="str">
        <f>"["&amp;VLOOKUP([1]playerSkillEffect!$A265,[1]法术参数设计表!$A$2:$O$168,9,FALSE)*1000&amp;",0]"</f>
        <v>[4000,0]</v>
      </c>
      <c r="AV265" s="486" t="str">
        <f>"["&amp;VLOOKUP([1]playerSkillEffect!$A265,[1]法术参数设计表!$A$2:$O$168,10,FALSE)&amp;",0]"</f>
        <v>[0,0]</v>
      </c>
      <c r="AW265" s="484">
        <v>1</v>
      </c>
      <c r="AX265" s="484">
        <v>1</v>
      </c>
      <c r="AY265" s="484">
        <v>1</v>
      </c>
      <c r="AZ265" s="484" t="s">
        <v>6905</v>
      </c>
      <c r="BA265" s="484"/>
      <c r="BB265" s="484">
        <v>1</v>
      </c>
      <c r="BC265" s="484"/>
      <c r="BD265" s="484" t="s">
        <v>6905</v>
      </c>
      <c r="BE265" s="484" t="s">
        <v>6905</v>
      </c>
      <c r="BF265" s="484" t="s">
        <v>6905</v>
      </c>
      <c r="BG265" s="484" t="s">
        <v>6905</v>
      </c>
      <c r="BH265" s="484">
        <v>100</v>
      </c>
      <c r="BI265" s="484"/>
      <c r="BJ265" s="484"/>
      <c r="BK265" s="484">
        <v>1</v>
      </c>
      <c r="BL265" s="484">
        <f>VLOOKUP(A265,[1]法术参数设计表!$A$2:$W$223,5,FALSE)</f>
        <v>50</v>
      </c>
      <c r="BM265" s="484">
        <v>8</v>
      </c>
      <c r="BN265" s="484">
        <v>2</v>
      </c>
      <c r="BO265" s="484"/>
      <c r="BP265" s="484" t="s">
        <v>13125</v>
      </c>
      <c r="BQ265" s="484">
        <v>1</v>
      </c>
      <c r="BR265" s="484"/>
      <c r="BS265" s="484" t="s">
        <v>6905</v>
      </c>
      <c r="BT265" s="484"/>
      <c r="BU265" s="484" t="str">
        <f>IF(VLOOKUP(A265,[1]法术参数设计表!$A$2:$Q$168,16,FALSE)="","","["&amp;ROUND(VLOOKUP(A265,[1]法术参数设计表!$A$2:$Q$168,16,FALSE),0)&amp;","&amp;ROUND(VLOOKUP(A265,[1]法术参数设计表!$A$2:$Q$168,17,FALSE),0)&amp;"]")</f>
        <v>[17520,70]</v>
      </c>
      <c r="BV265" s="484"/>
      <c r="BW265" s="484" t="s">
        <v>6905</v>
      </c>
      <c r="BX265" s="484">
        <v>8</v>
      </c>
      <c r="BY265" s="487" t="s">
        <v>6905</v>
      </c>
      <c r="BZ265" s="487" t="s">
        <v>6905</v>
      </c>
      <c r="CA265" s="487"/>
      <c r="CB265" s="487"/>
      <c r="CC265" s="487"/>
      <c r="CD265" s="487"/>
      <c r="CE265" s="484" t="s">
        <v>6905</v>
      </c>
      <c r="CF265" s="484" t="s">
        <v>6905</v>
      </c>
      <c r="CG265" s="484" t="s">
        <v>6905</v>
      </c>
      <c r="CH265" s="484" t="s">
        <v>6905</v>
      </c>
      <c r="CI265" s="484" t="s">
        <v>6905</v>
      </c>
      <c r="CJ265" s="484"/>
      <c r="CK265" s="484"/>
      <c r="CL265" s="484"/>
      <c r="CM265" s="484"/>
      <c r="CN265" s="484"/>
      <c r="CO265" s="484"/>
      <c r="CP265" s="484"/>
      <c r="CQ265" s="484"/>
      <c r="CR265" s="484"/>
      <c r="CS265" s="484"/>
      <c r="CT265" s="484"/>
      <c r="CU265" s="484"/>
      <c r="CV265" s="484"/>
      <c r="CW265" s="484">
        <v>2</v>
      </c>
      <c r="CX265" s="484"/>
      <c r="CY265" s="484"/>
      <c r="CZ265" s="484"/>
      <c r="DA265" s="484"/>
      <c r="DB265" s="484"/>
      <c r="DC265" s="484"/>
      <c r="DD265" s="486"/>
      <c r="DE265" s="486"/>
      <c r="DF265" s="486"/>
      <c r="DG265" s="486"/>
      <c r="DH265" s="484"/>
      <c r="DI265" s="484">
        <f t="shared" si="109"/>
        <v>50</v>
      </c>
      <c r="DJ265" s="484"/>
      <c r="DK265" s="484"/>
      <c r="DL265" s="484"/>
      <c r="DM265" s="484"/>
      <c r="DN265" s="484"/>
      <c r="DO265" s="484"/>
      <c r="DP265" s="484"/>
      <c r="DQ265" s="484"/>
      <c r="DR265" s="484"/>
      <c r="DS265" s="484"/>
      <c r="DT265" s="484"/>
      <c r="DU265" s="484"/>
      <c r="DV265" s="484"/>
      <c r="DW265" s="484"/>
      <c r="DX265" s="484"/>
      <c r="DY265" s="484"/>
      <c r="DZ265" s="484"/>
      <c r="EA265" s="484"/>
      <c r="EB265" s="484"/>
      <c r="EC265" s="484"/>
      <c r="ED265" s="484"/>
      <c r="EE265" s="484"/>
      <c r="EF265" s="484"/>
      <c r="EG265" s="484"/>
      <c r="EH265" s="484"/>
      <c r="EI265" s="484"/>
      <c r="EJ265" s="484"/>
      <c r="EK265" s="484"/>
      <c r="EL265" s="484"/>
      <c r="EM265" s="484"/>
      <c r="EN265" s="484"/>
      <c r="EO265" s="484"/>
      <c r="EP265" s="484"/>
      <c r="EQ265" s="484"/>
      <c r="ER265" s="484"/>
      <c r="ES265" s="484"/>
      <c r="ET265" s="484"/>
      <c r="EU265" s="484"/>
      <c r="EV265" s="484"/>
      <c r="EW265" s="484">
        <f t="shared" si="103"/>
        <v>1</v>
      </c>
      <c r="EX265" s="484"/>
      <c r="EY265" s="484"/>
      <c r="EZ265" s="484">
        <v>100</v>
      </c>
      <c r="FA265" s="484"/>
      <c r="FB265" s="484"/>
      <c r="FC265" s="484"/>
      <c r="FD265" s="484"/>
      <c r="FE265" s="484"/>
      <c r="FF265" s="484"/>
      <c r="FG265" s="484"/>
      <c r="FH265" s="484">
        <v>2</v>
      </c>
      <c r="FI265" s="484">
        <v>25</v>
      </c>
      <c r="FJ265" s="484">
        <f t="shared" si="104"/>
        <v>1</v>
      </c>
      <c r="FK265" s="484"/>
      <c r="FL265" s="484"/>
      <c r="FM265" s="484">
        <v>100</v>
      </c>
      <c r="FN265" s="484"/>
      <c r="FO265" s="484"/>
      <c r="FP265" s="484"/>
      <c r="FQ265" s="484"/>
      <c r="FR265" s="484"/>
      <c r="FS265" s="484"/>
      <c r="FT265" s="486" t="s">
        <v>13138</v>
      </c>
      <c r="FU265" s="484">
        <v>2</v>
      </c>
      <c r="FV265" s="484">
        <v>2</v>
      </c>
      <c r="FW265" s="484">
        <v>25</v>
      </c>
      <c r="FX265" s="254">
        <v>2000</v>
      </c>
      <c r="FY265" s="254">
        <v>0</v>
      </c>
    </row>
    <row r="266" spans="1:181">
      <c r="A266">
        <v>80312</v>
      </c>
      <c r="B266" s="318" t="s">
        <v>13705</v>
      </c>
      <c r="C266" s="240">
        <v>2</v>
      </c>
      <c r="E266" s="240">
        <f t="shared" si="98"/>
        <v>0</v>
      </c>
      <c r="F266" s="240">
        <v>1</v>
      </c>
      <c r="G266" s="240">
        <v>2</v>
      </c>
      <c r="H266" s="240">
        <v>2</v>
      </c>
      <c r="L266" s="240">
        <f t="shared" si="99"/>
        <v>2.7E-2</v>
      </c>
      <c r="M266" s="240">
        <f t="shared" si="100"/>
        <v>1.7999999999999999E-2</v>
      </c>
      <c r="N266" s="295" t="str">
        <f t="shared" si="105"/>
        <v>PLAYERSKILL_80312</v>
      </c>
      <c r="O266" s="295" t="str">
        <f t="shared" si="101"/>
        <v>PLAYERSKILLDES_80312</v>
      </c>
      <c r="P266" s="295" t="str">
        <f t="shared" si="106"/>
        <v>PLAYERSKILLDES2_80312</v>
      </c>
      <c r="Q266" s="295" t="str">
        <f t="shared" si="107"/>
        <v>PLAYERSKILLDES3_80312</v>
      </c>
      <c r="R266" s="295" t="str">
        <f t="shared" si="108"/>
        <v>PLAYERSKILLDES4_80312</v>
      </c>
      <c r="S266" s="295" t="s">
        <v>13324</v>
      </c>
      <c r="T266" s="484">
        <v>100</v>
      </c>
      <c r="U266" s="485"/>
      <c r="V266" s="485"/>
      <c r="W266" s="485"/>
      <c r="X266" s="485"/>
      <c r="Y266" s="485"/>
      <c r="Z266" s="484"/>
      <c r="AA266" s="484"/>
      <c r="AB266" s="484"/>
      <c r="AC266" s="484"/>
      <c r="AD266" s="486" t="s">
        <v>13706</v>
      </c>
      <c r="AF266" s="484"/>
      <c r="AG266" s="486"/>
      <c r="AH266" s="484">
        <v>120</v>
      </c>
      <c r="AI266" s="484"/>
      <c r="AJ266" s="486"/>
      <c r="AK266" s="486"/>
      <c r="AL266" s="484"/>
      <c r="AM266" s="484">
        <v>2</v>
      </c>
      <c r="AN266" s="289" t="s">
        <v>13707</v>
      </c>
      <c r="AO266" s="484">
        <v>0</v>
      </c>
      <c r="AP266" s="484">
        <v>3</v>
      </c>
      <c r="AQ266" s="484">
        <v>8</v>
      </c>
      <c r="AR266" s="484">
        <v>0</v>
      </c>
      <c r="AS266" s="484"/>
      <c r="AT266" s="486" t="str">
        <f>"["&amp;VLOOKUP([1]playerSkillEffect!$A266,[1]法术参数设计表!$A$2:$O$168,8,FALSE)*1000&amp;",0]"</f>
        <v>[6000,0]</v>
      </c>
      <c r="AU266" s="486" t="str">
        <f>"["&amp;VLOOKUP([1]playerSkillEffect!$A266,[1]法术参数设计表!$A$2:$O$168,9,FALSE)*1000&amp;",0]"</f>
        <v>[4000,0]</v>
      </c>
      <c r="AV266" s="486" t="str">
        <f>"["&amp;VLOOKUP([1]playerSkillEffect!$A266,[1]法术参数设计表!$A$2:$O$168,10,FALSE)&amp;",0]"</f>
        <v>[0,0]</v>
      </c>
      <c r="AW266" s="484">
        <v>1</v>
      </c>
      <c r="AX266" s="484">
        <v>1</v>
      </c>
      <c r="AY266" s="484">
        <v>1</v>
      </c>
      <c r="AZ266" s="484" t="s">
        <v>6905</v>
      </c>
      <c r="BA266" s="484"/>
      <c r="BB266" s="484">
        <v>1</v>
      </c>
      <c r="BC266" s="484"/>
      <c r="BD266" s="484" t="s">
        <v>6905</v>
      </c>
      <c r="BE266" s="484" t="s">
        <v>6905</v>
      </c>
      <c r="BF266" s="484" t="s">
        <v>6905</v>
      </c>
      <c r="BG266" s="484" t="s">
        <v>6905</v>
      </c>
      <c r="BH266" s="484">
        <v>100</v>
      </c>
      <c r="BI266" s="484"/>
      <c r="BJ266" s="484"/>
      <c r="BK266" s="484">
        <v>1</v>
      </c>
      <c r="BL266" s="484">
        <f>VLOOKUP(A266,[1]法术参数设计表!$A$2:$W$223,5,FALSE)</f>
        <v>50</v>
      </c>
      <c r="BM266" s="484">
        <v>8</v>
      </c>
      <c r="BN266" s="484">
        <v>2</v>
      </c>
      <c r="BO266" s="484"/>
      <c r="BP266" s="484" t="s">
        <v>13125</v>
      </c>
      <c r="BQ266" s="484">
        <v>1</v>
      </c>
      <c r="BR266" s="484"/>
      <c r="BS266" s="484" t="s">
        <v>6905</v>
      </c>
      <c r="BT266" s="484"/>
      <c r="BU266" s="484" t="str">
        <f>IF(VLOOKUP(A266,[1]法术参数设计表!$A$2:$Q$168,16,FALSE)="","","["&amp;ROUND(VLOOKUP(A266,[1]法术参数设计表!$A$2:$Q$168,16,FALSE),0)&amp;","&amp;ROUND(VLOOKUP(A266,[1]法术参数设计表!$A$2:$Q$168,17,FALSE),0)&amp;"]")</f>
        <v>[17520,70]</v>
      </c>
      <c r="BV266" s="484"/>
      <c r="BW266" s="484" t="s">
        <v>6905</v>
      </c>
      <c r="BX266" s="484">
        <v>8</v>
      </c>
      <c r="BY266" s="487" t="s">
        <v>6905</v>
      </c>
      <c r="BZ266" s="487" t="s">
        <v>6905</v>
      </c>
      <c r="CA266" s="487"/>
      <c r="CB266" s="487"/>
      <c r="CC266" s="487"/>
      <c r="CD266" s="487"/>
      <c r="CE266" s="484" t="s">
        <v>6905</v>
      </c>
      <c r="CF266" s="484" t="s">
        <v>6905</v>
      </c>
      <c r="CG266" s="484" t="s">
        <v>6905</v>
      </c>
      <c r="CH266" s="484" t="s">
        <v>6905</v>
      </c>
      <c r="CI266" s="484" t="s">
        <v>6905</v>
      </c>
      <c r="CJ266" s="484"/>
      <c r="CK266" s="484"/>
      <c r="CL266" s="484"/>
      <c r="CM266" s="484"/>
      <c r="CN266" s="484"/>
      <c r="CO266" s="484"/>
      <c r="CP266" s="484"/>
      <c r="CQ266" s="484"/>
      <c r="CR266" s="484"/>
      <c r="CS266" s="484"/>
      <c r="CT266" s="484"/>
      <c r="CU266" s="484"/>
      <c r="CV266" s="484"/>
      <c r="CW266" s="484">
        <v>2</v>
      </c>
      <c r="CX266" s="484"/>
      <c r="CY266" s="484"/>
      <c r="CZ266" s="484">
        <v>20</v>
      </c>
      <c r="DA266" s="484"/>
      <c r="DB266" s="484"/>
      <c r="DC266" s="484"/>
      <c r="DD266" s="486"/>
      <c r="DE266" s="486"/>
      <c r="DF266" s="486"/>
      <c r="DG266" s="486"/>
      <c r="DH266" s="484">
        <v>1</v>
      </c>
      <c r="DI266" s="484">
        <f t="shared" si="109"/>
        <v>50</v>
      </c>
      <c r="DJ266" s="484">
        <v>8</v>
      </c>
      <c r="DK266" s="484">
        <v>2</v>
      </c>
      <c r="DL266" s="484"/>
      <c r="DM266" s="486" t="s">
        <v>13317</v>
      </c>
      <c r="DN266" s="484">
        <v>4</v>
      </c>
      <c r="DO266" s="484"/>
      <c r="DP266" s="484"/>
      <c r="DQ266" s="484"/>
      <c r="DR266" s="484"/>
      <c r="DS266" s="484"/>
      <c r="DT266" s="484"/>
      <c r="DU266" s="484"/>
      <c r="DV266" s="484"/>
      <c r="DW266" s="484"/>
      <c r="DX266" s="484"/>
      <c r="DY266" s="484"/>
      <c r="DZ266" s="484"/>
      <c r="EA266" s="484"/>
      <c r="EB266" s="484"/>
      <c r="EC266" s="484"/>
      <c r="ED266" s="484"/>
      <c r="EE266" s="484"/>
      <c r="EF266" s="484">
        <v>1</v>
      </c>
      <c r="EG266" s="484">
        <v>10</v>
      </c>
      <c r="EH266" s="484"/>
      <c r="EI266" s="484"/>
      <c r="EJ266" s="484"/>
      <c r="EK266" s="484"/>
      <c r="EL266" s="484"/>
      <c r="EM266" s="484"/>
      <c r="EN266" s="484"/>
      <c r="EO266" s="484"/>
      <c r="EP266" s="484"/>
      <c r="EQ266" s="484"/>
      <c r="ER266" s="484"/>
      <c r="ES266" s="484"/>
      <c r="ET266" s="484"/>
      <c r="EU266" s="484"/>
      <c r="EV266" s="484"/>
      <c r="EW266" s="484">
        <f t="shared" si="103"/>
        <v>1</v>
      </c>
      <c r="EX266" s="484"/>
      <c r="EY266" s="484"/>
      <c r="EZ266" s="484">
        <v>100</v>
      </c>
      <c r="FA266" s="484"/>
      <c r="FB266" s="484"/>
      <c r="FC266" s="484"/>
      <c r="FD266" s="484"/>
      <c r="FE266" s="484"/>
      <c r="FF266" s="484"/>
      <c r="FG266" s="484"/>
      <c r="FH266" s="484">
        <v>2</v>
      </c>
      <c r="FI266" s="484">
        <v>25</v>
      </c>
      <c r="FJ266" s="484">
        <f t="shared" si="104"/>
        <v>1</v>
      </c>
      <c r="FK266" s="484"/>
      <c r="FL266" s="484"/>
      <c r="FM266" s="484">
        <v>100</v>
      </c>
      <c r="FN266" s="484"/>
      <c r="FO266" s="484"/>
      <c r="FP266" s="484"/>
      <c r="FQ266" s="484"/>
      <c r="FR266" s="484"/>
      <c r="FS266" s="484"/>
      <c r="FT266" s="486" t="s">
        <v>13138</v>
      </c>
      <c r="FU266" s="484">
        <v>2</v>
      </c>
      <c r="FV266" s="484">
        <v>2</v>
      </c>
      <c r="FW266" s="484">
        <v>25</v>
      </c>
      <c r="FX266" s="254">
        <v>2000</v>
      </c>
      <c r="FY266" s="254">
        <v>0</v>
      </c>
    </row>
    <row r="267" spans="1:181">
      <c r="A267">
        <v>8032</v>
      </c>
      <c r="B267" s="318" t="s">
        <v>13708</v>
      </c>
      <c r="C267" s="240">
        <v>2</v>
      </c>
      <c r="E267" s="240">
        <f t="shared" si="98"/>
        <v>0</v>
      </c>
      <c r="F267" s="240">
        <v>1</v>
      </c>
      <c r="G267" s="240">
        <v>2</v>
      </c>
      <c r="H267" s="240">
        <v>2</v>
      </c>
      <c r="L267" s="240">
        <f t="shared" si="99"/>
        <v>2.7E-2</v>
      </c>
      <c r="M267" s="240">
        <f t="shared" si="100"/>
        <v>1.7999999999999999E-2</v>
      </c>
      <c r="N267" s="295" t="str">
        <f t="shared" si="105"/>
        <v>PLAYERSKILL_8032</v>
      </c>
      <c r="O267" s="295" t="str">
        <f t="shared" si="101"/>
        <v>PLAYERSKILLDES_8032</v>
      </c>
      <c r="P267" s="295" t="str">
        <f t="shared" si="106"/>
        <v>PLAYERSKILLDES2_8032</v>
      </c>
      <c r="Q267" s="295" t="str">
        <f t="shared" si="107"/>
        <v>PLAYERSKILLDES3_8032</v>
      </c>
      <c r="R267" s="295" t="str">
        <f t="shared" si="108"/>
        <v>PLAYERSKILLDES4_8032</v>
      </c>
      <c r="S267" s="295" t="s">
        <v>13324</v>
      </c>
      <c r="T267" s="484">
        <v>100</v>
      </c>
      <c r="U267" s="485"/>
      <c r="V267" s="485"/>
      <c r="W267" s="485"/>
      <c r="X267" s="485"/>
      <c r="Y267" s="485"/>
      <c r="Z267" s="484"/>
      <c r="AA267" s="484"/>
      <c r="AB267" s="484"/>
      <c r="AC267" s="484"/>
      <c r="AD267" s="486"/>
      <c r="AF267" s="484"/>
      <c r="AG267" s="486"/>
      <c r="AH267" s="484">
        <v>120</v>
      </c>
      <c r="AI267" s="484"/>
      <c r="AJ267" s="486"/>
      <c r="AK267" s="486"/>
      <c r="AL267" s="484"/>
      <c r="AM267" s="484">
        <v>2</v>
      </c>
      <c r="AN267" s="289" t="s">
        <v>13709</v>
      </c>
      <c r="AO267" s="484">
        <v>0</v>
      </c>
      <c r="AP267" s="484">
        <v>3</v>
      </c>
      <c r="AQ267" s="484">
        <v>8</v>
      </c>
      <c r="AR267" s="484">
        <v>0</v>
      </c>
      <c r="AS267" s="484"/>
      <c r="AT267" s="486" t="str">
        <f>"["&amp;VLOOKUP([1]playerSkillEffect!$A267,[1]法术参数设计表!$A$2:$O$168,8,FALSE)*1000&amp;",0]"</f>
        <v>[10500,0]</v>
      </c>
      <c r="AU267" s="486" t="str">
        <f>"["&amp;VLOOKUP([1]playerSkillEffect!$A267,[1]法术参数设计表!$A$2:$O$168,9,FALSE)*1000&amp;",0]"</f>
        <v>[8000,0]</v>
      </c>
      <c r="AV267" s="486" t="str">
        <f>"["&amp;VLOOKUP([1]playerSkillEffect!$A267,[1]法术参数设计表!$A$2:$O$168,10,FALSE)&amp;",0]"</f>
        <v>[0,0]</v>
      </c>
      <c r="AW267" s="484">
        <v>1</v>
      </c>
      <c r="AX267" s="484">
        <v>1</v>
      </c>
      <c r="AY267" s="484">
        <v>1</v>
      </c>
      <c r="AZ267" s="484" t="s">
        <v>6905</v>
      </c>
      <c r="BA267" s="484"/>
      <c r="BB267" s="484">
        <v>1</v>
      </c>
      <c r="BC267" s="484"/>
      <c r="BD267" s="484" t="s">
        <v>6905</v>
      </c>
      <c r="BE267" s="484">
        <v>108032</v>
      </c>
      <c r="BF267" s="484" t="s">
        <v>6905</v>
      </c>
      <c r="BG267" s="484" t="s">
        <v>6905</v>
      </c>
      <c r="BH267" s="484">
        <v>100</v>
      </c>
      <c r="BI267" s="484"/>
      <c r="BJ267" s="484"/>
      <c r="BK267" s="484">
        <v>1</v>
      </c>
      <c r="BL267" s="484">
        <f>VLOOKUP(A267,[1]法术参数设计表!$A$2:$W$223,5,FALSE)</f>
        <v>60</v>
      </c>
      <c r="BM267" s="484">
        <v>8</v>
      </c>
      <c r="BN267" s="484">
        <v>1</v>
      </c>
      <c r="BO267" s="484"/>
      <c r="BP267" s="484" t="s">
        <v>13125</v>
      </c>
      <c r="BQ267" s="484"/>
      <c r="BR267" s="484"/>
      <c r="BS267" s="484" t="s">
        <v>6905</v>
      </c>
      <c r="BT267" s="484"/>
      <c r="BU267" s="484" t="str">
        <f>IF(VLOOKUP(A267,[1]法术参数设计表!$A$2:$Q$168,16,FALSE)="","","["&amp;ROUND(VLOOKUP(A267,[1]法术参数设计表!$A$2:$Q$168,16,FALSE),0)&amp;","&amp;ROUND(VLOOKUP(A267,[1]法术参数设计表!$A$2:$Q$168,17,FALSE),0)&amp;"]")</f>
        <v>[24840,100]</v>
      </c>
      <c r="BV267" s="484"/>
      <c r="BW267" s="484" t="s">
        <v>6905</v>
      </c>
      <c r="BX267" s="484">
        <v>8</v>
      </c>
      <c r="BY267" s="487" t="s">
        <v>6905</v>
      </c>
      <c r="BZ267" s="487" t="s">
        <v>6905</v>
      </c>
      <c r="CA267" s="487">
        <v>480322</v>
      </c>
      <c r="CB267" s="487" t="s">
        <v>13126</v>
      </c>
      <c r="CC267" s="487"/>
      <c r="CD267" s="487"/>
      <c r="CE267" s="484" t="s">
        <v>6905</v>
      </c>
      <c r="CF267" s="484" t="s">
        <v>6905</v>
      </c>
      <c r="CG267" s="484" t="s">
        <v>6905</v>
      </c>
      <c r="CH267" s="484" t="s">
        <v>6905</v>
      </c>
      <c r="CI267" s="484" t="s">
        <v>6905</v>
      </c>
      <c r="CJ267" s="484"/>
      <c r="CK267" s="484"/>
      <c r="CL267" s="484"/>
      <c r="CM267" s="484"/>
      <c r="CN267" s="484"/>
      <c r="CO267" s="484"/>
      <c r="CP267" s="484"/>
      <c r="CQ267" s="484"/>
      <c r="CR267" s="484"/>
      <c r="CS267" s="484"/>
      <c r="CT267" s="484"/>
      <c r="CU267" s="484"/>
      <c r="CV267" s="484"/>
      <c r="CW267" s="484">
        <v>1</v>
      </c>
      <c r="CX267" s="484"/>
      <c r="CY267" s="484"/>
      <c r="CZ267" s="484"/>
      <c r="DA267" s="484"/>
      <c r="DB267" s="484"/>
      <c r="DC267" s="484"/>
      <c r="DD267" s="486"/>
      <c r="DE267" s="486"/>
      <c r="DF267" s="486"/>
      <c r="DG267" s="486"/>
      <c r="DH267" s="484"/>
      <c r="DI267" s="484">
        <f t="shared" si="109"/>
        <v>60</v>
      </c>
      <c r="DJ267" s="484"/>
      <c r="DK267" s="484"/>
      <c r="DL267" s="484"/>
      <c r="DM267" s="484"/>
      <c r="DN267" s="484"/>
      <c r="DO267" s="484"/>
      <c r="DP267" s="484"/>
      <c r="DQ267" s="484"/>
      <c r="DR267" s="484"/>
      <c r="DS267" s="484"/>
      <c r="DT267" s="484"/>
      <c r="DU267" s="484"/>
      <c r="DV267" s="484"/>
      <c r="DW267" s="484"/>
      <c r="DX267" s="484"/>
      <c r="DY267" s="484"/>
      <c r="DZ267" s="484"/>
      <c r="EA267" s="484"/>
      <c r="EB267" s="484"/>
      <c r="EC267" s="484"/>
      <c r="ED267" s="484"/>
      <c r="EE267" s="484"/>
      <c r="EF267" s="484"/>
      <c r="EG267" s="484"/>
      <c r="EH267" s="484"/>
      <c r="EI267" s="484"/>
      <c r="EJ267" s="484"/>
      <c r="EK267" s="484"/>
      <c r="EL267" s="484"/>
      <c r="EM267" s="484"/>
      <c r="EN267" s="484"/>
      <c r="EO267" s="484"/>
      <c r="EP267" s="484"/>
      <c r="EQ267" s="484"/>
      <c r="ER267" s="484"/>
      <c r="ES267" s="484"/>
      <c r="ET267" s="484"/>
      <c r="EU267" s="484"/>
      <c r="EV267" s="484"/>
      <c r="EW267" s="484">
        <f t="shared" si="103"/>
        <v>1</v>
      </c>
      <c r="EX267" s="484"/>
      <c r="EY267" s="484"/>
      <c r="EZ267" s="484">
        <v>100</v>
      </c>
      <c r="FA267" s="484"/>
      <c r="FB267" s="484"/>
      <c r="FC267" s="484"/>
      <c r="FD267" s="484"/>
      <c r="FE267" s="484"/>
      <c r="FF267" s="484"/>
      <c r="FG267" s="484"/>
      <c r="FH267" s="484">
        <v>2</v>
      </c>
      <c r="FI267" s="484">
        <v>25</v>
      </c>
      <c r="FJ267" s="484">
        <f t="shared" si="104"/>
        <v>1</v>
      </c>
      <c r="FK267" s="484"/>
      <c r="FL267" s="484"/>
      <c r="FM267" s="484">
        <v>100</v>
      </c>
      <c r="FN267" s="484"/>
      <c r="FO267" s="484"/>
      <c r="FP267" s="484"/>
      <c r="FQ267" s="484"/>
      <c r="FR267" s="484"/>
      <c r="FS267" s="484"/>
      <c r="FT267" s="486" t="s">
        <v>13138</v>
      </c>
      <c r="FU267" s="484">
        <v>2</v>
      </c>
      <c r="FV267" s="484">
        <v>2</v>
      </c>
      <c r="FW267" s="484">
        <v>25</v>
      </c>
      <c r="FX267" s="254">
        <v>2000</v>
      </c>
      <c r="FY267" s="254">
        <v>0</v>
      </c>
    </row>
    <row r="268" spans="1:181">
      <c r="A268">
        <v>80321</v>
      </c>
      <c r="B268" s="318" t="s">
        <v>13708</v>
      </c>
      <c r="C268" s="240">
        <v>2</v>
      </c>
      <c r="E268" s="240">
        <f t="shared" si="98"/>
        <v>0</v>
      </c>
      <c r="F268" s="240">
        <v>1</v>
      </c>
      <c r="G268" s="240">
        <v>2</v>
      </c>
      <c r="H268" s="240">
        <v>2</v>
      </c>
      <c r="L268" s="240">
        <f t="shared" si="99"/>
        <v>2.7E-2</v>
      </c>
      <c r="M268" s="240">
        <f t="shared" si="100"/>
        <v>1.7999999999999999E-2</v>
      </c>
      <c r="N268" s="295" t="str">
        <f t="shared" si="105"/>
        <v>PLAYERSKILL_80321</v>
      </c>
      <c r="O268" s="295" t="str">
        <f t="shared" si="101"/>
        <v>PLAYERSKILLDES_80321</v>
      </c>
      <c r="P268" s="295" t="str">
        <f t="shared" si="106"/>
        <v>PLAYERSKILLDES2_80321</v>
      </c>
      <c r="Q268" s="295" t="str">
        <f t="shared" si="107"/>
        <v>PLAYERSKILLDES3_80321</v>
      </c>
      <c r="R268" s="295" t="str">
        <f t="shared" si="108"/>
        <v>PLAYERSKILLDES4_80321</v>
      </c>
      <c r="S268" s="295" t="s">
        <v>13324</v>
      </c>
      <c r="T268" s="484">
        <v>100</v>
      </c>
      <c r="U268" s="485"/>
      <c r="V268" s="485"/>
      <c r="W268" s="485"/>
      <c r="X268" s="485"/>
      <c r="Y268" s="485"/>
      <c r="Z268" s="484"/>
      <c r="AA268" s="484"/>
      <c r="AB268" s="484"/>
      <c r="AC268" s="484"/>
      <c r="AD268" s="486"/>
      <c r="AF268" s="484"/>
      <c r="AG268" s="486"/>
      <c r="AH268" s="484">
        <v>120</v>
      </c>
      <c r="AI268" s="484"/>
      <c r="AJ268" s="486"/>
      <c r="AK268" s="486"/>
      <c r="AL268" s="484"/>
      <c r="AM268" s="484">
        <v>2</v>
      </c>
      <c r="AN268" s="289" t="s">
        <v>13709</v>
      </c>
      <c r="AO268" s="484">
        <v>0</v>
      </c>
      <c r="AP268" s="484">
        <v>3</v>
      </c>
      <c r="AQ268" s="484">
        <v>8</v>
      </c>
      <c r="AR268" s="484">
        <v>0</v>
      </c>
      <c r="AS268" s="484"/>
      <c r="AT268" s="486" t="str">
        <f>"["&amp;VLOOKUP([1]playerSkillEffect!$A268,[1]法术参数设计表!$A$2:$O$168,8,FALSE)*1000&amp;",0]"</f>
        <v>[10500,0]</v>
      </c>
      <c r="AU268" s="486" t="str">
        <f>"["&amp;VLOOKUP([1]playerSkillEffect!$A268,[1]法术参数设计表!$A$2:$O$168,9,FALSE)*1000&amp;",0]"</f>
        <v>[8000,0]</v>
      </c>
      <c r="AV268" s="486" t="str">
        <f>"["&amp;VLOOKUP([1]playerSkillEffect!$A268,[1]法术参数设计表!$A$2:$O$168,10,FALSE)&amp;",0]"</f>
        <v>[0,0]</v>
      </c>
      <c r="AW268" s="484">
        <v>1</v>
      </c>
      <c r="AX268" s="484">
        <v>1</v>
      </c>
      <c r="AY268" s="484">
        <v>1</v>
      </c>
      <c r="AZ268" s="484" t="s">
        <v>6905</v>
      </c>
      <c r="BA268" s="484"/>
      <c r="BB268" s="484">
        <v>1</v>
      </c>
      <c r="BC268" s="484"/>
      <c r="BD268" s="484" t="s">
        <v>6905</v>
      </c>
      <c r="BE268" s="484">
        <v>1080321</v>
      </c>
      <c r="BF268" s="484" t="s">
        <v>6905</v>
      </c>
      <c r="BG268" s="484" t="s">
        <v>6905</v>
      </c>
      <c r="BH268" s="484">
        <v>100</v>
      </c>
      <c r="BI268" s="484"/>
      <c r="BJ268" s="484"/>
      <c r="BK268" s="484">
        <v>1</v>
      </c>
      <c r="BL268" s="484">
        <f>VLOOKUP(A268,[1]法术参数设计表!$A$2:$W$223,5,FALSE)</f>
        <v>80</v>
      </c>
      <c r="BM268" s="484">
        <v>8</v>
      </c>
      <c r="BN268" s="484">
        <v>1</v>
      </c>
      <c r="BO268" s="484"/>
      <c r="BP268" s="484" t="s">
        <v>13125</v>
      </c>
      <c r="BQ268" s="484"/>
      <c r="BR268" s="484"/>
      <c r="BS268" s="484" t="s">
        <v>6905</v>
      </c>
      <c r="BT268" s="484"/>
      <c r="BU268" s="484" t="str">
        <f>IF(VLOOKUP(A268,[1]法术参数设计表!$A$2:$Q$168,16,FALSE)="","","["&amp;ROUND(VLOOKUP(A268,[1]法术参数设计表!$A$2:$Q$168,16,FALSE),0)&amp;","&amp;ROUND(VLOOKUP(A268,[1]法术参数设计表!$A$2:$Q$168,17,FALSE),0)&amp;"]")</f>
        <v>[24840,100]</v>
      </c>
      <c r="BV268" s="484"/>
      <c r="BW268" s="484" t="s">
        <v>6905</v>
      </c>
      <c r="BX268" s="484">
        <v>8</v>
      </c>
      <c r="BY268" s="487" t="s">
        <v>6905</v>
      </c>
      <c r="BZ268" s="487" t="s">
        <v>6905</v>
      </c>
      <c r="CA268" s="487">
        <v>480322</v>
      </c>
      <c r="CB268" s="487" t="s">
        <v>13126</v>
      </c>
      <c r="CC268" s="487"/>
      <c r="CD268" s="487"/>
      <c r="CE268" s="484" t="s">
        <v>6905</v>
      </c>
      <c r="CF268" s="484" t="s">
        <v>6905</v>
      </c>
      <c r="CG268" s="484" t="s">
        <v>6905</v>
      </c>
      <c r="CH268" s="484" t="s">
        <v>6905</v>
      </c>
      <c r="CI268" s="484" t="s">
        <v>6905</v>
      </c>
      <c r="CJ268" s="484"/>
      <c r="CK268" s="484"/>
      <c r="CL268" s="484"/>
      <c r="CM268" s="484"/>
      <c r="CN268" s="484"/>
      <c r="CO268" s="484"/>
      <c r="CP268" s="484"/>
      <c r="CQ268" s="484"/>
      <c r="CR268" s="484"/>
      <c r="CS268" s="484"/>
      <c r="CT268" s="484"/>
      <c r="CU268" s="484"/>
      <c r="CV268" s="484"/>
      <c r="CW268" s="484">
        <v>1</v>
      </c>
      <c r="CX268" s="484"/>
      <c r="CY268" s="484"/>
      <c r="CZ268" s="484"/>
      <c r="DA268" s="484"/>
      <c r="DB268" s="484"/>
      <c r="DC268" s="484"/>
      <c r="DD268" s="486"/>
      <c r="DE268" s="486"/>
      <c r="DF268" s="486"/>
      <c r="DG268" s="486"/>
      <c r="DH268" s="484"/>
      <c r="DI268" s="484">
        <f t="shared" si="109"/>
        <v>80</v>
      </c>
      <c r="DJ268" s="484"/>
      <c r="DK268" s="484"/>
      <c r="DL268" s="484"/>
      <c r="DM268" s="484"/>
      <c r="DN268" s="484"/>
      <c r="DO268" s="484"/>
      <c r="DP268" s="484"/>
      <c r="DQ268" s="484"/>
      <c r="DR268" s="484"/>
      <c r="DS268" s="484"/>
      <c r="DT268" s="484"/>
      <c r="DU268" s="484"/>
      <c r="DV268" s="484"/>
      <c r="DW268" s="484"/>
      <c r="DX268" s="484"/>
      <c r="DY268" s="484"/>
      <c r="DZ268" s="484"/>
      <c r="EA268" s="484"/>
      <c r="EB268" s="484"/>
      <c r="EC268" s="484"/>
      <c r="ED268" s="484"/>
      <c r="EE268" s="484"/>
      <c r="EF268" s="484"/>
      <c r="EG268" s="484"/>
      <c r="EH268" s="484"/>
      <c r="EI268" s="484"/>
      <c r="EJ268" s="484"/>
      <c r="EK268" s="484"/>
      <c r="EL268" s="484"/>
      <c r="EM268" s="484"/>
      <c r="EN268" s="484"/>
      <c r="EO268" s="484"/>
      <c r="EP268" s="484"/>
      <c r="EQ268" s="484"/>
      <c r="ER268" s="484"/>
      <c r="ES268" s="484"/>
      <c r="ET268" s="484"/>
      <c r="EU268" s="484"/>
      <c r="EV268" s="484"/>
      <c r="EW268" s="484">
        <f t="shared" si="103"/>
        <v>1</v>
      </c>
      <c r="EX268" s="484"/>
      <c r="EY268" s="484"/>
      <c r="EZ268" s="484">
        <v>100</v>
      </c>
      <c r="FA268" s="484"/>
      <c r="FB268" s="484"/>
      <c r="FC268" s="484"/>
      <c r="FD268" s="484"/>
      <c r="FE268" s="484"/>
      <c r="FF268" s="484"/>
      <c r="FG268" s="484"/>
      <c r="FH268" s="484">
        <v>2</v>
      </c>
      <c r="FI268" s="484">
        <v>25</v>
      </c>
      <c r="FJ268" s="484">
        <f t="shared" si="104"/>
        <v>1</v>
      </c>
      <c r="FK268" s="484"/>
      <c r="FL268" s="484"/>
      <c r="FM268" s="484">
        <v>100</v>
      </c>
      <c r="FN268" s="484"/>
      <c r="FO268" s="484"/>
      <c r="FP268" s="484"/>
      <c r="FQ268" s="484"/>
      <c r="FR268" s="484"/>
      <c r="FS268" s="484"/>
      <c r="FT268" s="486" t="s">
        <v>13138</v>
      </c>
      <c r="FU268" s="484">
        <v>2</v>
      </c>
      <c r="FV268" s="484">
        <v>2</v>
      </c>
      <c r="FW268" s="484">
        <v>25</v>
      </c>
      <c r="FX268" s="254">
        <v>2000</v>
      </c>
      <c r="FY268" s="254">
        <v>0</v>
      </c>
    </row>
    <row r="269" spans="1:181">
      <c r="A269">
        <v>80322</v>
      </c>
      <c r="B269" s="318" t="s">
        <v>13708</v>
      </c>
      <c r="C269" s="240">
        <v>2</v>
      </c>
      <c r="E269" s="240">
        <f t="shared" si="98"/>
        <v>0</v>
      </c>
      <c r="F269" s="240">
        <v>1</v>
      </c>
      <c r="G269" s="240">
        <v>2</v>
      </c>
      <c r="H269" s="240">
        <v>2</v>
      </c>
      <c r="L269" s="240">
        <f t="shared" si="99"/>
        <v>2.7E-2</v>
      </c>
      <c r="M269" s="240">
        <f t="shared" si="100"/>
        <v>1.7999999999999999E-2</v>
      </c>
      <c r="N269" s="295" t="str">
        <f t="shared" si="105"/>
        <v>PLAYERSKILL_80322</v>
      </c>
      <c r="O269" s="295" t="str">
        <f t="shared" si="101"/>
        <v>PLAYERSKILLDES_80322</v>
      </c>
      <c r="P269" s="295" t="str">
        <f t="shared" si="106"/>
        <v>PLAYERSKILLDES2_80322</v>
      </c>
      <c r="Q269" s="295" t="str">
        <f t="shared" si="107"/>
        <v>PLAYERSKILLDES3_80322</v>
      </c>
      <c r="R269" s="295" t="str">
        <f t="shared" si="108"/>
        <v>PLAYERSKILLDES4_80322</v>
      </c>
      <c r="S269" s="295" t="s">
        <v>13324</v>
      </c>
      <c r="T269" s="484">
        <v>100</v>
      </c>
      <c r="U269" s="485"/>
      <c r="V269" s="485"/>
      <c r="W269" s="485"/>
      <c r="X269" s="485"/>
      <c r="Y269" s="485"/>
      <c r="Z269" s="484"/>
      <c r="AA269" s="484"/>
      <c r="AB269" s="484"/>
      <c r="AC269" s="484"/>
      <c r="AD269" s="486"/>
      <c r="AF269" s="484"/>
      <c r="AG269" s="486"/>
      <c r="AH269" s="484">
        <v>120</v>
      </c>
      <c r="AI269" s="484"/>
      <c r="AJ269" s="486"/>
      <c r="AK269" s="486"/>
      <c r="AL269" s="484"/>
      <c r="AM269" s="484">
        <v>2</v>
      </c>
      <c r="AN269" s="289" t="s">
        <v>13709</v>
      </c>
      <c r="AO269" s="484">
        <v>0</v>
      </c>
      <c r="AP269" s="484">
        <v>3</v>
      </c>
      <c r="AQ269" s="484">
        <v>8</v>
      </c>
      <c r="AR269" s="484">
        <v>0</v>
      </c>
      <c r="AS269" s="484"/>
      <c r="AT269" s="486" t="str">
        <f>"["&amp;VLOOKUP([1]playerSkillEffect!$A269,[1]法术参数设计表!$A$2:$O$168,8,FALSE)*1000&amp;",0]"</f>
        <v>[10500,0]</v>
      </c>
      <c r="AU269" s="486" t="str">
        <f>"["&amp;VLOOKUP([1]playerSkillEffect!$A269,[1]法术参数设计表!$A$2:$O$168,9,FALSE)*1000&amp;",0]"</f>
        <v>[8000,0]</v>
      </c>
      <c r="AV269" s="486" t="str">
        <f>"["&amp;VLOOKUP([1]playerSkillEffect!$A269,[1]法术参数设计表!$A$2:$O$168,10,FALSE)&amp;",0]"</f>
        <v>[0,0]</v>
      </c>
      <c r="AW269" s="484">
        <v>1</v>
      </c>
      <c r="AX269" s="484">
        <v>1</v>
      </c>
      <c r="AY269" s="484">
        <v>1</v>
      </c>
      <c r="AZ269" s="484" t="s">
        <v>6905</v>
      </c>
      <c r="BA269" s="484"/>
      <c r="BB269" s="484">
        <v>1</v>
      </c>
      <c r="BC269" s="484"/>
      <c r="BD269" s="484" t="s">
        <v>6905</v>
      </c>
      <c r="BE269" s="484">
        <v>1080322</v>
      </c>
      <c r="BF269" s="484" t="s">
        <v>6905</v>
      </c>
      <c r="BG269" s="484" t="s">
        <v>6905</v>
      </c>
      <c r="BH269" s="484">
        <v>100</v>
      </c>
      <c r="BI269" s="484"/>
      <c r="BJ269" s="484"/>
      <c r="BK269" s="484">
        <v>1</v>
      </c>
      <c r="BL269" s="484">
        <f>VLOOKUP(A269,[1]法术参数设计表!$A$2:$W$223,5,FALSE)</f>
        <v>80</v>
      </c>
      <c r="BM269" s="484">
        <v>8</v>
      </c>
      <c r="BN269" s="484">
        <v>1</v>
      </c>
      <c r="BO269" s="484"/>
      <c r="BP269" s="484" t="s">
        <v>13125</v>
      </c>
      <c r="BQ269" s="484"/>
      <c r="BR269" s="484"/>
      <c r="BS269" s="484" t="s">
        <v>6905</v>
      </c>
      <c r="BT269" s="484"/>
      <c r="BU269" s="484" t="str">
        <f>IF(VLOOKUP(A269,[1]法术参数设计表!$A$2:$Q$168,16,FALSE)="","","["&amp;ROUND(VLOOKUP(A269,[1]法术参数设计表!$A$2:$Q$168,16,FALSE),0)&amp;","&amp;ROUND(VLOOKUP(A269,[1]法术参数设计表!$A$2:$Q$168,17,FALSE),0)&amp;"]")</f>
        <v>[24840,100]</v>
      </c>
      <c r="BV269" s="484"/>
      <c r="BW269" s="484" t="s">
        <v>6905</v>
      </c>
      <c r="BX269" s="484">
        <v>8</v>
      </c>
      <c r="BY269" s="487" t="s">
        <v>6905</v>
      </c>
      <c r="BZ269" s="487" t="s">
        <v>6905</v>
      </c>
      <c r="CA269" s="487">
        <v>480323</v>
      </c>
      <c r="CB269" s="487" t="s">
        <v>13126</v>
      </c>
      <c r="CC269" s="487"/>
      <c r="CD269" s="487"/>
      <c r="CE269" s="484" t="s">
        <v>6905</v>
      </c>
      <c r="CF269" s="484" t="s">
        <v>6905</v>
      </c>
      <c r="CG269" s="484" t="s">
        <v>6905</v>
      </c>
      <c r="CH269" s="484" t="s">
        <v>6905</v>
      </c>
      <c r="CI269" s="484" t="s">
        <v>6905</v>
      </c>
      <c r="CJ269" s="484"/>
      <c r="CK269" s="484"/>
      <c r="CL269" s="484"/>
      <c r="CM269" s="484"/>
      <c r="CN269" s="484"/>
      <c r="CO269" s="484"/>
      <c r="CP269" s="484"/>
      <c r="CQ269" s="484"/>
      <c r="CR269" s="484"/>
      <c r="CS269" s="484"/>
      <c r="CT269" s="484"/>
      <c r="CU269" s="484"/>
      <c r="CV269" s="484"/>
      <c r="CW269" s="484">
        <v>1</v>
      </c>
      <c r="CX269" s="484"/>
      <c r="CY269" s="484"/>
      <c r="CZ269" s="484"/>
      <c r="DA269" s="484"/>
      <c r="DB269" s="484"/>
      <c r="DC269" s="484"/>
      <c r="DD269" s="486"/>
      <c r="DE269" s="486"/>
      <c r="DF269" s="486"/>
      <c r="DG269" s="486"/>
      <c r="DH269" s="484"/>
      <c r="DI269" s="484">
        <f t="shared" si="109"/>
        <v>80</v>
      </c>
      <c r="DJ269" s="484"/>
      <c r="DK269" s="484"/>
      <c r="DL269" s="484"/>
      <c r="DM269" s="484"/>
      <c r="DN269" s="484"/>
      <c r="DO269" s="484"/>
      <c r="DP269" s="484"/>
      <c r="DQ269" s="484"/>
      <c r="DR269" s="484"/>
      <c r="DS269" s="484"/>
      <c r="DT269" s="484"/>
      <c r="DU269" s="484"/>
      <c r="DV269" s="484"/>
      <c r="DW269" s="484"/>
      <c r="DX269" s="484"/>
      <c r="DY269" s="484"/>
      <c r="DZ269" s="484"/>
      <c r="EA269" s="484"/>
      <c r="EB269" s="484"/>
      <c r="EC269" s="484"/>
      <c r="ED269" s="484"/>
      <c r="EE269" s="484"/>
      <c r="EF269" s="484"/>
      <c r="EG269" s="484"/>
      <c r="EH269" s="484"/>
      <c r="EI269" s="484"/>
      <c r="EJ269" s="484"/>
      <c r="EK269" s="484"/>
      <c r="EL269" s="484"/>
      <c r="EM269" s="484"/>
      <c r="EN269" s="484"/>
      <c r="EO269" s="484"/>
      <c r="EP269" s="484"/>
      <c r="EQ269" s="484"/>
      <c r="ER269" s="484"/>
      <c r="ES269" s="484"/>
      <c r="ET269" s="484"/>
      <c r="EU269" s="484"/>
      <c r="EV269" s="484"/>
      <c r="EW269" s="484">
        <f t="shared" si="103"/>
        <v>1</v>
      </c>
      <c r="EX269" s="484"/>
      <c r="EY269" s="484"/>
      <c r="EZ269" s="484">
        <v>100</v>
      </c>
      <c r="FA269" s="484"/>
      <c r="FB269" s="484"/>
      <c r="FC269" s="484"/>
      <c r="FD269" s="484"/>
      <c r="FE269" s="484"/>
      <c r="FF269" s="484"/>
      <c r="FG269" s="484"/>
      <c r="FH269" s="484">
        <v>2</v>
      </c>
      <c r="FI269" s="484">
        <v>25</v>
      </c>
      <c r="FJ269" s="484">
        <f t="shared" si="104"/>
        <v>1</v>
      </c>
      <c r="FK269" s="484"/>
      <c r="FL269" s="484"/>
      <c r="FM269" s="484">
        <v>100</v>
      </c>
      <c r="FN269" s="484"/>
      <c r="FO269" s="484"/>
      <c r="FP269" s="484"/>
      <c r="FQ269" s="484"/>
      <c r="FR269" s="484"/>
      <c r="FS269" s="484"/>
      <c r="FT269" s="486" t="s">
        <v>13138</v>
      </c>
      <c r="FU269" s="484">
        <v>2</v>
      </c>
      <c r="FV269" s="484">
        <v>2</v>
      </c>
      <c r="FW269" s="484">
        <v>25</v>
      </c>
      <c r="FX269" s="254">
        <v>2000</v>
      </c>
      <c r="FY269" s="254">
        <v>0</v>
      </c>
    </row>
    <row r="270" spans="1:181">
      <c r="D270"/>
      <c r="E270"/>
    </row>
    <row r="271" spans="1:181">
      <c r="D271"/>
      <c r="E271"/>
    </row>
    <row r="272" spans="1:181">
      <c r="D272"/>
      <c r="E272"/>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row r="284" spans="1:2">
      <c r="A284"/>
      <c r="B284"/>
    </row>
  </sheetData>
  <mergeCells count="3">
    <mergeCell ref="EW5:EY5"/>
    <mergeCell ref="FJ5:FL5"/>
    <mergeCell ref="FM5:FV5"/>
  </mergeCells>
  <phoneticPr fontId="9" type="noConversion"/>
  <conditionalFormatting sqref="BJ1:BJ77 BJ79:BJ85 BJ87:BJ103 BJ108:BJ158 BJ168:BJ1048576">
    <cfRule type="expression" dxfId="15" priority="15">
      <formula>AND(BI1&lt;&gt;"",BJ1="")</formula>
    </cfRule>
  </conditionalFormatting>
  <conditionalFormatting sqref="BJ7">
    <cfRule type="expression" dxfId="14" priority="14">
      <formula>AND(BI7&lt;&gt;"",BJ7=“”)</formula>
    </cfRule>
  </conditionalFormatting>
  <conditionalFormatting sqref="BV1:BV77 BS1:BS77 BV79:BV85 BS79:BS85 BS87:BS103 BV87:BV103 BS108:BS158 BV108:BV158 BS168:BS1048576 BV168:BV1048576">
    <cfRule type="expression" dxfId="13" priority="13">
      <formula>AND(BS1&lt;&gt;"",BV1&lt;&gt;"")</formula>
    </cfRule>
  </conditionalFormatting>
  <conditionalFormatting sqref="BJ104:BJ105">
    <cfRule type="expression" dxfId="12" priority="12">
      <formula>AND(BI104&lt;&gt;"",BJ104="")</formula>
    </cfRule>
  </conditionalFormatting>
  <conditionalFormatting sqref="BV104:BV105">
    <cfRule type="expression" dxfId="11" priority="11">
      <formula>AND(BV104&lt;&gt;"",BY104&lt;&gt;"")</formula>
    </cfRule>
  </conditionalFormatting>
  <conditionalFormatting sqref="BJ159:BJ166">
    <cfRule type="expression" dxfId="10" priority="10">
      <formula>AND(BI159&lt;&gt;"",BJ159="")</formula>
    </cfRule>
  </conditionalFormatting>
  <conditionalFormatting sqref="BV159:BV166 BS159:BS166">
    <cfRule type="expression" dxfId="9" priority="9">
      <formula>AND(BS159&lt;&gt;"",BV159&lt;&gt;"")</formula>
    </cfRule>
  </conditionalFormatting>
  <conditionalFormatting sqref="BJ167">
    <cfRule type="expression" dxfId="8" priority="8">
      <formula>AND(BI167&lt;&gt;"",BJ167="")</formula>
    </cfRule>
  </conditionalFormatting>
  <conditionalFormatting sqref="BS167 BV167">
    <cfRule type="expression" dxfId="7" priority="7">
      <formula>AND(BS167&lt;&gt;"",BV167&lt;&gt;"")</formula>
    </cfRule>
  </conditionalFormatting>
  <conditionalFormatting sqref="BJ106:BJ107">
    <cfRule type="expression" dxfId="6" priority="6">
      <formula>AND(BI106&lt;&gt;"",BJ106="")</formula>
    </cfRule>
  </conditionalFormatting>
  <conditionalFormatting sqref="BV106:BV107">
    <cfRule type="expression" dxfId="5" priority="5">
      <formula>AND(BV106&lt;&gt;"",BY106&lt;&gt;"")</formula>
    </cfRule>
  </conditionalFormatting>
  <conditionalFormatting sqref="BV78 BS78">
    <cfRule type="expression" dxfId="4" priority="4">
      <formula>AND(BS78&lt;&gt;"",BV78&lt;&gt;"")</formula>
    </cfRule>
  </conditionalFormatting>
  <conditionalFormatting sqref="DP78">
    <cfRule type="expression" dxfId="3" priority="3">
      <formula>AND(DP78&lt;&gt;"",DS78&lt;&gt;"")</formula>
    </cfRule>
  </conditionalFormatting>
  <conditionalFormatting sqref="DS78">
    <cfRule type="expression" dxfId="2" priority="16">
      <formula>AND(DS78&lt;&gt;"",DU78&lt;&gt;"")</formula>
    </cfRule>
  </conditionalFormatting>
  <conditionalFormatting sqref="BJ86">
    <cfRule type="expression" dxfId="1" priority="2">
      <formula>AND(BI86&lt;&gt;"",BJ86="")</formula>
    </cfRule>
  </conditionalFormatting>
  <conditionalFormatting sqref="BS86 BV86">
    <cfRule type="expression" dxfId="0" priority="1">
      <formula>AND(BS86&lt;&gt;"",BV86&lt;&gt;"")</formula>
    </cfRule>
  </conditionalFormatting>
  <dataValidations count="3">
    <dataValidation imeMode="off" allowBlank="1" showInputMessage="1" showErrorMessage="1" sqref="DX78 CB1:CB1048576"/>
    <dataValidation type="custom" allowBlank="1" showInputMessage="1" showErrorMessage="1" errorTitle="效果类型不存在" error="输入有误请重新输入，若增加新类型请修改数据验证" promptTitle="效果类型" prompt="1.物理_x000a_2.火_x000a_3.水_x000a_4.风_x000a_5.土_x000a_8.器械" sqref="BX7">
      <formula1>"1,2,3,4,5,8"</formula1>
    </dataValidation>
    <dataValidation allowBlank="1" showInputMessage="1" showErrorMessage="1" promptTitle="效果类型" prompt="1.物理_x000a_2.火_x000a_3.水_x000a_4.风_x000a_5.土_x000a_8.器械" sqref="BX1:BX6 DT78 BX8:BX1048576"/>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c r="A1" s="53" t="s">
        <v>1811</v>
      </c>
      <c r="B1" s="53" t="s">
        <v>1842</v>
      </c>
      <c r="C1" s="53" t="s">
        <v>1996</v>
      </c>
      <c r="D1" s="53" t="s">
        <v>1929</v>
      </c>
      <c r="E1" s="53" t="s">
        <v>1821</v>
      </c>
      <c r="F1" s="53" t="s">
        <v>1822</v>
      </c>
      <c r="G1" s="53" t="s">
        <v>1828</v>
      </c>
      <c r="H1" s="53" t="s">
        <v>1829</v>
      </c>
      <c r="I1" s="53" t="s">
        <v>1812</v>
      </c>
      <c r="J1" s="53" t="s">
        <v>1820</v>
      </c>
      <c r="K1" s="46" t="s">
        <v>1830</v>
      </c>
      <c r="L1" s="46" t="s">
        <v>1879</v>
      </c>
      <c r="M1" s="99" t="s">
        <v>1880</v>
      </c>
      <c r="N1" s="100" t="s">
        <v>11356</v>
      </c>
      <c r="O1" s="46" t="s">
        <v>2560</v>
      </c>
      <c r="P1" s="100" t="s">
        <v>11352</v>
      </c>
      <c r="Q1" s="100" t="s">
        <v>11353</v>
      </c>
      <c r="R1" s="100" t="s">
        <v>11354</v>
      </c>
      <c r="S1" s="100" t="s">
        <v>11355</v>
      </c>
      <c r="T1" s="46" t="s">
        <v>1881</v>
      </c>
      <c r="U1" s="53" t="s">
        <v>1831</v>
      </c>
      <c r="V1" s="53" t="s">
        <v>11351</v>
      </c>
      <c r="W1" s="53" t="s">
        <v>11346</v>
      </c>
      <c r="X1" s="53" t="s">
        <v>11347</v>
      </c>
      <c r="Y1" s="53" t="s">
        <v>11348</v>
      </c>
      <c r="AB1" s="3" t="s">
        <v>11350</v>
      </c>
    </row>
    <row r="2" spans="1:28">
      <c r="A2" s="41">
        <v>101</v>
      </c>
      <c r="B2" s="41" t="s">
        <v>116</v>
      </c>
      <c r="C2" s="43" t="s">
        <v>1939</v>
      </c>
      <c r="D2" s="41" t="s">
        <v>1882</v>
      </c>
      <c r="E2" s="41" t="s">
        <v>1784</v>
      </c>
      <c r="F2" s="41" t="s">
        <v>1785</v>
      </c>
      <c r="G2" s="41" t="s">
        <v>1823</v>
      </c>
      <c r="H2" s="41">
        <v>9</v>
      </c>
      <c r="I2" s="41" t="s">
        <v>1786</v>
      </c>
      <c r="J2" s="41">
        <v>1</v>
      </c>
      <c r="K2" s="41">
        <v>13</v>
      </c>
      <c r="L2" s="41" t="s">
        <v>1843</v>
      </c>
      <c r="M2" s="41" t="s">
        <v>2561</v>
      </c>
      <c r="N2" s="98" t="str">
        <f>IFERROR("天赋名称："&amp;INDEX(语言辅助表!$Y:$Y,MATCH(--MID(M2,4,5),语言辅助表!$X:$X,0),0)&amp;"
"&amp;"天赋说明："&amp;"
"&amp;INDEX(语言辅助表!$Z:$Z,MATCH(--MID(M2,4,5),语言辅助表!$X:$X,0),0),"无")</f>
        <v>天赋名称：破甲
天赋说明：
[color=562600]攻击兵团降低目标兵团[-][color=1ca216,fontsize=20]{($level+$ulevel)*4+16}%[-][color=562600]防御，不可叠加[-]</v>
      </c>
      <c r="O2" s="41" t="s">
        <v>2562</v>
      </c>
      <c r="P2" s="98" t="str">
        <f>IFERROR("技能名称："&amp;INDEX(语言辅助表!$J:$J,MATCH("SKILL_"&amp;--MID($O$2,5,5),语言辅助表!$I:$I,0),0)&amp;"
"&amp;"技能说明："&amp;"
"&amp;INDEX(语言辅助表!$J:$J,MATCH("SKILLDES_"&amp;--MID(O2,5,5),语言辅助表!$I:$I,0),0),"无")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IFERROR("技能名称："&amp;INDEX(语言辅助表!$J:$J,MATCH("SKILL_"&amp;--MID($O$2,15,5),语言辅助表!$I:$I,0),0)&amp;"
"&amp;"技能说明："&amp;"
"&amp;INDEX(语言辅助表!$J:$J,MATCH("SKILLDES_"&amp;--MID(O2,15,5),语言辅助表!$I:$I,0),0),"无")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IFERROR("技能名称："&amp;INDEX(语言辅助表!$J:$J,MATCH("SKILL_"&amp;--MID($O$2,25,5),语言辅助表!$I:$I,0),0)&amp;"
"&amp;"技能说明："&amp;"
"&amp;INDEX(语言辅助表!$J:$J,MATCH("SKILLDES_"&amp;--MID(O2,25,5),语言辅助表!$I:$I,0),0),"无")</f>
        <v>技能名称：屠龙
技能说明：
[color=645252,fontsize=20]帝国枪兵对阵1人兵团和4人兵团时，暴击值提高[-][color=48b946,fontsize=20]{($level+$ulevel)*30+120}[-][color=645252,fontsize=20]。[-]</v>
      </c>
      <c r="S2" s="98" t="str">
        <f>IFERROR("技能名称："&amp;INDEX(语言辅助表!$J:$J,MATCH("SKILL_"&amp;--MID($O$2,35,5),语言辅助表!$I:$I,0),0)&amp;"
"&amp;"技能说明："&amp;"
"&amp;INDEX(语言辅助表!$J:$J,MATCH("SKILLDES_"&amp;--MID(O2,35,5),语言辅助表!$I:$I,0),0),"无")</f>
        <v>技能名称：振奋
技能说明：
[color=645252,fontsize=20]帝国枪兵攻击提高[-][color=48b946,fontsize=20]{($level+$ulevel)*2+18}%[-][color=645252,fontsize=20]，[-][color=48b946,fontsize=20]「士气高涨」[-][color=645252,fontsize=20]效果下加成翻倍。[-]</v>
      </c>
      <c r="T2" s="41">
        <v>1</v>
      </c>
      <c r="U2" s="41" t="s">
        <v>1832</v>
      </c>
      <c r="V2" s="97" t="str">
        <f>IFERROR("任务提示："&amp;INDEX(语言辅助表!$M:$M,MATCH("TASKDONE_"&amp;--MID(U2,2,4),语言辅助表!$L:$L,0),0)&amp;"
"&amp;"任务说明："&amp;"
"&amp;INDEX(语言辅助表!$M:$M,MATCH("KAKUSE_MESSION_"&amp;--MID(U2,2,4),语言辅助表!$L:$L,0),0),"无")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IFERROR("任务提示："&amp;INDEX(语言辅助表!$M:$M,MATCH("TASKDONE_"&amp;--MID(U2,7,4),语言辅助表!$L:$L,0),0)&amp;"
"&amp;"任务说明："&amp;"
"&amp;INDEX(语言辅助表!$M:$M,MATCH("KAKUSE_MESSION_"&amp;--MID(U2,7,4),语言辅助表!$L:$L,0),0),"无")</f>
        <v>任务提示：击杀5个野怪
任务说明：
[color=3c2a1e,fontsize=18]在联盟探索中，消灭[-][color=1ca216,fontsize=18]5[-][color=3c2a1e,fontsize=18]个野怪。[-]</v>
      </c>
      <c r="X2" s="97" t="str">
        <f>IFERROR("任务提示："&amp;INDEX(语言辅助表!$M:$M,MATCH("TASKDONE_"&amp;--MID(U2,12,4),语言辅助表!$L:$L,0),0)&amp;"
"&amp;"任务说明："&amp;"
"&amp;INDEX(语言辅助表!$M:$M,MATCH("KAKUSE_MESSION_"&amp;--MID(U2,12,4),语言辅助表!$L:$L,0),0),"无")</f>
        <v>任务提示：收集100个英魂
任务说明：
[color=3c2a1e,fontsize=18]在地下城14-2，14-4中收集[-][color=1ca216,fontsize=18]100[-][color=3c2a1e,fontsize=18]个皇家禁卫英魂。[-]</v>
      </c>
      <c r="Y2" s="97" t="str">
        <f>IFERROR("任务提示："&amp;INDEX(语言辅助表!$M:$M,MATCH("TASKDONE_"&amp;--MID(U2,17,4),语言辅助表!$L:$L,0),0)&amp;"
"&amp;"任务说明："&amp;"
"&amp;INDEX(语言辅助表!$M:$M,MATCH("KAKUSE_MESSION_"&amp;--MID(U2,17,4),语言辅助表!$L:$L,0),0),"无")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c r="A3" s="41">
        <v>102</v>
      </c>
      <c r="B3" s="41" t="s">
        <v>117</v>
      </c>
      <c r="C3" s="43" t="s">
        <v>1940</v>
      </c>
      <c r="D3" s="41" t="s">
        <v>1883</v>
      </c>
      <c r="E3" s="41" t="s">
        <v>1784</v>
      </c>
      <c r="F3" s="41" t="s">
        <v>1785</v>
      </c>
      <c r="G3" s="41" t="s">
        <v>1827</v>
      </c>
      <c r="H3" s="41">
        <v>16</v>
      </c>
      <c r="I3" s="41" t="s">
        <v>1786</v>
      </c>
      <c r="J3" s="41">
        <v>1</v>
      </c>
      <c r="K3" s="41">
        <v>13</v>
      </c>
      <c r="L3" s="41" t="s">
        <v>1844</v>
      </c>
      <c r="M3" s="41" t="s">
        <v>1818</v>
      </c>
      <c r="N3" s="98" t="str">
        <f>IFERROR("天赋名称："&amp;INDEX(语言辅助表!$Y:$Y,MATCH(--MID(M3,4,5),语言辅助表!$X:$X,0),0)&amp;"
"&amp;"天赋说明："&amp;"
"&amp;INDEX(语言辅助表!$Z:$Z,MATCH(--MID(M3,4,5),语言辅助表!$X:$X,0),0),"无")</f>
        <v>天赋名称：狙击
天赋说明：
[color=562600]与目标距离影响伤害，每100攻击距离提高[-][color=1ca216,fontsize=20]{($level+$ulevel)*1+4}%[-][color=562600]攻击[-]</v>
      </c>
      <c r="O3" s="41" t="s">
        <v>2504</v>
      </c>
      <c r="P3" s="98" t="str">
        <f>IFERROR("技能名称："&amp;INDEX(语言辅助表!$J:$J,MATCH("SKILL_"&amp;--MID($O$2,5,5),语言辅助表!$I:$I,0),0)&amp;"
"&amp;"技能说明："&amp;"
"&amp;INDEX(语言辅助表!$J:$J,MATCH("SKILLDES_"&amp;--MID(O3,5,5),语言辅助表!$I:$I,0),0),"无")</f>
        <v>技能名称：矛阵
技能说明：
[color=645252,fontsize=20]帝国弩手兵团对当前攻击的兵团造成[-][color=48b946,fontsize=20]{(($level+$ulevel)*40+860)*0.01*$atk}[-][color=645252,fontsize=20]伤害。[-]</v>
      </c>
      <c r="Q3" s="98" t="str">
        <f>IFERROR("技能名称："&amp;INDEX(语言辅助表!$J:$J,MATCH("SKILL_"&amp;--MID($O$2,15,5),语言辅助表!$I:$I,0),0)&amp;"
"&amp;"技能说明："&amp;"
"&amp;INDEX(语言辅助表!$J:$J,MATCH("SKILLDES_"&amp;--MID(O3,15,5),语言辅助表!$I:$I,0),0),"无")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IFERROR("技能名称："&amp;INDEX(语言辅助表!$J:$J,MATCH("SKILL_"&amp;--MID($O$2,25,5),语言辅助表!$I:$I,0),0)&amp;"
"&amp;"技能说明："&amp;"
"&amp;INDEX(语言辅助表!$J:$J,MATCH("SKILLDES_"&amp;--MID(O3,25,5),语言辅助表!$I:$I,0),0),"无")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IFERROR("技能名称："&amp;INDEX(语言辅助表!$J:$J,MATCH("SKILL_"&amp;--MID($O$2,35,5),语言辅助表!$I:$I,0),0)&amp;"
"&amp;"技能说明："&amp;"
"&amp;INDEX(语言辅助表!$J:$J,MATCH("SKILLDES_"&amp;--MID(O3,35,5),语言辅助表!$I:$I,0),0),"无")</f>
        <v>技能名称：振奋
技能说明：
[color=645252,fontsize=20]帝国弩手对阵1人兵团和4人兵团时，暴击值提高[-][color=48b946,fontsize=20]{($level+$ulevel)*30+120}[-][color=645252,fontsize=20]。[-]</v>
      </c>
      <c r="T3" s="41">
        <v>0</v>
      </c>
      <c r="U3" s="41" t="s">
        <v>1832</v>
      </c>
      <c r="V3" s="97" t="str">
        <f>IFERROR("任务提示："&amp;INDEX(语言辅助表!$M:$M,MATCH("TASKDONE_"&amp;--MID(U3,2,4),语言辅助表!$L:$L,0),0)&amp;"
"&amp;"任务说明："&amp;"
"&amp;INDEX(语言辅助表!$M:$M,MATCH("KAKUSE_MESSION_"&amp;--MID(U3,2,4),语言辅助表!$L:$L,0),0),"无")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IFERROR("任务提示："&amp;INDEX(语言辅助表!$M:$M,MATCH("TASKDONE_"&amp;--MID(U3,7,4),语言辅助表!$L:$L,0),0)&amp;"
"&amp;"任务说明："&amp;"
"&amp;INDEX(语言辅助表!$M:$M,MATCH("KAKUSE_MESSION_"&amp;--MID(U3,7,4),语言辅助表!$L:$L,0),0),"无")</f>
        <v>任务提示：击杀5个野怪
任务说明：
[color=3c2a1e,fontsize=18]在联盟探索中，消灭[-][color=1ca216,fontsize=18]5[-][color=3c2a1e,fontsize=18]个野怪。[-]</v>
      </c>
      <c r="X3" s="97" t="str">
        <f>IFERROR("任务提示："&amp;INDEX(语言辅助表!$M:$M,MATCH("TASKDONE_"&amp;--MID(U3,12,4),语言辅助表!$L:$L,0),0)&amp;"
"&amp;"任务说明："&amp;"
"&amp;INDEX(语言辅助表!$M:$M,MATCH("KAKUSE_MESSION_"&amp;--MID(U3,12,4),语言辅助表!$L:$L,0),0),"无")</f>
        <v>任务提示：收集100个英魂
任务说明：
[color=3c2a1e,fontsize=18]在地下城14-2，14-4中收集[-][color=1ca216,fontsize=18]100[-][color=3c2a1e,fontsize=18]个皇家禁卫英魂。[-]</v>
      </c>
      <c r="Y3" s="97" t="str">
        <f>IFERROR("任务提示："&amp;INDEX(语言辅助表!$M:$M,MATCH("TASKDONE_"&amp;--MID(U3,17,4),语言辅助表!$L:$L,0),0)&amp;"
"&amp;"任务说明："&amp;"
"&amp;INDEX(语言辅助表!$M:$M,MATCH("KAKUSE_MESSION_"&amp;--MID(U3,17,4),语言辅助表!$L:$L,0),0),"无")</f>
        <v>任务提示：冠军对决获胜3次
任务说明：
[color=3c2a1e,fontsize=18]帝国枪兵上阵且城堡阵营至少上阵[-][color=1ca216,fontsize=18]3[-][color=3c2a1e,fontsize=18]个，在冠军对决中获得[-][color=1ca216,fontsize=18]3[-][color=3c2a1e,fontsize=18]次胜利。[-]</v>
      </c>
    </row>
    <row r="4" spans="1:28">
      <c r="A4" s="41">
        <v>103</v>
      </c>
      <c r="B4" s="41" t="s">
        <v>118</v>
      </c>
      <c r="C4" s="43" t="s">
        <v>1941</v>
      </c>
      <c r="D4" s="41" t="s">
        <v>1884</v>
      </c>
      <c r="E4" s="41" t="s">
        <v>1784</v>
      </c>
      <c r="F4" s="41" t="s">
        <v>1787</v>
      </c>
      <c r="G4" s="41" t="s">
        <v>1824</v>
      </c>
      <c r="H4" s="41">
        <v>4</v>
      </c>
      <c r="I4" s="41" t="s">
        <v>1788</v>
      </c>
      <c r="J4" s="41">
        <v>3</v>
      </c>
      <c r="K4" s="41">
        <v>14</v>
      </c>
      <c r="L4" s="41" t="s">
        <v>1845</v>
      </c>
      <c r="M4" s="41" t="s">
        <v>1815</v>
      </c>
      <c r="N4" s="98" t="str">
        <f>IFERROR("天赋名称："&amp;INDEX(语言辅助表!$Y:$Y,MATCH(--MID(M4,4,5),语言辅助表!$X:$X,0),0)&amp;"
"&amp;"天赋说明："&amp;"
"&amp;INDEX(语言辅助表!$Z:$Z,MATCH(--MID(M4,4,5),语言辅助表!$X:$X,0),0),"无")</f>
        <v>天赋名称：迂回
天赋说明：
[color=562600]优先攻击敌方后排，对射手及魔法兵团伤害提高[-][color=1ca216,fontsize=20]{($level+$ulevel)*6+24}%[-]</v>
      </c>
      <c r="O4" s="41" t="s">
        <v>2505</v>
      </c>
      <c r="P4" s="98" t="str">
        <f>IFERROR("技能名称："&amp;INDEX(语言辅助表!$J:$J,MATCH("SKILL_"&amp;--MID($O$2,5,5),语言辅助表!$I:$I,0),0)&amp;"
"&amp;"技能说明："&amp;"
"&amp;INDEX(语言辅助表!$J:$J,MATCH("SKILLDES_"&amp;--MID(O4,5,5),语言辅助表!$I:$I,0),0),"无")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IFERROR("技能名称："&amp;INDEX(语言辅助表!$J:$J,MATCH("SKILL_"&amp;--MID($O$2,15,5),语言辅助表!$I:$I,0),0)&amp;"
"&amp;"技能说明："&amp;"
"&amp;INDEX(语言辅助表!$J:$J,MATCH("SKILLDES_"&amp;--MID(O4,15,5),语言辅助表!$I:$I,0),0),"无")</f>
        <v>技能名称：铁甲
技能说明：
[color=645252,fontsize=20]皇家狮鹫在场时，所有己方飞行兵团提高[-][color=48b946,fontsize=20]{($level+$ulevel)*1+9}%[-][color=645252,fontsize=20]的攻击。[-]</v>
      </c>
      <c r="R4" s="98" t="str">
        <f>IFERROR("技能名称："&amp;INDEX(语言辅助表!$J:$J,MATCH("SKILL_"&amp;--MID($O$2,25,5),语言辅助表!$I:$I,0),0)&amp;"
"&amp;"技能说明："&amp;"
"&amp;INDEX(语言辅助表!$J:$J,MATCH("SKILLDES_"&amp;--MID(O4,25,5),语言辅助表!$I:$I,0),0),"无")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IFERROR("技能名称："&amp;INDEX(语言辅助表!$J:$J,MATCH("SKILL_"&amp;--MID($O$2,35,5),语言辅助表!$I:$I,0),0)&amp;"
"&amp;"技能说明："&amp;"
"&amp;INDEX(语言辅助表!$J:$J,MATCH("SKILLDES_"&amp;--MID(O4,35,5),语言辅助表!$I:$I,0),0),"无")</f>
        <v>技能名称：振奋
技能说明：
[color=645252,fontsize=20]皇家狮鹫生命提高[-][color=48b946,fontsize=20]{($level+$ulevel)*3+17}%[-][color=645252,fontsize=20]，战场中每有1个己方飞行兵团上场，皇家狮鹫生命额外提高8%。[-]</v>
      </c>
      <c r="T4" s="41">
        <v>0</v>
      </c>
      <c r="U4" s="41" t="s">
        <v>1832</v>
      </c>
      <c r="V4" s="97" t="str">
        <f>IFERROR("任务提示："&amp;INDEX(语言辅助表!$M:$M,MATCH("TASKDONE_"&amp;--MID(U4,2,4),语言辅助表!$L:$L,0),0)&amp;"
"&amp;"任务说明："&amp;"
"&amp;INDEX(语言辅助表!$M:$M,MATCH("KAKUSE_MESSION_"&amp;--MID(U4,2,4),语言辅助表!$L:$L,0),0),"无")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IFERROR("任务提示："&amp;INDEX(语言辅助表!$M:$M,MATCH("TASKDONE_"&amp;--MID(U4,7,4),语言辅助表!$L:$L,0),0)&amp;"
"&amp;"任务说明："&amp;"
"&amp;INDEX(语言辅助表!$M:$M,MATCH("KAKUSE_MESSION_"&amp;--MID(U4,7,4),语言辅助表!$L:$L,0),0),"无")</f>
        <v>任务提示：击杀5个野怪
任务说明：
[color=3c2a1e,fontsize=18]在联盟探索中，消灭[-][color=1ca216,fontsize=18]5[-][color=3c2a1e,fontsize=18]个野怪。[-]</v>
      </c>
      <c r="X4" s="97" t="str">
        <f>IFERROR("任务提示："&amp;INDEX(语言辅助表!$M:$M,MATCH("TASKDONE_"&amp;--MID(U4,12,4),语言辅助表!$L:$L,0),0)&amp;"
"&amp;"任务说明："&amp;"
"&amp;INDEX(语言辅助表!$M:$M,MATCH("KAKUSE_MESSION_"&amp;--MID(U4,12,4),语言辅助表!$L:$L,0),0),"无")</f>
        <v>任务提示：收集100个英魂
任务说明：
[color=3c2a1e,fontsize=18]在地下城14-2，14-4中收集[-][color=1ca216,fontsize=18]100[-][color=3c2a1e,fontsize=18]个皇家禁卫英魂。[-]</v>
      </c>
      <c r="Y4" s="97" t="str">
        <f>IFERROR("任务提示："&amp;INDEX(语言辅助表!$M:$M,MATCH("TASKDONE_"&amp;--MID(U4,17,4),语言辅助表!$L:$L,0),0)&amp;"
"&amp;"任务说明："&amp;"
"&amp;INDEX(语言辅助表!$M:$M,MATCH("KAKUSE_MESSION_"&amp;--MID(U4,17,4),语言辅助表!$L:$L,0),0),"无")</f>
        <v>任务提示：冠军对决获胜3次
任务说明：
[color=3c2a1e,fontsize=18]帝国枪兵上阵且城堡阵营至少上阵[-][color=1ca216,fontsize=18]3[-][color=3c2a1e,fontsize=18]个，在冠军对决中获得[-][color=1ca216,fontsize=18]3[-][color=3c2a1e,fontsize=18]次胜利。[-]</v>
      </c>
    </row>
    <row r="5" spans="1:28">
      <c r="A5" s="41">
        <v>104</v>
      </c>
      <c r="B5" s="41" t="s">
        <v>1789</v>
      </c>
      <c r="C5" s="43" t="s">
        <v>1942</v>
      </c>
      <c r="D5" s="41" t="s">
        <v>1885</v>
      </c>
      <c r="E5" s="41" t="s">
        <v>1784</v>
      </c>
      <c r="F5" s="41" t="s">
        <v>1785</v>
      </c>
      <c r="G5" s="41" t="s">
        <v>1825</v>
      </c>
      <c r="H5" s="41">
        <v>9</v>
      </c>
      <c r="I5" s="41" t="s">
        <v>1786</v>
      </c>
      <c r="J5" s="41">
        <v>2</v>
      </c>
      <c r="K5" s="41">
        <v>14</v>
      </c>
      <c r="L5" s="41" t="s">
        <v>1846</v>
      </c>
      <c r="M5" s="41" t="s">
        <v>1817</v>
      </c>
      <c r="N5" s="98" t="str">
        <f>IFERROR("天赋名称："&amp;INDEX(语言辅助表!$Y:$Y,MATCH(--MID(M5,4,5),语言辅助表!$X:$X,0),0)&amp;"
"&amp;"天赋说明："&amp;"
"&amp;INDEX(语言辅助表!$Z:$Z,MATCH(--MID(M5,4,5),语言辅助表!$X:$X,0),0),"无")</f>
        <v>天赋名称：重盾
天赋说明：
[color=562600]防御兵团具有更高的生存能力，兵团免伤提高[-][color=1ca216,fontsize=20]{($level+$ulevel)*2+8}%[-]</v>
      </c>
      <c r="O5" s="41" t="s">
        <v>11189</v>
      </c>
      <c r="P5" s="98" t="str">
        <f>IFERROR("技能名称："&amp;INDEX(语言辅助表!$J:$J,MATCH("SKILL_"&amp;--MID($O$2,5,5),语言辅助表!$I:$I,0),0)&amp;"
"&amp;"技能说明："&amp;"
"&amp;INDEX(语言辅助表!$J:$J,MATCH("SKILLDES_"&amp;--MID(O5,5,5),语言辅助表!$I:$I,0),0),"无")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IFERROR("技能名称："&amp;INDEX(语言辅助表!$J:$J,MATCH("SKILL_"&amp;--MID($O$2,15,5),语言辅助表!$I:$I,0),0)&amp;"
"&amp;"技能说明："&amp;"
"&amp;INDEX(语言辅助表!$J:$J,MATCH("SKILLDES_"&amp;--MID(O5,15,5),语言辅助表!$I:$I,0),0),"无")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IFERROR("技能名称："&amp;INDEX(语言辅助表!$J:$J,MATCH("SKILL_"&amp;--MID($O$2,25,5),语言辅助表!$I:$I,0),0)&amp;"
"&amp;"技能说明："&amp;"
"&amp;INDEX(语言辅助表!$J:$J,MATCH("SKILLDES_"&amp;--MID(O5,25,5),语言辅助表!$I:$I,0),0),"无")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IFERROR("技能名称："&amp;INDEX(语言辅助表!$J:$J,MATCH("SKILL_"&amp;--MID($O$2,35,5),语言辅助表!$I:$I,0),0)&amp;"
"&amp;"技能说明："&amp;"
"&amp;INDEX(语言辅助表!$J:$J,MATCH("SKILLDES_"&amp;--MID(O5,35,5),语言辅助表!$I:$I,0),0),"无")</f>
        <v>技能名称：振奋
技能说明：
[color=645252,fontsize=20]皇家十字军的普通攻击有较高概率，恢复最大生命值[-][color=48b946,fontsize=20]{(($level+$ulevel)*0.4+3.6)}%[-][color=645252,fontsize=20]的生命。[-]</v>
      </c>
      <c r="T5" s="41">
        <v>0</v>
      </c>
      <c r="U5" s="41" t="s">
        <v>1832</v>
      </c>
      <c r="V5" s="97" t="str">
        <f>IFERROR("任务提示："&amp;INDEX(语言辅助表!$M:$M,MATCH("TASKDONE_"&amp;--MID(U5,2,4),语言辅助表!$L:$L,0),0)&amp;"
"&amp;"任务说明："&amp;"
"&amp;INDEX(语言辅助表!$M:$M,MATCH("KAKUSE_MESSION_"&amp;--MID(U5,2,4),语言辅助表!$L:$L,0),0),"无")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IFERROR("任务提示："&amp;INDEX(语言辅助表!$M:$M,MATCH("TASKDONE_"&amp;--MID(U5,7,4),语言辅助表!$L:$L,0),0)&amp;"
"&amp;"任务说明："&amp;"
"&amp;INDEX(语言辅助表!$M:$M,MATCH("KAKUSE_MESSION_"&amp;--MID(U5,7,4),语言辅助表!$L:$L,0),0),"无")</f>
        <v>任务提示：击杀5个野怪
任务说明：
[color=3c2a1e,fontsize=18]在联盟探索中，消灭[-][color=1ca216,fontsize=18]5[-][color=3c2a1e,fontsize=18]个野怪。[-]</v>
      </c>
      <c r="X5" s="97" t="str">
        <f>IFERROR("任务提示："&amp;INDEX(语言辅助表!$M:$M,MATCH("TASKDONE_"&amp;--MID(U5,12,4),语言辅助表!$L:$L,0),0)&amp;"
"&amp;"任务说明："&amp;"
"&amp;INDEX(语言辅助表!$M:$M,MATCH("KAKUSE_MESSION_"&amp;--MID(U5,12,4),语言辅助表!$L:$L,0),0),"无")</f>
        <v>任务提示：收集100个英魂
任务说明：
[color=3c2a1e,fontsize=18]在地下城14-2，14-4中收集[-][color=1ca216,fontsize=18]100[-][color=3c2a1e,fontsize=18]个皇家禁卫英魂。[-]</v>
      </c>
      <c r="Y5" s="97" t="str">
        <f>IFERROR("任务提示："&amp;INDEX(语言辅助表!$M:$M,MATCH("TASKDONE_"&amp;--MID(U5,17,4),语言辅助表!$L:$L,0),0)&amp;"
"&amp;"任务说明："&amp;"
"&amp;INDEX(语言辅助表!$M:$M,MATCH("KAKUSE_MESSION_"&amp;--MID(U5,17,4),语言辅助表!$L:$L,0),0),"无")</f>
        <v>任务提示：冠军对决获胜3次
任务说明：
[color=3c2a1e,fontsize=18]帝国枪兵上阵且城堡阵营至少上阵[-][color=1ca216,fontsize=18]3[-][color=3c2a1e,fontsize=18]个，在冠军对决中获得[-][color=1ca216,fontsize=18]3[-][color=3c2a1e,fontsize=18]次胜利。[-]</v>
      </c>
    </row>
    <row r="6" spans="1:28">
      <c r="A6" s="41">
        <v>105</v>
      </c>
      <c r="B6" s="41" t="s">
        <v>120</v>
      </c>
      <c r="C6" s="43" t="s">
        <v>1943</v>
      </c>
      <c r="D6" s="41" t="s">
        <v>1886</v>
      </c>
      <c r="E6" s="41" t="s">
        <v>1784</v>
      </c>
      <c r="F6" s="41" t="s">
        <v>1785</v>
      </c>
      <c r="G6" s="41" t="s">
        <v>1826</v>
      </c>
      <c r="H6" s="41">
        <v>9</v>
      </c>
      <c r="I6" s="41" t="s">
        <v>1786</v>
      </c>
      <c r="J6" s="41">
        <v>1</v>
      </c>
      <c r="K6" s="41">
        <v>14</v>
      </c>
      <c r="L6" s="41" t="s">
        <v>1847</v>
      </c>
      <c r="M6" s="41" t="s">
        <v>1816</v>
      </c>
      <c r="N6" s="98" t="str">
        <f>IFERROR("天赋名称："&amp;INDEX(语言辅助表!$Y:$Y,MATCH(--MID(M6,4,5),语言辅助表!$X:$X,0),0)&amp;"
"&amp;"天赋说明："&amp;"
"&amp;INDEX(语言辅助表!$Z:$Z,MATCH(--MID(M6,4,5),语言辅助表!$X:$X,0),0),"无")</f>
        <v>天赋名称：聚能
天赋说明：
[color=562600]魔法兵团精通法术奥义，英雄法术免伤提高[-][color=1ca216,fontsize=20]{($level+$ulevel)*2+8}%[-]</v>
      </c>
      <c r="O6" s="41" t="s">
        <v>2507</v>
      </c>
      <c r="P6" s="98" t="str">
        <f>IFERROR("技能名称："&amp;INDEX(语言辅助表!$J:$J,MATCH("SKILL_"&amp;--MID($O$2,5,5),语言辅助表!$I:$I,0),0)&amp;"
"&amp;"技能说明："&amp;"
"&amp;INDEX(语言辅助表!$J:$J,MATCH("SKILLDES_"&amp;--MID(O6,5,5),语言辅助表!$I:$I,0),0),"无")</f>
        <v>技能名称：矛阵
技能说明：
[color=645252,fontsize=20]僧侣兵团每隔18秒，为当前生命百分比最低的己方兵团恢复[-][color=48b946,fontsize=20]{(($level+$ulevel)*15+285)*0.01*$atk}[-][color=645252,fontsize=20]生命。[-]</v>
      </c>
      <c r="Q6" s="98" t="str">
        <f>IFERROR("技能名称："&amp;INDEX(语言辅助表!$J:$J,MATCH("SKILL_"&amp;--MID($O$2,15,5),语言辅助表!$I:$I,0),0)&amp;"
"&amp;"技能说明："&amp;"
"&amp;INDEX(语言辅助表!$J:$J,MATCH("SKILLDES_"&amp;--MID(O6,15,5),语言辅助表!$I:$I,0),0),"无")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IFERROR("技能名称："&amp;INDEX(语言辅助表!$J:$J,MATCH("SKILL_"&amp;--MID($O$2,25,5),语言辅助表!$I:$I,0),0)&amp;"
"&amp;"技能说明："&amp;"
"&amp;INDEX(语言辅助表!$J:$J,MATCH("SKILLDES_"&amp;--MID(O6,25,5),语言辅助表!$I:$I,0),0),"无")</f>
        <v>技能名称：屠龙
技能说明：
[color=645252,fontsize=20]僧侣兵团上场时，提高[-][color=48b946,fontsize=20]{($level+$ulevel)*0.05+0.25}[-][color=645252,fontsize=20]英雄魔法回复速度。[-]</v>
      </c>
      <c r="S6" s="98" t="str">
        <f>IFERROR("技能名称："&amp;INDEX(语言辅助表!$J:$J,MATCH("SKILL_"&amp;--MID($O$2,35,5),语言辅助表!$I:$I,0),0)&amp;"
"&amp;"技能说明："&amp;"
"&amp;INDEX(语言辅助表!$J:$J,MATCH("SKILLDES_"&amp;--MID(O6,35,5),语言辅助表!$I:$I,0),0),"无")</f>
        <v>技能名称：振奋
技能说明：
[color=645252,fontsize=20]僧侣生命提高[-][color=48b946,fontsize=20]{($level+$ulevel)*4+16}%[-][color=645252,fontsize=20]，治疗效果提高50%。[-]</v>
      </c>
      <c r="T6" s="41">
        <v>0</v>
      </c>
      <c r="U6" s="41" t="s">
        <v>1832</v>
      </c>
      <c r="V6" s="97" t="str">
        <f>IFERROR("任务提示："&amp;INDEX(语言辅助表!$M:$M,MATCH("TASKDONE_"&amp;--MID(U6,2,4),语言辅助表!$L:$L,0),0)&amp;"
"&amp;"任务说明："&amp;"
"&amp;INDEX(语言辅助表!$M:$M,MATCH("KAKUSE_MESSION_"&amp;--MID(U6,2,4),语言辅助表!$L:$L,0),0),"无")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IFERROR("任务提示："&amp;INDEX(语言辅助表!$M:$M,MATCH("TASKDONE_"&amp;--MID(U6,7,4),语言辅助表!$L:$L,0),0)&amp;"
"&amp;"任务说明："&amp;"
"&amp;INDEX(语言辅助表!$M:$M,MATCH("KAKUSE_MESSION_"&amp;--MID(U6,7,4),语言辅助表!$L:$L,0),0),"无")</f>
        <v>任务提示：击杀5个野怪
任务说明：
[color=3c2a1e,fontsize=18]在联盟探索中，消灭[-][color=1ca216,fontsize=18]5[-][color=3c2a1e,fontsize=18]个野怪。[-]</v>
      </c>
      <c r="X6" s="97" t="str">
        <f>IFERROR("任务提示："&amp;INDEX(语言辅助表!$M:$M,MATCH("TASKDONE_"&amp;--MID(U6,12,4),语言辅助表!$L:$L,0),0)&amp;"
"&amp;"任务说明："&amp;"
"&amp;INDEX(语言辅助表!$M:$M,MATCH("KAKUSE_MESSION_"&amp;--MID(U6,12,4),语言辅助表!$L:$L,0),0),"无")</f>
        <v>任务提示：收集100个英魂
任务说明：
[color=3c2a1e,fontsize=18]在地下城14-2，14-4中收集[-][color=1ca216,fontsize=18]100[-][color=3c2a1e,fontsize=18]个皇家禁卫英魂。[-]</v>
      </c>
      <c r="Y6" s="97" t="str">
        <f>IFERROR("任务提示："&amp;INDEX(语言辅助表!$M:$M,MATCH("TASKDONE_"&amp;--MID(U6,17,4),语言辅助表!$L:$L,0),0)&amp;"
"&amp;"任务说明："&amp;"
"&amp;INDEX(语言辅助表!$M:$M,MATCH("KAKUSE_MESSION_"&amp;--MID(U6,17,4),语言辅助表!$L:$L,0),0),"无")</f>
        <v>任务提示：冠军对决获胜3次
任务说明：
[color=3c2a1e,fontsize=18]帝国枪兵上阵且城堡阵营至少上阵[-][color=1ca216,fontsize=18]3[-][color=3c2a1e,fontsize=18]个，在冠军对决中获得[-][color=1ca216,fontsize=18]3[-][color=3c2a1e,fontsize=18]次胜利。[-]</v>
      </c>
    </row>
    <row r="7" spans="1:28">
      <c r="A7" s="41">
        <v>106</v>
      </c>
      <c r="B7" s="41" t="s">
        <v>121</v>
      </c>
      <c r="C7" s="43" t="s">
        <v>1944</v>
      </c>
      <c r="D7" s="41" t="s">
        <v>1887</v>
      </c>
      <c r="E7" s="41" t="s">
        <v>1784</v>
      </c>
      <c r="F7" s="41" t="s">
        <v>1785</v>
      </c>
      <c r="G7" s="41" t="s">
        <v>1824</v>
      </c>
      <c r="H7" s="41">
        <v>9</v>
      </c>
      <c r="I7" s="41" t="s">
        <v>1786</v>
      </c>
      <c r="J7" s="41">
        <v>1</v>
      </c>
      <c r="K7" s="41">
        <v>14</v>
      </c>
      <c r="L7" s="41" t="s">
        <v>1845</v>
      </c>
      <c r="M7" s="41" t="s">
        <v>1815</v>
      </c>
      <c r="N7" s="98" t="str">
        <f>IFERROR("天赋名称："&amp;INDEX(语言辅助表!$Y:$Y,MATCH(--MID(M7,4,5),语言辅助表!$X:$X,0),0)&amp;"
"&amp;"天赋说明："&amp;"
"&amp;INDEX(语言辅助表!$Z:$Z,MATCH(--MID(M7,4,5),语言辅助表!$X:$X,0),0),"无")</f>
        <v>天赋名称：迂回
天赋说明：
[color=562600]优先攻击敌方后排，对射手及魔法兵团伤害提高[-][color=1ca216,fontsize=20]{($level+$ulevel)*6+24}%[-]</v>
      </c>
      <c r="O7" s="41" t="s">
        <v>2508</v>
      </c>
      <c r="P7" s="98" t="str">
        <f>IFERROR("技能名称："&amp;INDEX(语言辅助表!$J:$J,MATCH("SKILL_"&amp;--MID($O$2,5,5),语言辅助表!$I:$I,0),0)&amp;"
"&amp;"技能说明："&amp;"
"&amp;INDEX(语言辅助表!$J:$J,MATCH("SKILLDES_"&amp;--MID(O7,5,5),语言辅助表!$I:$I,0),0),"无")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IFERROR("技能名称："&amp;INDEX(语言辅助表!$J:$J,MATCH("SKILL_"&amp;--MID($O$2,15,5),语言辅助表!$I:$I,0),0)&amp;"
"&amp;"技能说明："&amp;"
"&amp;INDEX(语言辅助表!$J:$J,MATCH("SKILLDES_"&amp;--MID(O7,15,5),语言辅助表!$I:$I,0),0),"无")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IFERROR("技能名称："&amp;INDEX(语言辅助表!$J:$J,MATCH("SKILL_"&amp;--MID($O$2,25,5),语言辅助表!$I:$I,0),0)&amp;"
"&amp;"技能说明："&amp;"
"&amp;INDEX(语言辅助表!$J:$J,MATCH("SKILLDES_"&amp;--MID(O7,25,5),语言辅助表!$I:$I,0),0),"无")</f>
        <v>技能名称：屠龙
技能说明：
[color=645252,fontsize=20]首次击杀目标兵团后，皇家骑士兵团的下次攻击对目标兵团造成[-][color=48b946,fontsize=20]{((($level+$ulevel)*20+480))*0.01*$atk}[-][color=645252,fontsize=20]伤害。[-]</v>
      </c>
      <c r="S7" s="98" t="str">
        <f>IFERROR("技能名称："&amp;INDEX(语言辅助表!$J:$J,MATCH("SKILL_"&amp;--MID($O$2,35,5),语言辅助表!$I:$I,0),0)&amp;"
"&amp;"技能说明："&amp;"
"&amp;INDEX(语言辅助表!$J:$J,MATCH("SKILLDES_"&amp;--MID(O7,35,5),语言辅助表!$I:$I,0),0),"无")</f>
        <v>技能名称：振奋
技能说明：
[color=645252,fontsize=20]皇家骑士生命提高[-][color=48b946,fontsize=20]{($level+$ulevel)*2+8}%[-][color=645252,fontsize=20]，兵团免伤提高[-][color=48b946,fontsize=20]{($level+$ulevel)*1+4}%[-][color=645252,fontsize=20]。[-]</v>
      </c>
      <c r="T7" s="41">
        <v>1</v>
      </c>
      <c r="U7" s="41" t="s">
        <v>1833</v>
      </c>
      <c r="V7" s="97" t="str">
        <f>IFERROR("任务提示："&amp;INDEX(语言辅助表!$M:$M,MATCH("TASKDONE_"&amp;--MID(U7,2,4),语言辅助表!$L:$L,0),0)&amp;"
"&amp;"任务说明："&amp;"
"&amp;INDEX(语言辅助表!$M:$M,MATCH("KAKUSE_MESSION_"&amp;--MID(U7,2,4),语言辅助表!$L:$L,0),0),"无")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IFERROR("任务提示："&amp;INDEX(语言辅助表!$M:$M,MATCH("TASKDONE_"&amp;--MID(U7,7,4),语言辅助表!$L:$L,0),0)&amp;"
"&amp;"任务说明："&amp;"
"&amp;INDEX(语言辅助表!$M:$M,MATCH("KAKUSE_MESSION_"&amp;--MID(U7,7,4),语言辅助表!$L:$L,0),0),"无")</f>
        <v>任务提示：采集5份资源
任务说明：
[color=3c2a1e,fontsize=18]在联盟探索中，采集[-][color=1ca216,fontsize=18]5[-][color=3c2a1e,fontsize=18]份资源。[-]</v>
      </c>
      <c r="X7" s="97" t="str">
        <f>IFERROR("任务提示："&amp;INDEX(语言辅助表!$M:$M,MATCH("TASKDONE_"&amp;--MID(U7,12,4),语言辅助表!$L:$L,0),0)&amp;"
"&amp;"任务说明："&amp;"
"&amp;INDEX(语言辅助表!$M:$M,MATCH("KAKUSE_MESSION_"&amp;--MID(U7,12,4),语言辅助表!$L:$L,0),0),"无")</f>
        <v>任务提示：收集100个英魂
任务说明：
[color=3c2a1e,fontsize=18]在地下城16-2，16-4中收集[-][color=1ca216,fontsize=18]100[-][color=3c2a1e,fontsize=18]个冠军骑士英魂。[-]</v>
      </c>
      <c r="Y7" s="97" t="str">
        <f>IFERROR("任务提示："&amp;INDEX(语言辅助表!$M:$M,MATCH("TASKDONE_"&amp;--MID(U7,17,4),语言辅助表!$L:$L,0),0)&amp;"
"&amp;"任务说明："&amp;"
"&amp;INDEX(语言辅助表!$M:$M,MATCH("KAKUSE_MESSION_"&amp;--MID(U7,17,4),语言辅助表!$L:$L,0),0),"无")</f>
        <v>任务提示：冠军对决获胜3次
任务说明：
[color=3c2a1e,fontsize=18]在姆拉克的带领下，上阵皇家骑士于冠军对决中取得[-][color=1ca216,fontsize=18]3[-][color=3c2a1e,fontsize=18]次胜利。[-]</v>
      </c>
    </row>
    <row r="8" spans="1:28">
      <c r="A8" s="41">
        <v>107</v>
      </c>
      <c r="B8" s="41" t="s">
        <v>122</v>
      </c>
      <c r="C8" s="43" t="s">
        <v>1945</v>
      </c>
      <c r="D8" s="41" t="s">
        <v>1888</v>
      </c>
      <c r="E8" s="41" t="s">
        <v>1784</v>
      </c>
      <c r="F8" s="41" t="s">
        <v>1790</v>
      </c>
      <c r="G8" s="41" t="s">
        <v>1823</v>
      </c>
      <c r="H8" s="41">
        <v>1</v>
      </c>
      <c r="I8" s="41" t="s">
        <v>1788</v>
      </c>
      <c r="J8" s="41">
        <v>3</v>
      </c>
      <c r="K8" s="41">
        <v>15</v>
      </c>
      <c r="L8" s="41" t="s">
        <v>1843</v>
      </c>
      <c r="M8" s="41" t="s">
        <v>1814</v>
      </c>
      <c r="N8" s="98" t="str">
        <f>IFERROR("天赋名称："&amp;INDEX(语言辅助表!$Y:$Y,MATCH(--MID(M8,4,5),语言辅助表!$X:$X,0),0)&amp;"
"&amp;"天赋说明："&amp;"
"&amp;INDEX(语言辅助表!$Z:$Z,MATCH(--MID(M8,4,5),语言辅助表!$X:$X,0),0),"无")</f>
        <v>天赋名称：破甲
天赋说明：
[color=562600]攻击兵团降低目标兵团[-][color=1ca216,fontsize=20]{($level+$ulevel)*4+16}%[-][color=562600]防御，不可叠加[-]</v>
      </c>
      <c r="O8" s="41" t="s">
        <v>2509</v>
      </c>
      <c r="P8" s="98" t="str">
        <f>IFERROR("技能名称："&amp;INDEX(语言辅助表!$J:$J,MATCH("SKILL_"&amp;--MID($O$2,5,5),语言辅助表!$I:$I,0),0)&amp;"
"&amp;"技能说明："&amp;"
"&amp;INDEX(语言辅助表!$J:$J,MATCH("SKILLDES_"&amp;--MID(O8,5,5),语言辅助表!$I:$I,0),0),"无")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IFERROR("技能名称："&amp;INDEX(语言辅助表!$J:$J,MATCH("SKILL_"&amp;--MID($O$2,15,5),语言辅助表!$I:$I,0),0)&amp;"
"&amp;"技能说明："&amp;"
"&amp;INDEX(语言辅助表!$J:$J,MATCH("SKILLDES_"&amp;--MID(O8,15,5),语言辅助表!$I:$I,0),0),"无")</f>
        <v>技能名称：铁甲
技能说明：
[color=645252,fontsize=20]大天使复活1个己方兵团，并恢复该兵团[-][color=48b946,fontsize=20]{($level+$ulevel)*3+27}%[-][color=645252,fontsize=20]生命。[-]</v>
      </c>
      <c r="R8" s="98" t="str">
        <f>IFERROR("技能名称："&amp;INDEX(语言辅助表!$J:$J,MATCH("SKILL_"&amp;--MID($O$2,25,5),语言辅助表!$I:$I,0),0)&amp;"
"&amp;"技能说明："&amp;"
"&amp;INDEX(语言辅助表!$J:$J,MATCH("SKILLDES_"&amp;--MID(O8,25,5),语言辅助表!$I:$I,0),0),"无")</f>
        <v>技能名称：屠龙
技能说明：
[color=645252,fontsize=20]大天使在场时，对所有己方兵团附加相当于最大生命值[-][color=48b946,fontsize=20]{($level+$ulevel)*0.05+0.45}%[-][color=645252,fontsize=20]的生命回复效果。[-]</v>
      </c>
      <c r="S8" s="98" t="str">
        <f>IFERROR("技能名称："&amp;INDEX(语言辅助表!$J:$J,MATCH("SKILL_"&amp;--MID($O$2,35,5),语言辅助表!$I:$I,0),0)&amp;"
"&amp;"技能说明："&amp;"
"&amp;INDEX(语言辅助表!$J:$J,MATCH("SKILLDES_"&amp;--MID(O8,35,5),语言辅助表!$I:$I,0),0),"无")</f>
        <v>技能名称：振奋
技能说明：
[color=645252,fontsize=20]大天使攻击提高[-][color=48b946,fontsize=20]{($level+$ulevel)*4+16}%[-][color=645252,fontsize=20]。大天使对阵地狱阵营的兵团时，兵团伤害提高100%。[-]</v>
      </c>
      <c r="T8" s="41">
        <v>0</v>
      </c>
      <c r="U8" s="41" t="s">
        <v>1832</v>
      </c>
      <c r="V8" s="97" t="str">
        <f>IFERROR("任务提示："&amp;INDEX(语言辅助表!$M:$M,MATCH("TASKDONE_"&amp;--MID(U8,2,4),语言辅助表!$L:$L,0),0)&amp;"
"&amp;"任务说明："&amp;"
"&amp;INDEX(语言辅助表!$M:$M,MATCH("KAKUSE_MESSION_"&amp;--MID(U8,2,4),语言辅助表!$L:$L,0),0),"无")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IFERROR("任务提示："&amp;INDEX(语言辅助表!$M:$M,MATCH("TASKDONE_"&amp;--MID(U8,7,4),语言辅助表!$L:$L,0),0)&amp;"
"&amp;"任务说明："&amp;"
"&amp;INDEX(语言辅助表!$M:$M,MATCH("KAKUSE_MESSION_"&amp;--MID(U8,7,4),语言辅助表!$L:$L,0),0),"无")</f>
        <v>任务提示：击杀5个野怪
任务说明：
[color=3c2a1e,fontsize=18]在联盟探索中，消灭[-][color=1ca216,fontsize=18]5[-][color=3c2a1e,fontsize=18]个野怪。[-]</v>
      </c>
      <c r="X8" s="97" t="str">
        <f>IFERROR("任务提示："&amp;INDEX(语言辅助表!$M:$M,MATCH("TASKDONE_"&amp;--MID(U8,12,4),语言辅助表!$L:$L,0),0)&amp;"
"&amp;"任务说明："&amp;"
"&amp;INDEX(语言辅助表!$M:$M,MATCH("KAKUSE_MESSION_"&amp;--MID(U8,12,4),语言辅助表!$L:$L,0),0),"无")</f>
        <v>任务提示：收集100个英魂
任务说明：
[color=3c2a1e,fontsize=18]在地下城14-2，14-4中收集[-][color=1ca216,fontsize=18]100[-][color=3c2a1e,fontsize=18]个皇家禁卫英魂。[-]</v>
      </c>
      <c r="Y8" s="97" t="str">
        <f>IFERROR("任务提示："&amp;INDEX(语言辅助表!$M:$M,MATCH("TASKDONE_"&amp;--MID(U8,17,4),语言辅助表!$L:$L,0),0)&amp;"
"&amp;"任务说明："&amp;"
"&amp;INDEX(语言辅助表!$M:$M,MATCH("KAKUSE_MESSION_"&amp;--MID(U8,17,4),语言辅助表!$L:$L,0),0),"无")</f>
        <v>任务提示：冠军对决获胜3次
任务说明：
[color=3c2a1e,fontsize=18]帝国枪兵上阵且城堡阵营至少上阵[-][color=1ca216,fontsize=18]3[-][color=3c2a1e,fontsize=18]个，在冠军对决中获得[-][color=1ca216,fontsize=18]3[-][color=3c2a1e,fontsize=18]次胜利。[-]</v>
      </c>
    </row>
    <row r="9" spans="1:28">
      <c r="A9" s="41">
        <v>201</v>
      </c>
      <c r="B9" s="41" t="s">
        <v>123</v>
      </c>
      <c r="C9" s="43" t="s">
        <v>1946</v>
      </c>
      <c r="D9" s="41" t="s">
        <v>1889</v>
      </c>
      <c r="E9" s="41" t="s">
        <v>1791</v>
      </c>
      <c r="F9" s="41" t="s">
        <v>1792</v>
      </c>
      <c r="G9" s="41" t="s">
        <v>1825</v>
      </c>
      <c r="H9" s="41">
        <v>4</v>
      </c>
      <c r="I9" s="41" t="s">
        <v>1786</v>
      </c>
      <c r="J9" s="41">
        <v>2</v>
      </c>
      <c r="K9" s="41">
        <v>13</v>
      </c>
      <c r="L9" s="41" t="s">
        <v>1848</v>
      </c>
      <c r="M9" s="41" t="s">
        <v>1817</v>
      </c>
      <c r="N9" s="98" t="str">
        <f>IFERROR("天赋名称："&amp;INDEX(语言辅助表!$Y:$Y,MATCH(--MID(M9,4,5),语言辅助表!$X:$X,0),0)&amp;"
"&amp;"天赋说明："&amp;"
"&amp;INDEX(语言辅助表!$Z:$Z,MATCH(--MID(M9,4,5),语言辅助表!$X:$X,0),0),"无")</f>
        <v>天赋名称：重盾
天赋说明：
[color=562600]防御兵团具有更高的生存能力，兵团免伤提高[-][color=1ca216,fontsize=20]{($level+$ulevel)*2+8}%[-]</v>
      </c>
      <c r="O9" s="41" t="s">
        <v>2510</v>
      </c>
      <c r="P9" s="98" t="str">
        <f>IFERROR("技能名称："&amp;INDEX(语言辅助表!$J:$J,MATCH("SKILL_"&amp;--MID($O$2,5,5),语言辅助表!$I:$I,0),0)&amp;"
"&amp;"技能说明："&amp;"
"&amp;INDEX(语言辅助表!$J:$J,MATCH("SKILLDES_"&amp;--MID(O9,5,5),语言辅助表!$I:$I,0),0),"无")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IFERROR("技能名称："&amp;INDEX(语言辅助表!$J:$J,MATCH("SKILL_"&amp;--MID($O$2,15,5),语言辅助表!$I:$I,0),0)&amp;"
"&amp;"技能说明："&amp;"
"&amp;INDEX(语言辅助表!$J:$J,MATCH("SKILLDES_"&amp;--MID(O9,15,5),语言辅助表!$I:$I,0),0),"无")</f>
        <v>技能名称：铁甲
技能说明：
[color=645252,fontsize=20]半人马首领生命值提高[-][color=48b946,fontsize=20]{($level+$ulevel)*3+27}%[-][color=645252,fontsize=20]。[-]</v>
      </c>
      <c r="R9" s="98" t="str">
        <f>IFERROR("技能名称："&amp;INDEX(语言辅助表!$J:$J,MATCH("SKILL_"&amp;--MID($O$2,25,5),语言辅助表!$I:$I,0),0)&amp;"
"&amp;"技能说明："&amp;"
"&amp;INDEX(语言辅助表!$J:$J,MATCH("SKILLDES_"&amp;--MID(O9,25,5),语言辅助表!$I:$I,0),0),"无")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IFERROR("技能名称："&amp;INDEX(语言辅助表!$J:$J,MATCH("SKILL_"&amp;--MID($O$2,35,5),语言辅助表!$I:$I,0),0)&amp;"
"&amp;"技能说明："&amp;"
"&amp;INDEX(语言辅助表!$J:$J,MATCH("SKILLDES_"&amp;--MID(O9,35,5),语言辅助表!$I:$I,0),0),"无")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1832</v>
      </c>
      <c r="V9" s="97" t="str">
        <f>IFERROR("任务提示："&amp;INDEX(语言辅助表!$M:$M,MATCH("TASKDONE_"&amp;--MID(U9,2,4),语言辅助表!$L:$L,0),0)&amp;"
"&amp;"任务说明："&amp;"
"&amp;INDEX(语言辅助表!$M:$M,MATCH("KAKUSE_MESSION_"&amp;--MID(U9,2,4),语言辅助表!$L:$L,0),0),"无")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IFERROR("任务提示："&amp;INDEX(语言辅助表!$M:$M,MATCH("TASKDONE_"&amp;--MID(U9,7,4),语言辅助表!$L:$L,0),0)&amp;"
"&amp;"任务说明："&amp;"
"&amp;INDEX(语言辅助表!$M:$M,MATCH("KAKUSE_MESSION_"&amp;--MID(U9,7,4),语言辅助表!$L:$L,0),0),"无")</f>
        <v>任务提示：击杀5个野怪
任务说明：
[color=3c2a1e,fontsize=18]在联盟探索中，消灭[-][color=1ca216,fontsize=18]5[-][color=3c2a1e,fontsize=18]个野怪。[-]</v>
      </c>
      <c r="X9" s="97" t="str">
        <f>IFERROR("任务提示："&amp;INDEX(语言辅助表!$M:$M,MATCH("TASKDONE_"&amp;--MID(U9,12,4),语言辅助表!$L:$L,0),0)&amp;"
"&amp;"任务说明："&amp;"
"&amp;INDEX(语言辅助表!$M:$M,MATCH("KAKUSE_MESSION_"&amp;--MID(U9,12,4),语言辅助表!$L:$L,0),0),"无")</f>
        <v>任务提示：收集100个英魂
任务说明：
[color=3c2a1e,fontsize=18]在地下城14-2，14-4中收集[-][color=1ca216,fontsize=18]100[-][color=3c2a1e,fontsize=18]个皇家禁卫英魂。[-]</v>
      </c>
      <c r="Y9" s="97" t="str">
        <f>IFERROR("任务提示："&amp;INDEX(语言辅助表!$M:$M,MATCH("TASKDONE_"&amp;--MID(U9,17,4),语言辅助表!$L:$L,0),0)&amp;"
"&amp;"任务说明："&amp;"
"&amp;INDEX(语言辅助表!$M:$M,MATCH("KAKUSE_MESSION_"&amp;--MID(U9,17,4),语言辅助表!$L:$L,0),0),"无")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c r="A10" s="41">
        <v>202</v>
      </c>
      <c r="B10" s="41" t="s">
        <v>124</v>
      </c>
      <c r="C10" s="43" t="s">
        <v>1947</v>
      </c>
      <c r="D10" s="41" t="s">
        <v>1890</v>
      </c>
      <c r="E10" s="41" t="s">
        <v>1791</v>
      </c>
      <c r="F10" s="41" t="s">
        <v>1792</v>
      </c>
      <c r="G10" s="41" t="s">
        <v>1825</v>
      </c>
      <c r="H10" s="41">
        <v>9</v>
      </c>
      <c r="I10" s="41" t="s">
        <v>1786</v>
      </c>
      <c r="J10" s="41">
        <v>2</v>
      </c>
      <c r="K10" s="41">
        <v>14</v>
      </c>
      <c r="L10" s="41" t="s">
        <v>1848</v>
      </c>
      <c r="M10" s="41" t="s">
        <v>1817</v>
      </c>
      <c r="N10" s="98" t="str">
        <f>IFERROR("天赋名称："&amp;INDEX(语言辅助表!$Y:$Y,MATCH(--MID(M10,4,5),语言辅助表!$X:$X,0),0)&amp;"
"&amp;"天赋说明："&amp;"
"&amp;INDEX(语言辅助表!$Z:$Z,MATCH(--MID(M10,4,5),语言辅助表!$X:$X,0),0),"无")</f>
        <v>天赋名称：重盾
天赋说明：
[color=562600]防御兵团具有更高的生存能力，兵团免伤提高[-][color=1ca216,fontsize=20]{($level+$ulevel)*2+8}%[-]</v>
      </c>
      <c r="O10" s="41" t="s">
        <v>2511</v>
      </c>
      <c r="P10" s="98" t="str">
        <f>IFERROR("技能名称："&amp;INDEX(语言辅助表!$J:$J,MATCH("SKILL_"&amp;--MID($O$2,5,5),语言辅助表!$I:$I,0),0)&amp;"
"&amp;"技能说明："&amp;"
"&amp;INDEX(语言辅助表!$J:$J,MATCH("SKILLDES_"&amp;--MID(O10,5,5),语言辅助表!$I:$I,0),0),"无")</f>
        <v>技能名称：矛阵
技能说明：
[color=645252,fontsize=20]战斗矮人兵团在开场时，提高较大范围内所有己方单位[-][color=48b946,fontsize=20]{($level+$ulevel)*0.4+7.6}%[-][color=645252,fontsize=20]的生命，持续整场战斗。[-]</v>
      </c>
      <c r="Q10" s="98" t="str">
        <f>IFERROR("技能名称："&amp;INDEX(语言辅助表!$J:$J,MATCH("SKILL_"&amp;--MID($O$2,15,5),语言辅助表!$I:$I,0),0)&amp;"
"&amp;"技能说明："&amp;"
"&amp;INDEX(语言辅助表!$J:$J,MATCH("SKILLDES_"&amp;--MID(O10,15,5),语言辅助表!$I:$I,0),0),"无")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IFERROR("技能名称："&amp;INDEX(语言辅助表!$J:$J,MATCH("SKILL_"&amp;--MID($O$2,25,5),语言辅助表!$I:$I,0),0)&amp;"
"&amp;"技能说明："&amp;"
"&amp;INDEX(语言辅助表!$J:$J,MATCH("SKILLDES_"&amp;--MID(O10,25,5),语言辅助表!$I:$I,0),0),"无")</f>
        <v>技能名称：屠龙
技能说明：
[color=645252,fontsize=20]【矮人咆哮】技能额外提高[-][color=48b946,fontsize=20]{($level+$ulevel)*0.4+3.6}%[-][color=645252,fontsize=20]的生命。[-]</v>
      </c>
      <c r="S10" s="98" t="str">
        <f>IFERROR("技能名称："&amp;INDEX(语言辅助表!$J:$J,MATCH("SKILL_"&amp;--MID($O$2,35,5),语言辅助表!$I:$I,0),0)&amp;"
"&amp;"技能说明："&amp;"
"&amp;INDEX(语言辅助表!$J:$J,MATCH("SKILLDES_"&amp;--MID(O10,35,5),语言辅助表!$I:$I,0),0),"无")</f>
        <v>技能名称：振奋
技能说明：
[color=645252,fontsize=20]战斗矮人开启防护罩，防护罩内己方兵团提高30%的法术免伤，防护罩持续[-][color=48b946,fontsize=20]{($level+$ulevel)*0.8+9.2}[-][color=645252,fontsize=20]秒。[-]</v>
      </c>
      <c r="T10" s="41">
        <v>0</v>
      </c>
      <c r="U10" s="41" t="s">
        <v>1832</v>
      </c>
      <c r="V10" s="97" t="str">
        <f>IFERROR("任务提示："&amp;INDEX(语言辅助表!$M:$M,MATCH("TASKDONE_"&amp;--MID(U10,2,4),语言辅助表!$L:$L,0),0)&amp;"
"&amp;"任务说明："&amp;"
"&amp;INDEX(语言辅助表!$M:$M,MATCH("KAKUSE_MESSION_"&amp;--MID(U10,2,4),语言辅助表!$L:$L,0),0),"无")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IFERROR("任务提示："&amp;INDEX(语言辅助表!$M:$M,MATCH("TASKDONE_"&amp;--MID(U10,7,4),语言辅助表!$L:$L,0),0)&amp;"
"&amp;"任务说明："&amp;"
"&amp;INDEX(语言辅助表!$M:$M,MATCH("KAKUSE_MESSION_"&amp;--MID(U10,7,4),语言辅助表!$L:$L,0),0),"无")</f>
        <v>任务提示：击杀5个野怪
任务说明：
[color=3c2a1e,fontsize=18]在联盟探索中，消灭[-][color=1ca216,fontsize=18]5[-][color=3c2a1e,fontsize=18]个野怪。[-]</v>
      </c>
      <c r="X10" s="97" t="str">
        <f>IFERROR("任务提示："&amp;INDEX(语言辅助表!$M:$M,MATCH("TASKDONE_"&amp;--MID(U10,12,4),语言辅助表!$L:$L,0),0)&amp;"
"&amp;"任务说明："&amp;"
"&amp;INDEX(语言辅助表!$M:$M,MATCH("KAKUSE_MESSION_"&amp;--MID(U10,12,4),语言辅助表!$L:$L,0),0),"无")</f>
        <v>任务提示：收集100个英魂
任务说明：
[color=3c2a1e,fontsize=18]在地下城14-2，14-4中收集[-][color=1ca216,fontsize=18]100[-][color=3c2a1e,fontsize=18]个皇家禁卫英魂。[-]</v>
      </c>
      <c r="Y10" s="97" t="str">
        <f>IFERROR("任务提示："&amp;INDEX(语言辅助表!$M:$M,MATCH("TASKDONE_"&amp;--MID(U10,17,4),语言辅助表!$L:$L,0),0)&amp;"
"&amp;"任务说明："&amp;"
"&amp;INDEX(语言辅助表!$M:$M,MATCH("KAKUSE_MESSION_"&amp;--MID(U10,17,4),语言辅助表!$L:$L,0),0),"无")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c r="A11" s="41">
        <v>203</v>
      </c>
      <c r="B11" s="41" t="s">
        <v>125</v>
      </c>
      <c r="C11" s="43" t="s">
        <v>1948</v>
      </c>
      <c r="D11" s="41" t="s">
        <v>1891</v>
      </c>
      <c r="E11" s="41" t="s">
        <v>1791</v>
      </c>
      <c r="F11" s="41" t="s">
        <v>1792</v>
      </c>
      <c r="G11" s="41" t="s">
        <v>1827</v>
      </c>
      <c r="H11" s="41">
        <v>16</v>
      </c>
      <c r="I11" s="41" t="s">
        <v>1786</v>
      </c>
      <c r="J11" s="41">
        <v>2</v>
      </c>
      <c r="K11" s="41">
        <v>14</v>
      </c>
      <c r="L11" s="41" t="s">
        <v>1849</v>
      </c>
      <c r="M11" s="41" t="s">
        <v>1818</v>
      </c>
      <c r="N11" s="98" t="str">
        <f>IFERROR("天赋名称："&amp;INDEX(语言辅助表!$Y:$Y,MATCH(--MID(M11,4,5),语言辅助表!$X:$X,0),0)&amp;"
"&amp;"天赋说明："&amp;"
"&amp;INDEX(语言辅助表!$Z:$Z,MATCH(--MID(M11,4,5),语言辅助表!$X:$X,0),0),"无")</f>
        <v>天赋名称：狙击
天赋说明：
[color=562600]与目标距离影响伤害，每100攻击距离提高[-][color=1ca216,fontsize=20]{($level+$ulevel)*1+4}%[-][color=562600]攻击[-]</v>
      </c>
      <c r="O11" s="41" t="s">
        <v>11190</v>
      </c>
      <c r="P11" s="98" t="str">
        <f>IFERROR("技能名称："&amp;INDEX(语言辅助表!$J:$J,MATCH("SKILL_"&amp;--MID($O$2,5,5),语言辅助表!$I:$I,0),0)&amp;"
"&amp;"技能说明："&amp;"
"&amp;INDEX(语言辅助表!$J:$J,MATCH("SKILLDES_"&amp;--MID(O11,5,5),语言辅助表!$I:$I,0),0),"无")</f>
        <v>技能名称：矛阵
技能说明：
[color=645252,fontsize=20]木精灵攻速提高至500%，持续[-][color=48b946,fontsize=20]{($level+$ulevel)*0.1+1.4}[-][color=645252,fontsize=20]秒。[-]</v>
      </c>
      <c r="Q11" s="98" t="str">
        <f>IFERROR("技能名称："&amp;INDEX(语言辅助表!$J:$J,MATCH("SKILL_"&amp;--MID($O$2,15,5),语言辅助表!$I:$I,0),0)&amp;"
"&amp;"技能说明："&amp;"
"&amp;INDEX(语言辅助表!$J:$J,MATCH("SKILLDES_"&amp;--MID(O11,15,5),语言辅助表!$I:$I,0),0),"无")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IFERROR("技能名称："&amp;INDEX(语言辅助表!$J:$J,MATCH("SKILL_"&amp;--MID($O$2,25,5),语言辅助表!$I:$I,0),0)&amp;"
"&amp;"技能说明："&amp;"
"&amp;INDEX(语言辅助表!$J:$J,MATCH("SKILLDES_"&amp;--MID(O11,25,5),语言辅助表!$I:$I,0),0),"无")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IFERROR("技能名称："&amp;INDEX(语言辅助表!$J:$J,MATCH("SKILL_"&amp;--MID($O$2,35,5),语言辅助表!$I:$I,0),0)&amp;"
"&amp;"技能说明："&amp;"
"&amp;INDEX(语言辅助表!$J:$J,MATCH("SKILLDES_"&amp;--MID(O11,35,5),语言辅助表!$I:$I,0),0),"无")</f>
        <v>技能名称：振奋
技能说明：
[color=645252,fontsize=20]木精灵暴击值提高[-][color=48b946,fontsize=20]{($level+$ulevel)*20+80}[-][color=645252,fontsize=20]，战场中每有1个己方射手兵团上场，木精灵暴击值额外提高40。[-]</v>
      </c>
      <c r="T11" s="41">
        <v>1</v>
      </c>
      <c r="U11" s="41" t="s">
        <v>1834</v>
      </c>
      <c r="V11" s="97" t="str">
        <f>IFERROR("任务提示："&amp;INDEX(语言辅助表!$M:$M,MATCH("TASKDONE_"&amp;--MID(U11,2,4),语言辅助表!$L:$L,0),0)&amp;"
"&amp;"任务说明："&amp;"
"&amp;INDEX(语言辅助表!$M:$M,MATCH("KAKUSE_MESSION_"&amp;--MID(U11,2,4),语言辅助表!$L:$L,0),0),"无")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IFERROR("任务提示："&amp;INDEX(语言辅助表!$M:$M,MATCH("TASKDONE_"&amp;--MID(U11,7,4),语言辅助表!$L:$L,0),0)&amp;"
"&amp;"任务说明："&amp;"
"&amp;INDEX(语言辅助表!$M:$M,MATCH("KAKUSE_MESSION_"&amp;--MID(U11,7,4),语言辅助表!$L:$L,0),0),"无")</f>
        <v>任务提示：收集2个装备
任务说明：
[color=3c2a1e,fontsize=18]在联盟探索中，收集[-][color=1ca216,fontsize=18]2[-][color=3c2a1e,fontsize=18]个装备。[-]</v>
      </c>
      <c r="X11" s="97" t="str">
        <f>IFERROR("任务提示："&amp;INDEX(语言辅助表!$M:$M,MATCH("TASKDONE_"&amp;--MID(U11,12,4),语言辅助表!$L:$L,0),0)&amp;"
"&amp;"任务说明："&amp;"
"&amp;INDEX(语言辅助表!$M:$M,MATCH("KAKUSE_MESSION_"&amp;--MID(U11,12,4),语言辅助表!$L:$L,0),0),"无")</f>
        <v>任务提示：收集100个英魂
任务说明：
[color=3c2a1e,fontsize=18]在地下城15-2，15-4中收集[-][color=1ca216,fontsize=18]100[-][color=3c2a1e,fontsize=18]个森林游侠英魂。[-]</v>
      </c>
      <c r="Y11" s="97" t="str">
        <f>IFERROR("任务提示："&amp;INDEX(语言辅助表!$M:$M,MATCH("TASKDONE_"&amp;--MID(U11,17,4),语言辅助表!$L:$L,0),0)&amp;"
"&amp;"任务说明："&amp;"
"&amp;INDEX(语言辅助表!$M:$M,MATCH("KAKUSE_MESSION_"&amp;--MID(U11,17,4),语言辅助表!$L:$L,0),0),"无")</f>
        <v>任务提示：冠军对决获胜1次
任务说明：
[color=3c2a1e,fontsize=18]木精灵上阵且壁垒兵团至少上阵[-][color=1ca216,fontsize=18]3[-][color=3c2a1e,fontsize=18]个，在冠军对决中取得[-][color=1ca216,fontsize=18]1[-][color=3c2a1e,fontsize=18]次胜利。[-]</v>
      </c>
    </row>
    <row r="12" spans="1:28">
      <c r="A12" s="41">
        <v>204</v>
      </c>
      <c r="B12" s="41" t="s">
        <v>126</v>
      </c>
      <c r="C12" s="43" t="s">
        <v>1949</v>
      </c>
      <c r="D12" s="41" t="s">
        <v>1892</v>
      </c>
      <c r="E12" s="41" t="s">
        <v>1791</v>
      </c>
      <c r="F12" s="41" t="s">
        <v>1792</v>
      </c>
      <c r="G12" s="41" t="s">
        <v>1827</v>
      </c>
      <c r="H12" s="41">
        <v>4</v>
      </c>
      <c r="I12" s="41" t="s">
        <v>1788</v>
      </c>
      <c r="J12" s="41">
        <v>2</v>
      </c>
      <c r="K12" s="41">
        <v>14</v>
      </c>
      <c r="L12" s="41" t="s">
        <v>1849</v>
      </c>
      <c r="M12" s="41" t="s">
        <v>1818</v>
      </c>
      <c r="N12" s="98" t="str">
        <f>IFERROR("天赋名称："&amp;INDEX(语言辅助表!$Y:$Y,MATCH(--MID(M12,4,5),语言辅助表!$X:$X,0),0)&amp;"
"&amp;"天赋说明："&amp;"
"&amp;INDEX(语言辅助表!$Z:$Z,MATCH(--MID(M12,4,5),语言辅助表!$X:$X,0),0),"无")</f>
        <v>天赋名称：狙击
天赋说明：
[color=562600]与目标距离影响伤害，每100攻击距离提高[-][color=1ca216,fontsize=20]{($level+$ulevel)*1+4}%[-][color=562600]攻击[-]</v>
      </c>
      <c r="O12" s="41" t="s">
        <v>2513</v>
      </c>
      <c r="P12" s="98" t="str">
        <f>IFERROR("技能名称："&amp;INDEX(语言辅助表!$J:$J,MATCH("SKILL_"&amp;--MID($O$2,5,5),语言辅助表!$I:$I,0),0)&amp;"
"&amp;"技能说明："&amp;"
"&amp;INDEX(语言辅助表!$J:$J,MATCH("SKILLDES_"&amp;--MID(O12,5,5),语言辅助表!$I:$I,0),0),"无")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IFERROR("技能名称："&amp;INDEX(语言辅助表!$J:$J,MATCH("SKILL_"&amp;--MID($O$2,15,5),语言辅助表!$I:$I,0),0)&amp;"
"&amp;"技能说明："&amp;"
"&amp;INDEX(语言辅助表!$J:$J,MATCH("SKILLDES_"&amp;--MID(O12,15,5),语言辅助表!$I:$I,0),0),"无")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IFERROR("技能名称："&amp;INDEX(语言辅助表!$J:$J,MATCH("SKILL_"&amp;--MID($O$2,25,5),语言辅助表!$I:$I,0),0)&amp;"
"&amp;"技能说明："&amp;"
"&amp;INDEX(语言辅助表!$J:$J,MATCH("SKILLDES_"&amp;--MID(O12,25,5),语言辅助表!$I:$I,0),0),"无")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IFERROR("技能名称："&amp;INDEX(语言辅助表!$J:$J,MATCH("SKILL_"&amp;--MID($O$2,35,5),语言辅助表!$I:$I,0),0)&amp;"
"&amp;"技能说明："&amp;"
"&amp;INDEX(语言辅助表!$J:$J,MATCH("SKILLDES_"&amp;--MID(O12,35,5),语言辅助表!$I:$I,0),0),"无")</f>
        <v>技能名称：振奋
技能说明：
[color=645252,fontsize=20]银翼飞马和飞马的攻击提高[-][color=48b946,fontsize=20]{($level+$ulevel)*3+12}%[-][color=645252,fontsize=20]，生命提高[-][color=48b946,fontsize=20]{($level+$ulevel)*3+12}%[-][color=645252,fontsize=20]。[-]</v>
      </c>
      <c r="T12" s="41">
        <v>1</v>
      </c>
      <c r="U12" s="41" t="s">
        <v>1835</v>
      </c>
      <c r="V12" s="97" t="str">
        <f>IFERROR("任务提示："&amp;INDEX(语言辅助表!$M:$M,MATCH("TASKDONE_"&amp;--MID(U12,2,4),语言辅助表!$L:$L,0),0)&amp;"
"&amp;"任务说明："&amp;"
"&amp;INDEX(语言辅助表!$M:$M,MATCH("KAKUSE_MESSION_"&amp;--MID(U12,2,4),语言辅助表!$L:$L,0),0),"无")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IFERROR("任务提示："&amp;INDEX(语言辅助表!$M:$M,MATCH("TASKDONE_"&amp;--MID(U12,7,4),语言辅助表!$L:$L,0),0)&amp;"
"&amp;"任务说明："&amp;"
"&amp;INDEX(语言辅助表!$M:$M,MATCH("KAKUSE_MESSION_"&amp;--MID(U12,7,4),语言辅助表!$L:$L,0),0),"无")</f>
        <v>任务提示：占领1次城池
任务说明：
[color=3c2a1e,fontsize=18]在联盟探索地下城中，占领[-][color=1ca216,fontsize=18]1[-][color=3c2a1e,fontsize=18]次城池。[-]</v>
      </c>
      <c r="X12" s="97" t="str">
        <f>IFERROR("任务提示："&amp;INDEX(语言辅助表!$M:$M,MATCH("TASKDONE_"&amp;--MID(U12,12,4),语言辅助表!$L:$L,0),0)&amp;"
"&amp;"任务说明："&amp;"
"&amp;INDEX(语言辅助表!$M:$M,MATCH("KAKUSE_MESSION_"&amp;--MID(U12,12,4),语言辅助表!$L:$L,0),0),"无")</f>
        <v>任务提示：收集100个英魂
任务说明：
[color=3c2a1e,fontsize=18]在地下城14-2，14-4中收集[-][color=1ca216,fontsize=18]100[-][color=3c2a1e,fontsize=18]个银翼卫士英魂。[-]</v>
      </c>
      <c r="Y12" s="97" t="str">
        <f>IFERROR("任务提示："&amp;INDEX(语言辅助表!$M:$M,MATCH("TASKDONE_"&amp;--MID(U12,17,4),语言辅助表!$L:$L,0),0)&amp;"
"&amp;"任务说明："&amp;"
"&amp;INDEX(语言辅助表!$M:$M,MATCH("KAKUSE_MESSION_"&amp;--MID(U12,17,4),语言辅助表!$L:$L,0),0),"无")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c r="A13" s="41">
        <v>205</v>
      </c>
      <c r="B13" s="41" t="s">
        <v>127</v>
      </c>
      <c r="C13" s="43" t="s">
        <v>1950</v>
      </c>
      <c r="D13" s="41" t="s">
        <v>1893</v>
      </c>
      <c r="E13" s="41" t="s">
        <v>1791</v>
      </c>
      <c r="F13" s="41" t="s">
        <v>1793</v>
      </c>
      <c r="G13" s="41" t="s">
        <v>1825</v>
      </c>
      <c r="H13" s="41">
        <v>1</v>
      </c>
      <c r="I13" s="41" t="s">
        <v>1786</v>
      </c>
      <c r="J13" s="41">
        <v>3</v>
      </c>
      <c r="K13" s="41">
        <v>14</v>
      </c>
      <c r="L13" s="41" t="s">
        <v>1848</v>
      </c>
      <c r="M13" s="41" t="s">
        <v>1817</v>
      </c>
      <c r="N13" s="98" t="str">
        <f>IFERROR("天赋名称："&amp;INDEX(语言辅助表!$Y:$Y,MATCH(--MID(M13,4,5),语言辅助表!$X:$X,0),0)&amp;"
"&amp;"天赋说明："&amp;"
"&amp;INDEX(语言辅助表!$Z:$Z,MATCH(--MID(M13,4,5),语言辅助表!$X:$X,0),0),"无")</f>
        <v>天赋名称：重盾
天赋说明：
[color=562600]防御兵团具有更高的生存能力，兵团免伤提高[-][color=1ca216,fontsize=20]{($level+$ulevel)*2+8}%[-]</v>
      </c>
      <c r="O13" s="41" t="s">
        <v>2514</v>
      </c>
      <c r="P13" s="98" t="str">
        <f>IFERROR("技能名称："&amp;INDEX(语言辅助表!$J:$J,MATCH("SKILL_"&amp;--MID($O$2,5,5),语言辅助表!$I:$I,0),0)&amp;"
"&amp;"技能说明："&amp;"
"&amp;INDEX(语言辅助表!$J:$J,MATCH("SKILLDES_"&amp;--MID(O13,5,5),语言辅助表!$I:$I,0),0),"无")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IFERROR("技能名称："&amp;INDEX(语言辅助表!$J:$J,MATCH("SKILL_"&amp;--MID($O$2,15,5),语言辅助表!$I:$I,0),0)&amp;"
"&amp;"技能说明："&amp;"
"&amp;INDEX(语言辅助表!$J:$J,MATCH("SKILLDES_"&amp;--MID(O13,15,5),语言辅助表!$I:$I,0),0),"无")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IFERROR("技能名称："&amp;INDEX(语言辅助表!$J:$J,MATCH("SKILL_"&amp;--MID($O$2,25,5),语言辅助表!$I:$I,0),0)&amp;"
"&amp;"技能说明："&amp;"
"&amp;INDEX(语言辅助表!$J:$J,MATCH("SKILLDES_"&amp;--MID(O13,25,5),语言辅助表!$I:$I,0),0),"无")</f>
        <v>技能名称：屠龙
技能说明：
[color=645252,fontsize=20]枯木卫士免疫[-][color=48b946,fontsize=20]「流血」[-][color=645252,fontsize=20]效果，生命提高[-][color=48b946,fontsize=20]{(($level+$ulevel)*4+16)}%[-][color=645252,fontsize=20]。[-]</v>
      </c>
      <c r="S13" s="98" t="str">
        <f>IFERROR("技能名称："&amp;INDEX(语言辅助表!$J:$J,MATCH("SKILL_"&amp;--MID($O$2,35,5),语言辅助表!$I:$I,0),0)&amp;"
"&amp;"技能说明："&amp;"
"&amp;INDEX(语言辅助表!$J:$J,MATCH("SKILLDES_"&amp;--MID(O13,35,5),语言辅助表!$I:$I,0),0),"无")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1832</v>
      </c>
      <c r="V13" s="97" t="str">
        <f>IFERROR("任务提示："&amp;INDEX(语言辅助表!$M:$M,MATCH("TASKDONE_"&amp;--MID(U13,2,4),语言辅助表!$L:$L,0),0)&amp;"
"&amp;"任务说明："&amp;"
"&amp;INDEX(语言辅助表!$M:$M,MATCH("KAKUSE_MESSION_"&amp;--MID(U13,2,4),语言辅助表!$L:$L,0),0),"无")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IFERROR("任务提示："&amp;INDEX(语言辅助表!$M:$M,MATCH("TASKDONE_"&amp;--MID(U13,7,4),语言辅助表!$L:$L,0),0)&amp;"
"&amp;"任务说明："&amp;"
"&amp;INDEX(语言辅助表!$M:$M,MATCH("KAKUSE_MESSION_"&amp;--MID(U13,7,4),语言辅助表!$L:$L,0),0),"无")</f>
        <v>任务提示：击杀5个野怪
任务说明：
[color=3c2a1e,fontsize=18]在联盟探索中，消灭[-][color=1ca216,fontsize=18]5[-][color=3c2a1e,fontsize=18]个野怪。[-]</v>
      </c>
      <c r="X13" s="97" t="str">
        <f>IFERROR("任务提示："&amp;INDEX(语言辅助表!$M:$M,MATCH("TASKDONE_"&amp;--MID(U13,12,4),语言辅助表!$L:$L,0),0)&amp;"
"&amp;"任务说明："&amp;"
"&amp;INDEX(语言辅助表!$M:$M,MATCH("KAKUSE_MESSION_"&amp;--MID(U13,12,4),语言辅助表!$L:$L,0),0),"无")</f>
        <v>任务提示：收集100个英魂
任务说明：
[color=3c2a1e,fontsize=18]在地下城14-2，14-4中收集[-][color=1ca216,fontsize=18]100[-][color=3c2a1e,fontsize=18]个皇家禁卫英魂。[-]</v>
      </c>
      <c r="Y13" s="97" t="str">
        <f>IFERROR("任务提示："&amp;INDEX(语言辅助表!$M:$M,MATCH("TASKDONE_"&amp;--MID(U13,17,4),语言辅助表!$L:$L,0),0)&amp;"
"&amp;"任务说明："&amp;"
"&amp;INDEX(语言辅助表!$M:$M,MATCH("KAKUSE_MESSION_"&amp;--MID(U13,17,4),语言辅助表!$L:$L,0),0),"无")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c r="A14" s="41">
        <v>206</v>
      </c>
      <c r="B14" s="41" t="s">
        <v>128</v>
      </c>
      <c r="C14" s="43" t="s">
        <v>1951</v>
      </c>
      <c r="D14" s="41" t="s">
        <v>1894</v>
      </c>
      <c r="E14" s="41" t="s">
        <v>1791</v>
      </c>
      <c r="F14" s="41" t="s">
        <v>1794</v>
      </c>
      <c r="G14" s="41" t="s">
        <v>1824</v>
      </c>
      <c r="H14" s="41">
        <v>4</v>
      </c>
      <c r="I14" s="41" t="s">
        <v>1786</v>
      </c>
      <c r="J14" s="41">
        <v>3</v>
      </c>
      <c r="K14" s="41">
        <v>14</v>
      </c>
      <c r="L14" s="41" t="s">
        <v>1850</v>
      </c>
      <c r="M14" s="41" t="s">
        <v>1815</v>
      </c>
      <c r="N14" s="98" t="str">
        <f>IFERROR("天赋名称："&amp;INDEX(语言辅助表!$Y:$Y,MATCH(--MID(M14,4,5),语言辅助表!$X:$X,0),0)&amp;"
"&amp;"天赋说明："&amp;"
"&amp;INDEX(语言辅助表!$Z:$Z,MATCH(--MID(M14,4,5),语言辅助表!$X:$X,0),0),"无")</f>
        <v>天赋名称：迂回
天赋说明：
[color=562600]优先攻击敌方后排，对射手及魔法兵团伤害提高[-][color=1ca216,fontsize=20]{($level+$ulevel)*6+24}%[-]</v>
      </c>
      <c r="O14" s="41" t="s">
        <v>2515</v>
      </c>
      <c r="P14" s="98" t="str">
        <f>IFERROR("技能名称："&amp;INDEX(语言辅助表!$J:$J,MATCH("SKILL_"&amp;--MID($O$2,5,5),语言辅助表!$I:$I,0),0)&amp;"
"&amp;"技能说明："&amp;"
"&amp;INDEX(语言辅助表!$J:$J,MATCH("SKILLDES_"&amp;--MID(O14,5,5),语言辅助表!$I:$I,0),0),"无")</f>
        <v>技能名称：矛阵
技能说明：
[color=645252,fontsize=20]独角兽兵团对目标兵团所在横排施放【失明术】，大幅降低命中值，持续[-][color=48b946,fontsize=20]{($level+$ulevel)*0.3+7.7}[-][color=645252,fontsize=20]秒。[-]</v>
      </c>
      <c r="Q14" s="98" t="str">
        <f>IFERROR("技能名称："&amp;INDEX(语言辅助表!$J:$J,MATCH("SKILL_"&amp;--MID($O$2,15,5),语言辅助表!$I:$I,0),0)&amp;"
"&amp;"技能说明："&amp;"
"&amp;INDEX(语言辅助表!$J:$J,MATCH("SKILLDES_"&amp;--MID(O14,15,5),语言辅助表!$I:$I,0),0),"无")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IFERROR("技能名称："&amp;INDEX(语言辅助表!$J:$J,MATCH("SKILL_"&amp;--MID($O$2,25,5),语言辅助表!$I:$I,0),0)&amp;"
"&amp;"技能说明："&amp;"
"&amp;INDEX(语言辅助表!$J:$J,MATCH("SKILLDES_"&amp;--MID(O14,25,5),语言辅助表!$I:$I,0),0),"无")</f>
        <v>技能名称：屠龙
技能说明：
[color=645252,fontsize=20]【失明术】技能使目标单位受到的兵团伤害额外提高[-][color=48b946,fontsize=20]{($level+$ulevel)*1+9}%[-][color=645252,fontsize=20]。[-]</v>
      </c>
      <c r="S14" s="98" t="str">
        <f>IFERROR("技能名称："&amp;INDEX(语言辅助表!$J:$J,MATCH("SKILL_"&amp;--MID($O$2,35,5),语言辅助表!$I:$I,0),0)&amp;"
"&amp;"技能说明："&amp;"
"&amp;INDEX(语言辅助表!$J:$J,MATCH("SKILLDES_"&amp;--MID(O14,35,5),语言辅助表!$I:$I,0),0),"无")</f>
        <v>技能名称：振奋
技能说明：
[color=645252,fontsize=20]独角兽闪避值提高[-][color=48b946,fontsize=20]{($level+$ulevel)*20+80}[-][color=645252,fontsize=20]，战场中每有1个己方突击兵团上场，独角兽的闪避值额外提高40。[-]</v>
      </c>
      <c r="T14" s="41">
        <v>0</v>
      </c>
      <c r="U14" s="41" t="s">
        <v>1832</v>
      </c>
      <c r="V14" s="97" t="str">
        <f>IFERROR("任务提示："&amp;INDEX(语言辅助表!$M:$M,MATCH("TASKDONE_"&amp;--MID(U14,2,4),语言辅助表!$L:$L,0),0)&amp;"
"&amp;"任务说明："&amp;"
"&amp;INDEX(语言辅助表!$M:$M,MATCH("KAKUSE_MESSION_"&amp;--MID(U14,2,4),语言辅助表!$L:$L,0),0),"无")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IFERROR("任务提示："&amp;INDEX(语言辅助表!$M:$M,MATCH("TASKDONE_"&amp;--MID(U14,7,4),语言辅助表!$L:$L,0),0)&amp;"
"&amp;"任务说明："&amp;"
"&amp;INDEX(语言辅助表!$M:$M,MATCH("KAKUSE_MESSION_"&amp;--MID(U14,7,4),语言辅助表!$L:$L,0),0),"无")</f>
        <v>任务提示：击杀5个野怪
任务说明：
[color=3c2a1e,fontsize=18]在联盟探索中，消灭[-][color=1ca216,fontsize=18]5[-][color=3c2a1e,fontsize=18]个野怪。[-]</v>
      </c>
      <c r="X14" s="97" t="str">
        <f>IFERROR("任务提示："&amp;INDEX(语言辅助表!$M:$M,MATCH("TASKDONE_"&amp;--MID(U14,12,4),语言辅助表!$L:$L,0),0)&amp;"
"&amp;"任务说明："&amp;"
"&amp;INDEX(语言辅助表!$M:$M,MATCH("KAKUSE_MESSION_"&amp;--MID(U14,12,4),语言辅助表!$L:$L,0),0),"无")</f>
        <v>任务提示：收集100个英魂
任务说明：
[color=3c2a1e,fontsize=18]在地下城14-2，14-4中收集[-][color=1ca216,fontsize=18]100[-][color=3c2a1e,fontsize=18]个皇家禁卫英魂。[-]</v>
      </c>
      <c r="Y14" s="97" t="str">
        <f>IFERROR("任务提示："&amp;INDEX(语言辅助表!$M:$M,MATCH("TASKDONE_"&amp;--MID(U14,17,4),语言辅助表!$L:$L,0),0)&amp;"
"&amp;"任务说明："&amp;"
"&amp;INDEX(语言辅助表!$M:$M,MATCH("KAKUSE_MESSION_"&amp;--MID(U14,17,4),语言辅助表!$L:$L,0),0),"无")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c r="A15" s="41">
        <v>207</v>
      </c>
      <c r="B15" s="41" t="s">
        <v>129</v>
      </c>
      <c r="C15" s="43" t="s">
        <v>1952</v>
      </c>
      <c r="D15" s="41" t="s">
        <v>1895</v>
      </c>
      <c r="E15" s="41" t="s">
        <v>1791</v>
      </c>
      <c r="F15" s="41" t="s">
        <v>1795</v>
      </c>
      <c r="G15" s="41" t="s">
        <v>1826</v>
      </c>
      <c r="H15" s="41">
        <v>1</v>
      </c>
      <c r="I15" s="41" t="s">
        <v>1788</v>
      </c>
      <c r="J15" s="41">
        <v>3</v>
      </c>
      <c r="K15" s="41">
        <v>15</v>
      </c>
      <c r="L15" s="41" t="s">
        <v>1851</v>
      </c>
      <c r="M15" s="41" t="s">
        <v>1816</v>
      </c>
      <c r="N15" s="98" t="str">
        <f>IFERROR("天赋名称："&amp;INDEX(语言辅助表!$Y:$Y,MATCH(--MID(M15,4,5),语言辅助表!$X:$X,0),0)&amp;"
"&amp;"天赋说明："&amp;"
"&amp;INDEX(语言辅助表!$Z:$Z,MATCH(--MID(M15,4,5),语言辅助表!$X:$X,0),0),"无")</f>
        <v>天赋名称：聚能
天赋说明：
[color=562600]魔法兵团精通法术奥义，英雄法术免伤提高[-][color=1ca216,fontsize=20]{($level+$ulevel)*2+8}%[-]</v>
      </c>
      <c r="O15" s="41" t="s">
        <v>2516</v>
      </c>
      <c r="P15" s="98" t="str">
        <f>IFERROR("技能名称："&amp;INDEX(语言辅助表!$J:$J,MATCH("SKILL_"&amp;--MID($O$2,5,5),语言辅助表!$I:$I,0),0)&amp;"
"&amp;"技能说明："&amp;"
"&amp;INDEX(语言辅助表!$J:$J,MATCH("SKILLDES_"&amp;--MID(O15,5,5),语言辅助表!$I:$I,0),0),"无")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IFERROR("技能名称："&amp;INDEX(语言辅助表!$J:$J,MATCH("SKILL_"&amp;--MID($O$2,15,5),语言辅助表!$I:$I,0),0)&amp;"
"&amp;"技能说明："&amp;"
"&amp;INDEX(语言辅助表!$J:$J,MATCH("SKILLDES_"&amp;--MID(O15,15,5),语言辅助表!$I:$I,0),0),"无")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IFERROR("技能名称："&amp;INDEX(语言辅助表!$J:$J,MATCH("SKILL_"&amp;--MID($O$2,25,5),语言辅助表!$I:$I,0),0)&amp;"
"&amp;"技能说明："&amp;"
"&amp;INDEX(语言辅助表!$J:$J,MATCH("SKILLDES_"&amp;--MID(O15,25,5),语言辅助表!$I:$I,0),0),"无")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IFERROR("技能名称："&amp;INDEX(语言辅助表!$J:$J,MATCH("SKILL_"&amp;--MID($O$2,35,5),语言辅助表!$I:$I,0),0)&amp;"
"&amp;"技能说明："&amp;"
"&amp;INDEX(语言辅助表!$J:$J,MATCH("SKILLDES_"&amp;--MID(O15,35,5),语言辅助表!$I:$I,0),0),"无")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1832</v>
      </c>
      <c r="V15" s="97" t="str">
        <f>IFERROR("任务提示："&amp;INDEX(语言辅助表!$M:$M,MATCH("TASKDONE_"&amp;--MID(U15,2,4),语言辅助表!$L:$L,0),0)&amp;"
"&amp;"任务说明："&amp;"
"&amp;INDEX(语言辅助表!$M:$M,MATCH("KAKUSE_MESSION_"&amp;--MID(U15,2,4),语言辅助表!$L:$L,0),0),"无")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IFERROR("任务提示："&amp;INDEX(语言辅助表!$M:$M,MATCH("TASKDONE_"&amp;--MID(U15,7,4),语言辅助表!$L:$L,0),0)&amp;"
"&amp;"任务说明："&amp;"
"&amp;INDEX(语言辅助表!$M:$M,MATCH("KAKUSE_MESSION_"&amp;--MID(U15,7,4),语言辅助表!$L:$L,0),0),"无")</f>
        <v>任务提示：击杀5个野怪
任务说明：
[color=3c2a1e,fontsize=18]在联盟探索中，消灭[-][color=1ca216,fontsize=18]5[-][color=3c2a1e,fontsize=18]个野怪。[-]</v>
      </c>
      <c r="X15" s="97" t="str">
        <f>IFERROR("任务提示："&amp;INDEX(语言辅助表!$M:$M,MATCH("TASKDONE_"&amp;--MID(U15,12,4),语言辅助表!$L:$L,0),0)&amp;"
"&amp;"任务说明："&amp;"
"&amp;INDEX(语言辅助表!$M:$M,MATCH("KAKUSE_MESSION_"&amp;--MID(U15,12,4),语言辅助表!$L:$L,0),0),"无")</f>
        <v>任务提示：收集100个英魂
任务说明：
[color=3c2a1e,fontsize=18]在地下城14-2，14-4中收集[-][color=1ca216,fontsize=18]100[-][color=3c2a1e,fontsize=18]个皇家禁卫英魂。[-]</v>
      </c>
      <c r="Y15" s="97" t="str">
        <f>IFERROR("任务提示："&amp;INDEX(语言辅助表!$M:$M,MATCH("TASKDONE_"&amp;--MID(U15,17,4),语言辅助表!$L:$L,0),0)&amp;"
"&amp;"任务说明："&amp;"
"&amp;INDEX(语言辅助表!$M:$M,MATCH("KAKUSE_MESSION_"&amp;--MID(U15,17,4),语言辅助表!$L:$L,0),0),"无")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c r="A16" s="41">
        <v>301</v>
      </c>
      <c r="B16" s="41" t="s">
        <v>130</v>
      </c>
      <c r="C16" s="43" t="s">
        <v>1953</v>
      </c>
      <c r="D16" s="41" t="s">
        <v>1896</v>
      </c>
      <c r="E16" s="41" t="s">
        <v>1796</v>
      </c>
      <c r="F16" s="41" t="s">
        <v>1797</v>
      </c>
      <c r="G16" s="41" t="s">
        <v>1825</v>
      </c>
      <c r="H16" s="41">
        <v>9</v>
      </c>
      <c r="I16" s="41" t="s">
        <v>1786</v>
      </c>
      <c r="J16" s="41">
        <v>1</v>
      </c>
      <c r="K16" s="41">
        <v>13</v>
      </c>
      <c r="L16" s="41" t="s">
        <v>1852</v>
      </c>
      <c r="M16" s="41" t="s">
        <v>1817</v>
      </c>
      <c r="N16" s="98" t="str">
        <f>IFERROR("天赋名称："&amp;INDEX(语言辅助表!$Y:$Y,MATCH(--MID(M16,4,5),语言辅助表!$X:$X,0),0)&amp;"
"&amp;"天赋说明："&amp;"
"&amp;INDEX(语言辅助表!$Z:$Z,MATCH(--MID(M16,4,5),语言辅助表!$X:$X,0),0),"无")</f>
        <v>天赋名称：重盾
天赋说明：
[color=562600]防御兵团具有更高的生存能力，兵团免伤提高[-][color=1ca216,fontsize=20]{($level+$ulevel)*2+8}%[-]</v>
      </c>
      <c r="O16" s="41" t="s">
        <v>2517</v>
      </c>
      <c r="P16" s="98" t="str">
        <f>IFERROR("技能名称："&amp;INDEX(语言辅助表!$J:$J,MATCH("SKILL_"&amp;--MID($O$2,5,5),语言辅助表!$I:$I,0),0)&amp;"
"&amp;"技能说明："&amp;"
"&amp;INDEX(语言辅助表!$J:$J,MATCH("SKILLDES_"&amp;--MID(O16,5,5),语言辅助表!$I:$I,0),0),"无")</f>
        <v>技能名称：矛阵
技能说明：
[color=645252,fontsize=20]骷髅战士生命首次低于50%时，为自己施加骨盾，受到兵团伤害降低[-][color=48b946,fontsize=20]{(($level+$ulevel)*2+28)}%[-][color=645252,fontsize=20]，持续15秒。[-]</v>
      </c>
      <c r="Q16" s="98" t="str">
        <f>IFERROR("技能名称："&amp;INDEX(语言辅助表!$J:$J,MATCH("SKILL_"&amp;--MID($O$2,15,5),语言辅助表!$I:$I,0),0)&amp;"
"&amp;"技能说明："&amp;"
"&amp;INDEX(语言辅助表!$J:$J,MATCH("SKILLDES_"&amp;--MID(O16,15,5),语言辅助表!$I:$I,0),0),"无")</f>
        <v>技能名称：铁甲
技能说明：
[color=645252,fontsize=20]骷髅战士反弹[-][color=48b946,fontsize=20]{(($level+$ulevel)*1+9)}%[-][color=645252,fontsize=20]受到的伤害。[-]</v>
      </c>
      <c r="R16" s="98" t="str">
        <f>IFERROR("技能名称："&amp;INDEX(语言辅助表!$J:$J,MATCH("SKILL_"&amp;--MID($O$2,25,5),语言辅助表!$I:$I,0),0)&amp;"
"&amp;"技能说明："&amp;"
"&amp;INDEX(语言辅助表!$J:$J,MATCH("SKILLDES_"&amp;--MID(O16,25,5),语言辅助表!$I:$I,0),0),"无")</f>
        <v>技能名称：屠龙
技能说明：
[color=645252,fontsize=20]骷髅战士生命提高[-][color=48b946,fontsize=20]{($level+$ulevel)*2+8}%[-][color=645252,fontsize=20]，反伤提高10%。[-]</v>
      </c>
      <c r="S16" s="98" t="str">
        <f>IFERROR("技能名称："&amp;INDEX(语言辅助表!$J:$J,MATCH("SKILL_"&amp;--MID($O$2,35,5),语言辅助表!$I:$I,0),0)&amp;"
"&amp;"技能说明："&amp;"
"&amp;INDEX(语言辅助表!$J:$J,MATCH("SKILLDES_"&amp;--MID(O16,35,5),语言辅助表!$I:$I,0),0),"无")</f>
        <v>技能名称：振奋
技能说明：
[color=645252,fontsize=20]骷髅战士免疫[-][color=48b946,fontsize=20]「流血」[-][color=645252,fontsize=20]，受到射手兵团的伤害降低[-][color=48b946,fontsize=20]{($level+$ulevel)*3+12}%[-][color=645252,fontsize=20]。[-]</v>
      </c>
      <c r="T16" s="41">
        <v>1</v>
      </c>
      <c r="U16" s="41" t="s">
        <v>1836</v>
      </c>
      <c r="V16" s="97" t="str">
        <f>IFERROR("任务提示："&amp;INDEX(语言辅助表!$M:$M,MATCH("TASKDONE_"&amp;--MID(U16,2,4),语言辅助表!$L:$L,0),0)&amp;"
"&amp;"任务说明："&amp;"
"&amp;INDEX(语言辅助表!$M:$M,MATCH("KAKUSE_MESSION_"&amp;--MID(U16,2,4),语言辅助表!$L:$L,0),0),"无")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IFERROR("任务提示："&amp;INDEX(语言辅助表!$M:$M,MATCH("TASKDONE_"&amp;--MID(U16,7,4),语言辅助表!$L:$L,0),0)&amp;"
"&amp;"任务说明："&amp;"
"&amp;INDEX(语言辅助表!$M:$M,MATCH("KAKUSE_MESSION_"&amp;--MID(U16,7,4),语言辅助表!$L:$L,0),0),"无")</f>
        <v>任务提示：收集2个装备
任务说明：
[color=3c2a1e,fontsize=18]在联盟探索中，收集[-][color=1ca216,fontsize=18]2[-][color=3c2a1e,fontsize=18]个装备。[-]</v>
      </c>
      <c r="X16" s="97" t="str">
        <f>IFERROR("任务提示："&amp;INDEX(语言辅助表!$M:$M,MATCH("TASKDONE_"&amp;--MID(U16,12,4),语言辅助表!$L:$L,0),0)&amp;"
"&amp;"任务说明："&amp;"
"&amp;INDEX(语言辅助表!$M:$M,MATCH("KAKUSE_MESSION_"&amp;--MID(U16,12,4),语言辅助表!$L:$L,0),0),"无")</f>
        <v>任务提示：收集100个英魂
任务说明：
[color=3c2a1e,fontsize=18]在地下城14-2，14-4中收集[-][color=1ca216,fontsize=18]100[-][color=3c2a1e,fontsize=18]个骷髅王英魂。[-]</v>
      </c>
      <c r="Y16" s="97" t="str">
        <f>IFERROR("任务提示："&amp;INDEX(语言辅助表!$M:$M,MATCH("TASKDONE_"&amp;--MID(U16,17,4),语言辅助表!$L:$L,0),0)&amp;"
"&amp;"任务说明："&amp;"
"&amp;INDEX(语言辅助表!$M:$M,MATCH("KAKUSE_MESSION_"&amp;--MID(U16,17,4),语言辅助表!$L:$L,0),0),"无")</f>
        <v>任务提示：冠军对决获胜1次
任务说明：
[color=3c2a1e,fontsize=18]在维德尼娜的带领下，上阵骷髅战士于冠军对决中取得[-][color=1ca216,fontsize=18]1[-][color=3c2a1e,fontsize=18]次胜利。[-]</v>
      </c>
    </row>
    <row r="17" spans="1:25">
      <c r="A17" s="41">
        <v>302</v>
      </c>
      <c r="B17" s="41" t="s">
        <v>131</v>
      </c>
      <c r="C17" s="43" t="s">
        <v>1954</v>
      </c>
      <c r="D17" s="41" t="s">
        <v>1897</v>
      </c>
      <c r="E17" s="41" t="s">
        <v>1796</v>
      </c>
      <c r="F17" s="41" t="s">
        <v>1797</v>
      </c>
      <c r="G17" s="41" t="s">
        <v>1825</v>
      </c>
      <c r="H17" s="41">
        <v>4</v>
      </c>
      <c r="I17" s="41" t="s">
        <v>1786</v>
      </c>
      <c r="J17" s="41">
        <v>2</v>
      </c>
      <c r="K17" s="41">
        <v>13</v>
      </c>
      <c r="L17" s="41" t="s">
        <v>1852</v>
      </c>
      <c r="M17" s="41" t="s">
        <v>1817</v>
      </c>
      <c r="N17" s="98" t="str">
        <f>IFERROR("天赋名称："&amp;INDEX(语言辅助表!$Y:$Y,MATCH(--MID(M17,4,5),语言辅助表!$X:$X,0),0)&amp;"
"&amp;"天赋说明："&amp;"
"&amp;INDEX(语言辅助表!$Z:$Z,MATCH(--MID(M17,4,5),语言辅助表!$X:$X,0),0),"无")</f>
        <v>天赋名称：重盾
天赋说明：
[color=562600]防御兵团具有更高的生存能力，兵团免伤提高[-][color=1ca216,fontsize=20]{($level+$ulevel)*2+8}%[-]</v>
      </c>
      <c r="O17" s="41" t="s">
        <v>2518</v>
      </c>
      <c r="P17" s="98" t="str">
        <f>IFERROR("技能名称："&amp;INDEX(语言辅助表!$J:$J,MATCH("SKILL_"&amp;--MID($O$2,5,5),语言辅助表!$I:$I,0),0)&amp;"
"&amp;"技能说明："&amp;"
"&amp;INDEX(语言辅助表!$J:$J,MATCH("SKILLDES_"&amp;--MID(O17,5,5),语言辅助表!$I:$I,0),0),"无")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IFERROR("技能名称："&amp;INDEX(语言辅助表!$J:$J,MATCH("SKILL_"&amp;--MID($O$2,15,5),语言辅助表!$I:$I,0),0)&amp;"
"&amp;"技能说明："&amp;"
"&amp;INDEX(语言辅助表!$J:$J,MATCH("SKILLDES_"&amp;--MID(O17,15,5),语言辅助表!$I:$I,0),0),"无")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IFERROR("技能名称："&amp;INDEX(语言辅助表!$J:$J,MATCH("SKILL_"&amp;--MID($O$2,25,5),语言辅助表!$I:$I,0),0)&amp;"
"&amp;"技能说明："&amp;"
"&amp;INDEX(语言辅助表!$J:$J,MATCH("SKILLDES_"&amp;--MID(O17,25,5),语言辅助表!$I:$I,0),0),"无")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IFERROR("技能名称："&amp;INDEX(语言辅助表!$J:$J,MATCH("SKILL_"&amp;--MID($O$2,35,5),语言辅助表!$I:$I,0),0)&amp;"
"&amp;"技能说明："&amp;"
"&amp;INDEX(语言辅助表!$J:$J,MATCH("SKILLDES_"&amp;--MID(O17,35,5),语言辅助表!$I:$I,0),0),"无")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1832</v>
      </c>
      <c r="V17" s="97" t="str">
        <f>IFERROR("任务提示："&amp;INDEX(语言辅助表!$M:$M,MATCH("TASKDONE_"&amp;--MID(U17,2,4),语言辅助表!$L:$L,0),0)&amp;"
"&amp;"任务说明："&amp;"
"&amp;INDEX(语言辅助表!$M:$M,MATCH("KAKUSE_MESSION_"&amp;--MID(U17,2,4),语言辅助表!$L:$L,0),0),"无")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IFERROR("任务提示："&amp;INDEX(语言辅助表!$M:$M,MATCH("TASKDONE_"&amp;--MID(U17,7,4),语言辅助表!$L:$L,0),0)&amp;"
"&amp;"任务说明："&amp;"
"&amp;INDEX(语言辅助表!$M:$M,MATCH("KAKUSE_MESSION_"&amp;--MID(U17,7,4),语言辅助表!$L:$L,0),0),"无")</f>
        <v>任务提示：击杀5个野怪
任务说明：
[color=3c2a1e,fontsize=18]在联盟探索中，消灭[-][color=1ca216,fontsize=18]5[-][color=3c2a1e,fontsize=18]个野怪。[-]</v>
      </c>
      <c r="X17" s="97" t="str">
        <f>IFERROR("任务提示："&amp;INDEX(语言辅助表!$M:$M,MATCH("TASKDONE_"&amp;--MID(U17,12,4),语言辅助表!$L:$L,0),0)&amp;"
"&amp;"任务说明："&amp;"
"&amp;INDEX(语言辅助表!$M:$M,MATCH("KAKUSE_MESSION_"&amp;--MID(U17,12,4),语言辅助表!$L:$L,0),0),"无")</f>
        <v>任务提示：收集100个英魂
任务说明：
[color=3c2a1e,fontsize=18]在地下城14-2，14-4中收集[-][color=1ca216,fontsize=18]100[-][color=3c2a1e,fontsize=18]个皇家禁卫英魂。[-]</v>
      </c>
      <c r="Y17" s="97" t="str">
        <f>IFERROR("任务提示："&amp;INDEX(语言辅助表!$M:$M,MATCH("TASKDONE_"&amp;--MID(U17,17,4),语言辅助表!$L:$L,0),0)&amp;"
"&amp;"任务说明："&amp;"
"&amp;INDEX(语言辅助表!$M:$M,MATCH("KAKUSE_MESSION_"&amp;--MID(U17,17,4),语言辅助表!$L:$L,0),0),"无")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c r="A18" s="41">
        <v>303</v>
      </c>
      <c r="B18" s="41" t="s">
        <v>132</v>
      </c>
      <c r="C18" s="43" t="s">
        <v>1955</v>
      </c>
      <c r="D18" s="41" t="s">
        <v>1898</v>
      </c>
      <c r="E18" s="41" t="s">
        <v>1796</v>
      </c>
      <c r="F18" s="41" t="s">
        <v>1797</v>
      </c>
      <c r="G18" s="41" t="s">
        <v>1826</v>
      </c>
      <c r="H18" s="41">
        <v>9</v>
      </c>
      <c r="I18" s="41" t="s">
        <v>1786</v>
      </c>
      <c r="J18" s="41">
        <v>3</v>
      </c>
      <c r="K18" s="41">
        <v>14</v>
      </c>
      <c r="L18" s="41" t="s">
        <v>1853</v>
      </c>
      <c r="M18" s="41" t="s">
        <v>1816</v>
      </c>
      <c r="N18" s="98" t="str">
        <f>IFERROR("天赋名称："&amp;INDEX(语言辅助表!$Y:$Y,MATCH(--MID(M18,4,5),语言辅助表!$X:$X,0),0)&amp;"
"&amp;"天赋说明："&amp;"
"&amp;INDEX(语言辅助表!$Z:$Z,MATCH(--MID(M18,4,5),语言辅助表!$X:$X,0),0),"无")</f>
        <v>天赋名称：聚能
天赋说明：
[color=562600]魔法兵团精通法术奥义，英雄法术免伤提高[-][color=1ca216,fontsize=20]{($level+$ulevel)*2+8}%[-]</v>
      </c>
      <c r="O18" s="41" t="s">
        <v>2519</v>
      </c>
      <c r="P18" s="98" t="str">
        <f>IFERROR("技能名称："&amp;INDEX(语言辅助表!$J:$J,MATCH("SKILL_"&amp;--MID($O$2,5,5),语言辅助表!$I:$I,0),0)&amp;"
"&amp;"技能说明："&amp;"
"&amp;INDEX(语言辅助表!$J:$J,MATCH("SKILLDES_"&amp;--MID(O18,5,5),语言辅助表!$I:$I,0),0),"无")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IFERROR("技能名称："&amp;INDEX(语言辅助表!$J:$J,MATCH("SKILL_"&amp;--MID($O$2,15,5),语言辅助表!$I:$I,0),0)&amp;"
"&amp;"技能说明："&amp;"
"&amp;INDEX(语言辅助表!$J:$J,MATCH("SKILLDES_"&amp;--MID(O18,15,5),语言辅助表!$I:$I,0),0),"无")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IFERROR("技能名称："&amp;INDEX(语言辅助表!$J:$J,MATCH("SKILL_"&amp;--MID($O$2,25,5),语言辅助表!$I:$I,0),0)&amp;"
"&amp;"技能说明："&amp;"
"&amp;INDEX(语言辅助表!$J:$J,MATCH("SKILLDES_"&amp;--MID(O18,25,5),语言辅助表!$I:$I,0),0),"无")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IFERROR("技能名称："&amp;INDEX(语言辅助表!$J:$J,MATCH("SKILL_"&amp;--MID($O$2,35,5),语言辅助表!$I:$I,0),0)&amp;"
"&amp;"技能说明："&amp;"
"&amp;INDEX(语言辅助表!$J:$J,MATCH("SKILLDES_"&amp;--MID(O18,35,5),语言辅助表!$I:$I,0),0),"无")</f>
        <v>技能名称：振奋
技能说明：
[color=645252,fontsize=20]幽灵的法术免伤提高[-][color=48b946,fontsize=20]{($level+$ulevel)*1+9}%[-][color=645252,fontsize=20]。每次受到敌方法术伤害，恢复英雄10魔法值。[-]</v>
      </c>
      <c r="T18" s="41">
        <v>0</v>
      </c>
      <c r="U18" s="41" t="s">
        <v>1832</v>
      </c>
      <c r="V18" s="97" t="str">
        <f>IFERROR("任务提示："&amp;INDEX(语言辅助表!$M:$M,MATCH("TASKDONE_"&amp;--MID(U18,2,4),语言辅助表!$L:$L,0),0)&amp;"
"&amp;"任务说明："&amp;"
"&amp;INDEX(语言辅助表!$M:$M,MATCH("KAKUSE_MESSION_"&amp;--MID(U18,2,4),语言辅助表!$L:$L,0),0),"无")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IFERROR("任务提示："&amp;INDEX(语言辅助表!$M:$M,MATCH("TASKDONE_"&amp;--MID(U18,7,4),语言辅助表!$L:$L,0),0)&amp;"
"&amp;"任务说明："&amp;"
"&amp;INDEX(语言辅助表!$M:$M,MATCH("KAKUSE_MESSION_"&amp;--MID(U18,7,4),语言辅助表!$L:$L,0),0),"无")</f>
        <v>任务提示：击杀5个野怪
任务说明：
[color=3c2a1e,fontsize=18]在联盟探索中，消灭[-][color=1ca216,fontsize=18]5[-][color=3c2a1e,fontsize=18]个野怪。[-]</v>
      </c>
      <c r="X18" s="97" t="str">
        <f>IFERROR("任务提示："&amp;INDEX(语言辅助表!$M:$M,MATCH("TASKDONE_"&amp;--MID(U18,12,4),语言辅助表!$L:$L,0),0)&amp;"
"&amp;"任务说明："&amp;"
"&amp;INDEX(语言辅助表!$M:$M,MATCH("KAKUSE_MESSION_"&amp;--MID(U18,12,4),语言辅助表!$L:$L,0),0),"无")</f>
        <v>任务提示：收集100个英魂
任务说明：
[color=3c2a1e,fontsize=18]在地下城14-2，14-4中收集[-][color=1ca216,fontsize=18]100[-][color=3c2a1e,fontsize=18]个皇家禁卫英魂。[-]</v>
      </c>
      <c r="Y18" s="97" t="str">
        <f>IFERROR("任务提示："&amp;INDEX(语言辅助表!$M:$M,MATCH("TASKDONE_"&amp;--MID(U18,17,4),语言辅助表!$L:$L,0),0)&amp;"
"&amp;"任务说明："&amp;"
"&amp;INDEX(语言辅助表!$M:$M,MATCH("KAKUSE_MESSION_"&amp;--MID(U18,17,4),语言辅助表!$L:$L,0),0),"无")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c r="A19" s="41">
        <v>304</v>
      </c>
      <c r="B19" s="41" t="s">
        <v>133</v>
      </c>
      <c r="C19" s="43" t="s">
        <v>1956</v>
      </c>
      <c r="D19" s="41" t="s">
        <v>1899</v>
      </c>
      <c r="E19" s="41" t="s">
        <v>1796</v>
      </c>
      <c r="F19" s="41" t="s">
        <v>1798</v>
      </c>
      <c r="G19" s="41" t="s">
        <v>1824</v>
      </c>
      <c r="H19" s="41">
        <v>9</v>
      </c>
      <c r="I19" s="41" t="s">
        <v>1786</v>
      </c>
      <c r="J19" s="41">
        <v>3</v>
      </c>
      <c r="K19" s="41">
        <v>14</v>
      </c>
      <c r="L19" s="41" t="s">
        <v>1854</v>
      </c>
      <c r="M19" s="41" t="s">
        <v>1815</v>
      </c>
      <c r="N19" s="98" t="str">
        <f>IFERROR("天赋名称："&amp;INDEX(语言辅助表!$Y:$Y,MATCH(--MID(M19,4,5),语言辅助表!$X:$X,0),0)&amp;"
"&amp;"天赋说明："&amp;"
"&amp;INDEX(语言辅助表!$Z:$Z,MATCH(--MID(M19,4,5),语言辅助表!$X:$X,0),0),"无")</f>
        <v>天赋名称：迂回
天赋说明：
[color=562600]优先攻击敌方后排，对射手及魔法兵团伤害提高[-][color=1ca216,fontsize=20]{($level+$ulevel)*6+24}%[-]</v>
      </c>
      <c r="O19" s="41" t="s">
        <v>2520</v>
      </c>
      <c r="P19" s="98" t="str">
        <f>IFERROR("技能名称："&amp;INDEX(语言辅助表!$J:$J,MATCH("SKILL_"&amp;--MID($O$2,5,5),语言辅助表!$I:$I,0),0)&amp;"
"&amp;"技能说明："&amp;"
"&amp;INDEX(语言辅助表!$J:$J,MATCH("SKILLDES_"&amp;--MID(O19,5,5),语言辅助表!$I:$I,0),0),"无")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IFERROR("技能名称："&amp;INDEX(语言辅助表!$J:$J,MATCH("SKILL_"&amp;--MID($O$2,15,5),语言辅助表!$I:$I,0),0)&amp;"
"&amp;"技能说明："&amp;"
"&amp;INDEX(语言辅助表!$J:$J,MATCH("SKILLDES_"&amp;--MID(O19,15,5),语言辅助表!$I:$I,0),0),"无")</f>
        <v>技能名称：铁甲
技能说明：
[color=645252,fontsize=20]吸血鬼的吸血提高[-][color=48b946,fontsize=20]{($level+$ulevel)*1.5+6.5}%[-][color=645252,fontsize=20]。[-]</v>
      </c>
      <c r="R19" s="98" t="str">
        <f>IFERROR("技能名称："&amp;INDEX(语言辅助表!$J:$J,MATCH("SKILL_"&amp;--MID($O$2,25,5),语言辅助表!$I:$I,0),0)&amp;"
"&amp;"技能说明："&amp;"
"&amp;INDEX(语言辅助表!$J:$J,MATCH("SKILLDES_"&amp;--MID(O19,25,5),语言辅助表!$I:$I,0),0),"无")</f>
        <v>技能名称：屠龙
技能说明：
[color=645252,fontsize=20]吸血鬼释放【生命虹吸】后，提高[-][color=48b946,fontsize=20]{($level+$ulevel)*1.5+13.5}%[-][color=645252,fontsize=20]吸血效果。最多可叠加3次，持续整场战斗。[-]</v>
      </c>
      <c r="S19" s="98" t="str">
        <f>IFERROR("技能名称："&amp;INDEX(语言辅助表!$J:$J,MATCH("SKILL_"&amp;--MID($O$2,35,5),语言辅助表!$I:$I,0),0)&amp;"
"&amp;"技能说明："&amp;"
"&amp;INDEX(语言辅助表!$J:$J,MATCH("SKILLDES_"&amp;--MID(O19,35,5),语言辅助表!$I:$I,0),0),"无")</f>
        <v>技能名称：振奋
技能说明：
[color=645252,fontsize=20]对阵生命百分比低于自己的目标单位时，吸血鬼攻击提高[-][color=48b946,fontsize=20]{($level+$ulevel)*5+35}%[-][color=645252,fontsize=20]。[-]</v>
      </c>
      <c r="T19" s="41">
        <v>1</v>
      </c>
      <c r="U19" s="41" t="s">
        <v>1837</v>
      </c>
      <c r="V19" s="97" t="str">
        <f>IFERROR("任务提示："&amp;INDEX(语言辅助表!$M:$M,MATCH("TASKDONE_"&amp;--MID(U19,2,4),语言辅助表!$L:$L,0),0)&amp;"
"&amp;"任务说明："&amp;"
"&amp;INDEX(语言辅助表!$M:$M,MATCH("KAKUSE_MESSION_"&amp;--MID(U19,2,4),语言辅助表!$L:$L,0),0),"无")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IFERROR("任务提示："&amp;INDEX(语言辅助表!$M:$M,MATCH("TASKDONE_"&amp;--MID(U19,7,4),语言辅助表!$L:$L,0),0)&amp;"
"&amp;"任务说明："&amp;"
"&amp;INDEX(语言辅助表!$M:$M,MATCH("KAKUSE_MESSION_"&amp;--MID(U19,7,4),语言辅助表!$L:$L,0),0),"无")</f>
        <v>任务提示：占领1次城池
任务说明：
[color=3c2a1e,fontsize=18]在联盟探索地下城中，占领[-][color=1ca216,fontsize=18]1[-][color=3c2a1e,fontsize=18]次城池。[-]</v>
      </c>
      <c r="X19" s="97" t="str">
        <f>IFERROR("任务提示："&amp;INDEX(语言辅助表!$M:$M,MATCH("TASKDONE_"&amp;--MID(U19,12,4),语言辅助表!$L:$L,0),0)&amp;"
"&amp;"任务说明："&amp;"
"&amp;INDEX(语言辅助表!$M:$M,MATCH("KAKUSE_MESSION_"&amp;--MID(U19,12,4),语言辅助表!$L:$L,0),0),"无")</f>
        <v>任务提示：收集100个英魂
任务说明：
[color=3c2a1e,fontsize=18]在地下城16-2，16-4中收集[-][color=1ca216,fontsize=18]100[-][color=3c2a1e,fontsize=18]个吸血伯爵英魂。[-]</v>
      </c>
      <c r="Y19" s="97" t="str">
        <f>IFERROR("任务提示："&amp;INDEX(语言辅助表!$M:$M,MATCH("TASKDONE_"&amp;--MID(U19,17,4),语言辅助表!$L:$L,0),0)&amp;"
"&amp;"任务说明："&amp;"
"&amp;INDEX(语言辅助表!$M:$M,MATCH("KAKUSE_MESSION_"&amp;--MID(U19,17,4),语言辅助表!$L:$L,0),0),"无")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c r="A20" s="41">
        <v>305</v>
      </c>
      <c r="B20" s="41" t="s">
        <v>134</v>
      </c>
      <c r="C20" s="43" t="s">
        <v>1957</v>
      </c>
      <c r="D20" s="41" t="s">
        <v>1900</v>
      </c>
      <c r="E20" s="41" t="s">
        <v>1796</v>
      </c>
      <c r="F20" s="41" t="s">
        <v>1797</v>
      </c>
      <c r="G20" s="41" t="s">
        <v>1826</v>
      </c>
      <c r="H20" s="41">
        <v>4</v>
      </c>
      <c r="I20" s="41" t="s">
        <v>1786</v>
      </c>
      <c r="J20" s="41">
        <v>3</v>
      </c>
      <c r="K20" s="41">
        <v>14</v>
      </c>
      <c r="L20" s="41" t="s">
        <v>1853</v>
      </c>
      <c r="M20" s="41" t="s">
        <v>1816</v>
      </c>
      <c r="N20" s="98" t="str">
        <f>IFERROR("天赋名称："&amp;INDEX(语言辅助表!$Y:$Y,MATCH(--MID(M20,4,5),语言辅助表!$X:$X,0),0)&amp;"
"&amp;"天赋说明："&amp;"
"&amp;INDEX(语言辅助表!$Z:$Z,MATCH(--MID(M20,4,5),语言辅助表!$X:$X,0),0),"无")</f>
        <v>天赋名称：聚能
天赋说明：
[color=562600]魔法兵团精通法术奥义，英雄法术免伤提高[-][color=1ca216,fontsize=20]{($level+$ulevel)*2+8}%[-]</v>
      </c>
      <c r="O20" s="41" t="s">
        <v>2521</v>
      </c>
      <c r="P20" s="98" t="str">
        <f>IFERROR("技能名称："&amp;INDEX(语言辅助表!$J:$J,MATCH("SKILL_"&amp;--MID($O$2,5,5),语言辅助表!$I:$I,0),0)&amp;"
"&amp;"技能说明："&amp;"
"&amp;INDEX(语言辅助表!$J:$J,MATCH("SKILLDES_"&amp;--MID(O20,5,5),语言辅助表!$I:$I,0),0),"无")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IFERROR("技能名称："&amp;INDEX(语言辅助表!$J:$J,MATCH("SKILL_"&amp;--MID($O$2,15,5),语言辅助表!$I:$I,0),0)&amp;"
"&amp;"技能说明："&amp;"
"&amp;INDEX(语言辅助表!$J:$J,MATCH("SKILLDES_"&amp;--MID(O20,15,5),语言辅助表!$I:$I,0),0),"无")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IFERROR("技能名称："&amp;INDEX(语言辅助表!$J:$J,MATCH("SKILL_"&amp;--MID($O$2,25,5),语言辅助表!$I:$I,0),0)&amp;"
"&amp;"技能说明："&amp;"
"&amp;INDEX(语言辅助表!$J:$J,MATCH("SKILLDES_"&amp;--MID(O20,25,5),语言辅助表!$I:$I,0),0),"无")</f>
        <v>技能名称：屠龙
技能说明：
[color=645252,fontsize=20]巫妖攻击提高[-][color=48b946,fontsize=20]{($level+$ulevel)*4+16}%[-][color=645252,fontsize=20]。战场中每有1个己方墓园阵营的兵团上场，巫妖攻击距离额外提高50。[-]</v>
      </c>
      <c r="S20" s="98" t="str">
        <f>IFERROR("技能名称："&amp;INDEX(语言辅助表!$J:$J,MATCH("SKILL_"&amp;--MID($O$2,35,5),语言辅助表!$I:$I,0),0)&amp;"
"&amp;"技能说明："&amp;"
"&amp;INDEX(语言辅助表!$J:$J,MATCH("SKILLDES_"&amp;--MID(O20,35,5),语言辅助表!$I:$I,0),0),"无")</f>
        <v>技能名称：振奋
技能说明：
[color=645252,fontsize=20]巫妖上场时，提高己方骷髅战士、骨龙[-][color=48b946,fontsize=20]{($level+$ulevel)*2+13}%[-][color=645252,fontsize=20]的生命和攻击。[-]</v>
      </c>
      <c r="T20" s="41">
        <v>0</v>
      </c>
      <c r="U20" s="41" t="s">
        <v>1832</v>
      </c>
      <c r="V20" s="97" t="str">
        <f>IFERROR("任务提示："&amp;INDEX(语言辅助表!$M:$M,MATCH("TASKDONE_"&amp;--MID(U20,2,4),语言辅助表!$L:$L,0),0)&amp;"
"&amp;"任务说明："&amp;"
"&amp;INDEX(语言辅助表!$M:$M,MATCH("KAKUSE_MESSION_"&amp;--MID(U20,2,4),语言辅助表!$L:$L,0),0),"无")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IFERROR("任务提示："&amp;INDEX(语言辅助表!$M:$M,MATCH("TASKDONE_"&amp;--MID(U20,7,4),语言辅助表!$L:$L,0),0)&amp;"
"&amp;"任务说明："&amp;"
"&amp;INDEX(语言辅助表!$M:$M,MATCH("KAKUSE_MESSION_"&amp;--MID(U20,7,4),语言辅助表!$L:$L,0),0),"无")</f>
        <v>任务提示：击杀5个野怪
任务说明：
[color=3c2a1e,fontsize=18]在联盟探索中，消灭[-][color=1ca216,fontsize=18]5[-][color=3c2a1e,fontsize=18]个野怪。[-]</v>
      </c>
      <c r="X20" s="97" t="str">
        <f>IFERROR("任务提示："&amp;INDEX(语言辅助表!$M:$M,MATCH("TASKDONE_"&amp;--MID(U20,12,4),语言辅助表!$L:$L,0),0)&amp;"
"&amp;"任务说明："&amp;"
"&amp;INDEX(语言辅助表!$M:$M,MATCH("KAKUSE_MESSION_"&amp;--MID(U20,12,4),语言辅助表!$L:$L,0),0),"无")</f>
        <v>任务提示：收集100个英魂
任务说明：
[color=3c2a1e,fontsize=18]在地下城14-2，14-4中收集[-][color=1ca216,fontsize=18]100[-][color=3c2a1e,fontsize=18]个皇家禁卫英魂。[-]</v>
      </c>
      <c r="Y20" s="97" t="str">
        <f>IFERROR("任务提示："&amp;INDEX(语言辅助表!$M:$M,MATCH("TASKDONE_"&amp;--MID(U20,17,4),语言辅助表!$L:$L,0),0)&amp;"
"&amp;"任务说明："&amp;"
"&amp;INDEX(语言辅助表!$M:$M,MATCH("KAKUSE_MESSION_"&amp;--MID(U20,17,4),语言辅助表!$L:$L,0),0),"无")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c r="A21" s="41">
        <v>306</v>
      </c>
      <c r="B21" s="41" t="s">
        <v>135</v>
      </c>
      <c r="C21" s="43" t="s">
        <v>1958</v>
      </c>
      <c r="D21" s="41" t="s">
        <v>1901</v>
      </c>
      <c r="E21" s="41" t="s">
        <v>1796</v>
      </c>
      <c r="F21" s="41" t="s">
        <v>1797</v>
      </c>
      <c r="G21" s="41" t="s">
        <v>1824</v>
      </c>
      <c r="H21" s="41">
        <v>9</v>
      </c>
      <c r="I21" s="41" t="s">
        <v>1786</v>
      </c>
      <c r="J21" s="41">
        <v>3</v>
      </c>
      <c r="K21" s="41">
        <v>15</v>
      </c>
      <c r="L21" s="41" t="s">
        <v>1854</v>
      </c>
      <c r="M21" s="41" t="s">
        <v>1815</v>
      </c>
      <c r="N21" s="98" t="str">
        <f>IFERROR("天赋名称："&amp;INDEX(语言辅助表!$Y:$Y,MATCH(--MID(M21,4,5),语言辅助表!$X:$X,0),0)&amp;"
"&amp;"天赋说明："&amp;"
"&amp;INDEX(语言辅助表!$Z:$Z,MATCH(--MID(M21,4,5),语言辅助表!$X:$X,0),0),"无")</f>
        <v>天赋名称：迂回
天赋说明：
[color=562600]优先攻击敌方后排，对射手及魔法兵团伤害提高[-][color=1ca216,fontsize=20]{($level+$ulevel)*6+24}%[-]</v>
      </c>
      <c r="O21" s="41" t="s">
        <v>2522</v>
      </c>
      <c r="P21" s="98" t="str">
        <f>IFERROR("技能名称："&amp;INDEX(语言辅助表!$J:$J,MATCH("SKILL_"&amp;--MID($O$2,5,5),语言辅助表!$I:$I,0),0)&amp;"
"&amp;"技能说明："&amp;"
"&amp;INDEX(语言辅助表!$J:$J,MATCH("SKILLDES_"&amp;--MID(O21,5,5),语言辅助表!$I:$I,0),0),"无")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IFERROR("技能名称："&amp;INDEX(语言辅助表!$J:$J,MATCH("SKILL_"&amp;--MID($O$2,15,5),语言辅助表!$I:$I,0),0)&amp;"
"&amp;"技能说明："&amp;"
"&amp;INDEX(语言辅助表!$J:$J,MATCH("SKILLDES_"&amp;--MID(O21,15,5),语言辅助表!$I:$I,0),0),"无")</f>
        <v>技能名称：铁甲
技能说明：
[color=645252,fontsize=20]如果目标兵团死亡，黑暗骑士攻击提高[-][color=48b946,fontsize=20]{($level+$ulevel)*2+8}%[-][color=645252,fontsize=20]。最多可叠加10次，持续整场战斗。[-]</v>
      </c>
      <c r="R21" s="98" t="str">
        <f>IFERROR("技能名称："&amp;INDEX(语言辅助表!$J:$J,MATCH("SKILL_"&amp;--MID($O$2,25,5),语言辅助表!$I:$I,0),0)&amp;"
"&amp;"技能说明："&amp;"
"&amp;INDEX(语言辅助表!$J:$J,MATCH("SKILLDES_"&amp;--MID(O21,25,5),语言辅助表!$I:$I,0),0),"无")</f>
        <v>技能名称：屠龙
技能说明：
[color=645252,fontsize=20]黑暗骑士生命提高[-][color=48b946,fontsize=20]{($level+$ulevel)*2+8}%[-][color=645252,fontsize=20]，兵团免伤提高[-][-][color=48b946,fontsize=20]{($level+$ulevel)*1+4}%[-][color=645252,fontsize=20]。[-]</v>
      </c>
      <c r="S21" s="98" t="str">
        <f>IFERROR("技能名称："&amp;INDEX(语言辅助表!$J:$J,MATCH("SKILL_"&amp;--MID($O$2,35,5),语言辅助表!$I:$I,0),0)&amp;"
"&amp;"技能说明："&amp;"
"&amp;INDEX(语言辅助表!$J:$J,MATCH("SKILLDES_"&amp;--MID(O21,35,5),语言辅助表!$I:$I,0),0),"无")</f>
        <v>技能名称：振奋
技能说明：
[color=645252,fontsize=20]黑暗骑士暴击值提高[-][color=48b946,fontsize=20]{($level+$ulevel)*20+80}[-][color=645252,fontsize=20]，暴伤提高50%。[-]</v>
      </c>
      <c r="T21" s="41">
        <v>1</v>
      </c>
      <c r="U21" s="41" t="s">
        <v>1809</v>
      </c>
      <c r="V21" s="97" t="str">
        <f>IFERROR("任务提示："&amp;INDEX(语言辅助表!$M:$M,MATCH("TASKDONE_"&amp;--MID(U21,2,4),语言辅助表!$L:$L,0),0)&amp;"
"&amp;"任务说明："&amp;"
"&amp;INDEX(语言辅助表!$M:$M,MATCH("KAKUSE_MESSION_"&amp;--MID(U21,2,4),语言辅助表!$L:$L,0),0),"无")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IFERROR("任务提示："&amp;INDEX(语言辅助表!$M:$M,MATCH("TASKDONE_"&amp;--MID(U21,7,4),语言辅助表!$L:$L,0),0)&amp;"
"&amp;"任务说明："&amp;"
"&amp;INDEX(语言辅助表!$M:$M,MATCH("KAKUSE_MESSION_"&amp;--MID(U21,7,4),语言辅助表!$L:$L,0),0),"无")</f>
        <v>任务提示：击杀5个野怪
任务说明：
[color=3c2a1e,fontsize=18]在联盟探索中，消灭[-][color=1ca216,fontsize=18]5[-][color=3c2a1e,fontsize=18]个野怪。[-]</v>
      </c>
      <c r="X21" s="97" t="str">
        <f>IFERROR("任务提示："&amp;INDEX(语言辅助表!$M:$M,MATCH("TASKDONE_"&amp;--MID(U21,12,4),语言辅助表!$L:$L,0),0)&amp;"
"&amp;"任务说明："&amp;"
"&amp;INDEX(语言辅助表!$M:$M,MATCH("KAKUSE_MESSION_"&amp;--MID(U21,12,4),语言辅助表!$L:$L,0),0),"无")</f>
        <v>任务提示：收集100个英魂
任务说明：
[color=3c2a1e,fontsize=18]在地下城15-2，15-4中收集[-][color=1ca216,fontsize=18]100[-][color=3c2a1e,fontsize=18]个恐惧领主英魂。[-]</v>
      </c>
      <c r="Y21" s="97" t="str">
        <f>IFERROR("任务提示："&amp;INDEX(语言辅助表!$M:$M,MATCH("TASKDONE_"&amp;--MID(U21,17,4),语言辅助表!$L:$L,0),0)&amp;"
"&amp;"任务说明："&amp;"
"&amp;INDEX(语言辅助表!$M:$M,MATCH("KAKUSE_MESSION_"&amp;--MID(U21,17,4),语言辅助表!$L:$L,0),0),"无")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c r="A22" s="41">
        <v>307</v>
      </c>
      <c r="B22" s="41" t="s">
        <v>136</v>
      </c>
      <c r="C22" s="43" t="s">
        <v>1959</v>
      </c>
      <c r="D22" s="41" t="s">
        <v>1930</v>
      </c>
      <c r="E22" s="41" t="s">
        <v>1796</v>
      </c>
      <c r="F22" s="41" t="s">
        <v>1795</v>
      </c>
      <c r="G22" s="41" t="s">
        <v>1823</v>
      </c>
      <c r="H22" s="41">
        <v>1</v>
      </c>
      <c r="I22" s="41" t="s">
        <v>1788</v>
      </c>
      <c r="J22" s="41">
        <v>3</v>
      </c>
      <c r="K22" s="41">
        <v>15</v>
      </c>
      <c r="L22" s="41" t="s">
        <v>1855</v>
      </c>
      <c r="M22" s="41" t="s">
        <v>1814</v>
      </c>
      <c r="N22" s="98" t="str">
        <f>IFERROR("天赋名称："&amp;INDEX(语言辅助表!$Y:$Y,MATCH(--MID(M22,4,5),语言辅助表!$X:$X,0),0)&amp;"
"&amp;"天赋说明："&amp;"
"&amp;INDEX(语言辅助表!$Z:$Z,MATCH(--MID(M22,4,5),语言辅助表!$X:$X,0),0),"无")</f>
        <v>天赋名称：破甲
天赋说明：
[color=562600]攻击兵团降低目标兵团[-][color=1ca216,fontsize=20]{($level+$ulevel)*4+16}%[-][color=562600]防御，不可叠加[-]</v>
      </c>
      <c r="O22" s="41" t="s">
        <v>11191</v>
      </c>
      <c r="P22" s="98" t="str">
        <f>IFERROR("技能名称："&amp;INDEX(语言辅助表!$J:$J,MATCH("SKILL_"&amp;--MID($O$2,5,5),语言辅助表!$I:$I,0),0)&amp;"
"&amp;"技能说明："&amp;"
"&amp;INDEX(语言辅助表!$J:$J,MATCH("SKILLDES_"&amp;--MID(O22,5,5),语言辅助表!$I:$I,0),0),"无")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IFERROR("技能名称："&amp;INDEX(语言辅助表!$J:$J,MATCH("SKILL_"&amp;--MID($O$2,15,5),语言辅助表!$I:$I,0),0)&amp;"
"&amp;"技能说明："&amp;"
"&amp;INDEX(语言辅助表!$J:$J,MATCH("SKILLDES_"&amp;--MID(O22,15,5),语言辅助表!$I:$I,0),0),"无")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IFERROR("技能名称："&amp;INDEX(语言辅助表!$J:$J,MATCH("SKILL_"&amp;--MID($O$2,25,5),语言辅助表!$I:$I,0),0)&amp;"
"&amp;"技能说明："&amp;"
"&amp;INDEX(语言辅助表!$J:$J,MATCH("SKILLDES_"&amp;--MID(O22,25,5),语言辅助表!$I:$I,0),0),"无")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IFERROR("技能名称："&amp;INDEX(语言辅助表!$J:$J,MATCH("SKILL_"&amp;--MID($O$2,35,5),语言辅助表!$I:$I,0),0)&amp;"
"&amp;"技能说明："&amp;"
"&amp;INDEX(语言辅助表!$J:$J,MATCH("SKILLDES_"&amp;--MID(O22,35,5),语言辅助表!$I:$I,0),0),"无")</f>
        <v>技能名称：振奋
技能说明：
[color=645252,fontsize=20]骨龙在场时，所有敌方兵团降低[-][color=48b946,fontsize=20]{($level+$ulevel)*0.5+9.5}%[-][color=645252,fontsize=20]的兵团免伤。[-]</v>
      </c>
      <c r="T22" s="41">
        <v>0</v>
      </c>
      <c r="U22" s="41" t="s">
        <v>1832</v>
      </c>
      <c r="V22" s="97" t="str">
        <f>IFERROR("任务提示："&amp;INDEX(语言辅助表!$M:$M,MATCH("TASKDONE_"&amp;--MID(U22,2,4),语言辅助表!$L:$L,0),0)&amp;"
"&amp;"任务说明："&amp;"
"&amp;INDEX(语言辅助表!$M:$M,MATCH("KAKUSE_MESSION_"&amp;--MID(U22,2,4),语言辅助表!$L:$L,0),0),"无")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IFERROR("任务提示："&amp;INDEX(语言辅助表!$M:$M,MATCH("TASKDONE_"&amp;--MID(U22,7,4),语言辅助表!$L:$L,0),0)&amp;"
"&amp;"任务说明："&amp;"
"&amp;INDEX(语言辅助表!$M:$M,MATCH("KAKUSE_MESSION_"&amp;--MID(U22,7,4),语言辅助表!$L:$L,0),0),"无")</f>
        <v>任务提示：击杀5个野怪
任务说明：
[color=3c2a1e,fontsize=18]在联盟探索中，消灭[-][color=1ca216,fontsize=18]5[-][color=3c2a1e,fontsize=18]个野怪。[-]</v>
      </c>
      <c r="X22" s="97" t="str">
        <f>IFERROR("任务提示："&amp;INDEX(语言辅助表!$M:$M,MATCH("TASKDONE_"&amp;--MID(U22,12,4),语言辅助表!$L:$L,0),0)&amp;"
"&amp;"任务说明："&amp;"
"&amp;INDEX(语言辅助表!$M:$M,MATCH("KAKUSE_MESSION_"&amp;--MID(U22,12,4),语言辅助表!$L:$L,0),0),"无")</f>
        <v>任务提示：收集100个英魂
任务说明：
[color=3c2a1e,fontsize=18]在地下城14-2，14-4中收集[-][color=1ca216,fontsize=18]100[-][color=3c2a1e,fontsize=18]个皇家禁卫英魂。[-]</v>
      </c>
      <c r="Y22" s="97" t="str">
        <f>IFERROR("任务提示："&amp;INDEX(语言辅助表!$M:$M,MATCH("TASKDONE_"&amp;--MID(U22,17,4),语言辅助表!$L:$L,0),0)&amp;"
"&amp;"任务说明："&amp;"
"&amp;INDEX(语言辅助表!$M:$M,MATCH("KAKUSE_MESSION_"&amp;--MID(U22,17,4),语言辅助表!$L:$L,0),0),"无")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c r="A23" s="41">
        <v>308</v>
      </c>
      <c r="B23" s="41" t="s">
        <v>1819</v>
      </c>
      <c r="C23" s="43" t="s">
        <v>1960</v>
      </c>
      <c r="D23" s="41" t="s">
        <v>1931</v>
      </c>
      <c r="E23" s="41" t="s">
        <v>1796</v>
      </c>
      <c r="F23" s="41" t="s">
        <v>1797</v>
      </c>
      <c r="G23" s="41" t="s">
        <v>1825</v>
      </c>
      <c r="H23" s="41">
        <v>4</v>
      </c>
      <c r="I23" s="41" t="s">
        <v>1786</v>
      </c>
      <c r="J23" s="41">
        <v>3</v>
      </c>
      <c r="K23" s="41">
        <v>14</v>
      </c>
      <c r="L23" s="41" t="s">
        <v>1852</v>
      </c>
      <c r="M23" s="41" t="s">
        <v>1817</v>
      </c>
      <c r="N23" s="98" t="str">
        <f>IFERROR("天赋名称："&amp;INDEX(语言辅助表!$Y:$Y,MATCH(--MID(M23,4,5),语言辅助表!$X:$X,0),0)&amp;"
"&amp;"天赋说明："&amp;"
"&amp;INDEX(语言辅助表!$Z:$Z,MATCH(--MID(M23,4,5),语言辅助表!$X:$X,0),0),"无")</f>
        <v>天赋名称：重盾
天赋说明：
[color=562600]防御兵团具有更高的生存能力，兵团免伤提高[-][color=1ca216,fontsize=20]{($level+$ulevel)*2+8}%[-]</v>
      </c>
      <c r="O23" s="41" t="s">
        <v>2524</v>
      </c>
      <c r="P23" s="98" t="str">
        <f>IFERROR("技能名称："&amp;INDEX(语言辅助表!$J:$J,MATCH("SKILL_"&amp;--MID($O$2,5,5),语言辅助表!$I:$I,0),0)&amp;"
"&amp;"技能说明："&amp;"
"&amp;INDEX(语言辅助表!$J:$J,MATCH("SKILLDES_"&amp;--MID(O23,5,5),语言辅助表!$I:$I,0),0),"无")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IFERROR("技能名称："&amp;INDEX(语言辅助表!$J:$J,MATCH("SKILL_"&amp;--MID($O$2,15,5),语言辅助表!$I:$I,0),0)&amp;"
"&amp;"技能说明："&amp;"
"&amp;INDEX(语言辅助表!$J:$J,MATCH("SKILLDES_"&amp;--MID(O23,15,5),语言辅助表!$I:$I,0),0),"无")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IFERROR("技能名称："&amp;INDEX(语言辅助表!$J:$J,MATCH("SKILL_"&amp;--MID($O$2,25,5),语言辅助表!$I:$I,0),0)&amp;"
"&amp;"技能说明："&amp;"
"&amp;INDEX(语言辅助表!$J:$J,MATCH("SKILLDES_"&amp;--MID(O23,25,5),语言辅助表!$I:$I,0),0),"无")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IFERROR("技能名称："&amp;INDEX(语言辅助表!$J:$J,MATCH("SKILL_"&amp;--MID($O$2,35,5),语言辅助表!$I:$I,0),0)&amp;"
"&amp;"技能说明："&amp;"
"&amp;INDEX(语言辅助表!$J:$J,MATCH("SKILLDES_"&amp;--MID(O23,35,5),语言辅助表!$I:$I,0),0),"无")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1809</v>
      </c>
      <c r="V23" s="97" t="str">
        <f>IFERROR("任务提示："&amp;INDEX(语言辅助表!$M:$M,MATCH("TASKDONE_"&amp;--MID(U23,2,4),语言辅助表!$L:$L,0),0)&amp;"
"&amp;"任务说明："&amp;"
"&amp;INDEX(语言辅助表!$M:$M,MATCH("KAKUSE_MESSION_"&amp;--MID(U23,2,4),语言辅助表!$L:$L,0),0),"无")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IFERROR("任务提示："&amp;INDEX(语言辅助表!$M:$M,MATCH("TASKDONE_"&amp;--MID(U23,7,4),语言辅助表!$L:$L,0),0)&amp;"
"&amp;"任务说明："&amp;"
"&amp;INDEX(语言辅助表!$M:$M,MATCH("KAKUSE_MESSION_"&amp;--MID(U23,7,4),语言辅助表!$L:$L,0),0),"无")</f>
        <v>任务提示：击杀5个野怪
任务说明：
[color=3c2a1e,fontsize=18]在联盟探索中，消灭[-][color=1ca216,fontsize=18]5[-][color=3c2a1e,fontsize=18]个野怪。[-]</v>
      </c>
      <c r="X23" s="97" t="str">
        <f>IFERROR("任务提示："&amp;INDEX(语言辅助表!$M:$M,MATCH("TASKDONE_"&amp;--MID(U23,12,4),语言辅助表!$L:$L,0),0)&amp;"
"&amp;"任务说明："&amp;"
"&amp;INDEX(语言辅助表!$M:$M,MATCH("KAKUSE_MESSION_"&amp;--MID(U23,12,4),语言辅助表!$L:$L,0),0),"无")</f>
        <v>任务提示：收集100个英魂
任务说明：
[color=3c2a1e,fontsize=18]在地下城15-2，15-4中收集[-][color=1ca216,fontsize=18]100[-][color=3c2a1e,fontsize=18]个恐惧领主英魂。[-]</v>
      </c>
      <c r="Y23" s="97" t="str">
        <f>IFERROR("任务提示："&amp;INDEX(语言辅助表!$M:$M,MATCH("TASKDONE_"&amp;--MID(U23,17,4),语言辅助表!$L:$L,0),0)&amp;"
"&amp;"任务说明："&amp;"
"&amp;INDEX(语言辅助表!$M:$M,MATCH("KAKUSE_MESSION_"&amp;--MID(U23,17,4),语言辅助表!$L:$L,0),0),"无")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c r="A24" s="41">
        <v>401</v>
      </c>
      <c r="B24" s="41" t="s">
        <v>138</v>
      </c>
      <c r="C24" s="43" t="s">
        <v>1961</v>
      </c>
      <c r="D24" s="41" t="s">
        <v>1902</v>
      </c>
      <c r="E24" s="41" t="s">
        <v>1799</v>
      </c>
      <c r="F24" s="41" t="s">
        <v>1800</v>
      </c>
      <c r="G24" s="41" t="s">
        <v>1823</v>
      </c>
      <c r="H24" s="41">
        <v>9</v>
      </c>
      <c r="I24" s="41" t="s">
        <v>1786</v>
      </c>
      <c r="J24" s="41">
        <v>1</v>
      </c>
      <c r="K24" s="41">
        <v>13</v>
      </c>
      <c r="L24" s="41" t="s">
        <v>1856</v>
      </c>
      <c r="M24" s="41" t="s">
        <v>1814</v>
      </c>
      <c r="N24" s="98" t="str">
        <f>IFERROR("天赋名称："&amp;INDEX(语言辅助表!$Y:$Y,MATCH(--MID(M24,4,5),语言辅助表!$X:$X,0),0)&amp;"
"&amp;"天赋说明："&amp;"
"&amp;INDEX(语言辅助表!$Z:$Z,MATCH(--MID(M24,4,5),语言辅助表!$X:$X,0),0),"无")</f>
        <v>天赋名称：破甲
天赋说明：
[color=562600]攻击兵团降低目标兵团[-][color=1ca216,fontsize=20]{($level+$ulevel)*4+16}%[-][color=562600]防御，不可叠加[-]</v>
      </c>
      <c r="O24" s="41" t="s">
        <v>2525</v>
      </c>
      <c r="P24" s="98" t="str">
        <f>IFERROR("技能名称："&amp;INDEX(语言辅助表!$J:$J,MATCH("SKILL_"&amp;--MID($O$2,5,5),语言辅助表!$I:$I,0),0)&amp;"
"&amp;"技能说明："&amp;"
"&amp;INDEX(语言辅助表!$J:$J,MATCH("SKILLDES_"&amp;--MID(O24,5,5),语言辅助表!$I:$I,0),0),"无")</f>
        <v>技能名称：矛阵
技能说明：
[color=645252,fontsize=20]地精战士的普通攻击有一定概率，对3个敌方单位造成[-][color=48b946,fontsize=20]{($level+$ulevel)*8+52}%[-][color=645252,fontsize=20]攻击的伤害。[-]</v>
      </c>
      <c r="Q24" s="98" t="str">
        <f>IFERROR("技能名称："&amp;INDEX(语言辅助表!$J:$J,MATCH("SKILL_"&amp;--MID($O$2,15,5),语言辅助表!$I:$I,0),0)&amp;"
"&amp;"技能说明："&amp;"
"&amp;INDEX(语言辅助表!$J:$J,MATCH("SKILLDES_"&amp;--MID(O24,15,5),语言辅助表!$I:$I,0),0),"无")</f>
        <v>技能名称：铁甲
技能说明：
[color=645252,fontsize=20]地精战士暴击值提高[-][color=48b946,fontsize=20]{($level+$ulevel)*40+160}[-][color=645252,fontsize=20]，生命低于35%后效果翻倍。（生命恢复后依然生效）[-]</v>
      </c>
      <c r="R24" s="98" t="str">
        <f>IFERROR("技能名称："&amp;INDEX(语言辅助表!$J:$J,MATCH("SKILL_"&amp;--MID($O$2,25,5),语言辅助表!$I:$I,0),0)&amp;"
"&amp;"技能说明："&amp;"
"&amp;INDEX(语言辅助表!$J:$J,MATCH("SKILLDES_"&amp;--MID(O24,25,5),语言辅助表!$I:$I,0),0),"无")</f>
        <v>技能名称：屠龙
技能说明：
[color=645252,fontsize=20]地精战士对阵生命低于30%的单位时，攻击提高[-][color=48b946,fontsize=20]{($level+$ulevel)*4+26}%[-][color=645252,fontsize=20]。[-]</v>
      </c>
      <c r="S24" s="98" t="str">
        <f>IFERROR("技能名称："&amp;INDEX(语言辅助表!$J:$J,MATCH("SKILL_"&amp;--MID($O$2,35,5),语言辅助表!$I:$I,0),0)&amp;"
"&amp;"技能说明："&amp;"
"&amp;INDEX(语言辅助表!$J:$J,MATCH("SKILLDES_"&amp;--MID(O24,35,5),语言辅助表!$I:$I,0),0),"无")</f>
        <v>技能名称：振奋
技能说明：
[color=645252,fontsize=20]地精战士生命提高[-][color=48b946,fontsize=20]{($level+$ulevel)*3+12}%[-][color=645252,fontsize=20]，每次暴击都会恢复2%的生命。[-]</v>
      </c>
      <c r="T24" s="41">
        <v>0</v>
      </c>
      <c r="U24" s="41" t="s">
        <v>1832</v>
      </c>
      <c r="V24" s="97" t="str">
        <f>IFERROR("任务提示："&amp;INDEX(语言辅助表!$M:$M,MATCH("TASKDONE_"&amp;--MID(U24,2,4),语言辅助表!$L:$L,0),0)&amp;"
"&amp;"任务说明："&amp;"
"&amp;INDEX(语言辅助表!$M:$M,MATCH("KAKUSE_MESSION_"&amp;--MID(U24,2,4),语言辅助表!$L:$L,0),0),"无")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IFERROR("任务提示："&amp;INDEX(语言辅助表!$M:$M,MATCH("TASKDONE_"&amp;--MID(U24,7,4),语言辅助表!$L:$L,0),0)&amp;"
"&amp;"任务说明："&amp;"
"&amp;INDEX(语言辅助表!$M:$M,MATCH("KAKUSE_MESSION_"&amp;--MID(U24,7,4),语言辅助表!$L:$L,0),0),"无")</f>
        <v>任务提示：击杀5个野怪
任务说明：
[color=3c2a1e,fontsize=18]在联盟探索中，消灭[-][color=1ca216,fontsize=18]5[-][color=3c2a1e,fontsize=18]个野怪。[-]</v>
      </c>
      <c r="X24" s="97" t="str">
        <f>IFERROR("任务提示："&amp;INDEX(语言辅助表!$M:$M,MATCH("TASKDONE_"&amp;--MID(U24,12,4),语言辅助表!$L:$L,0),0)&amp;"
"&amp;"任务说明："&amp;"
"&amp;INDEX(语言辅助表!$M:$M,MATCH("KAKUSE_MESSION_"&amp;--MID(U24,12,4),语言辅助表!$L:$L,0),0),"无")</f>
        <v>任务提示：收集100个英魂
任务说明：
[color=3c2a1e,fontsize=18]在地下城14-2，14-4中收集[-][color=1ca216,fontsize=18]100[-][color=3c2a1e,fontsize=18]个皇家禁卫英魂。[-]</v>
      </c>
      <c r="Y24" s="97" t="str">
        <f>IFERROR("任务提示："&amp;INDEX(语言辅助表!$M:$M,MATCH("TASKDONE_"&amp;--MID(U24,17,4),语言辅助表!$L:$L,0),0)&amp;"
"&amp;"任务说明："&amp;"
"&amp;INDEX(语言辅助表!$M:$M,MATCH("KAKUSE_MESSION_"&amp;--MID(U24,17,4),语言辅助表!$L:$L,0),0),"无")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c r="A25" s="41">
        <v>402</v>
      </c>
      <c r="B25" s="41" t="s">
        <v>139</v>
      </c>
      <c r="C25" s="43" t="s">
        <v>1962</v>
      </c>
      <c r="D25" s="41" t="s">
        <v>1903</v>
      </c>
      <c r="E25" s="41" t="s">
        <v>1799</v>
      </c>
      <c r="F25" s="41" t="s">
        <v>1800</v>
      </c>
      <c r="G25" s="41" t="s">
        <v>1824</v>
      </c>
      <c r="H25" s="41">
        <v>9</v>
      </c>
      <c r="I25" s="41" t="s">
        <v>1786</v>
      </c>
      <c r="J25" s="41">
        <v>2</v>
      </c>
      <c r="K25" s="41">
        <v>13</v>
      </c>
      <c r="L25" s="41" t="s">
        <v>1857</v>
      </c>
      <c r="M25" s="41" t="s">
        <v>1815</v>
      </c>
      <c r="N25" s="98" t="str">
        <f>IFERROR("天赋名称："&amp;INDEX(语言辅助表!$Y:$Y,MATCH(--MID(M25,4,5),语言辅助表!$X:$X,0),0)&amp;"
"&amp;"天赋说明："&amp;"
"&amp;INDEX(语言辅助表!$Z:$Z,MATCH(--MID(M25,4,5),语言辅助表!$X:$X,0),0),"无")</f>
        <v>天赋名称：迂回
天赋说明：
[color=562600]优先攻击敌方后排，对射手及魔法兵团伤害提高[-][color=1ca216,fontsize=20]{($level+$ulevel)*6+24}%[-]</v>
      </c>
      <c r="O25" s="41" t="s">
        <v>2526</v>
      </c>
      <c r="P25" s="98" t="str">
        <f>IFERROR("技能名称："&amp;INDEX(语言辅助表!$J:$J,MATCH("SKILL_"&amp;--MID($O$2,5,5),语言辅助表!$I:$I,0),0)&amp;"
"&amp;"技能说明："&amp;"
"&amp;INDEX(语言辅助表!$J:$J,MATCH("SKILLDES_"&amp;--MID(O25,5,5),语言辅助表!$I:$I,0),0),"无")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IFERROR("技能名称："&amp;INDEX(语言辅助表!$J:$J,MATCH("SKILL_"&amp;--MID($O$2,15,5),语言辅助表!$I:$I,0),0)&amp;"
"&amp;"技能说明："&amp;"
"&amp;INDEX(语言辅助表!$J:$J,MATCH("SKILLDES_"&amp;--MID(O25,15,5),语言辅助表!$I:$I,0),0),"无")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IFERROR("技能名称："&amp;INDEX(语言辅助表!$J:$J,MATCH("SKILL_"&amp;--MID($O$2,25,5),语言辅助表!$I:$I,0),0)&amp;"
"&amp;"技能说明："&amp;"
"&amp;INDEX(语言辅助表!$J:$J,MATCH("SKILLDES_"&amp;--MID(O25,25,5),语言辅助表!$I:$I,0),0),"无")</f>
        <v>技能名称：屠龙
技能说明：
[color=645252,fontsize=20]恶狼骑士暴击值提高[-][color=48b946,fontsize=20]{($level+$ulevel)*40+160}[-][color=645252,fontsize=20]，生命低于35%后效果翻倍。（生命恢复后依然生效）[-]</v>
      </c>
      <c r="S25" s="98" t="str">
        <f>IFERROR("技能名称："&amp;INDEX(语言辅助表!$J:$J,MATCH("SKILL_"&amp;--MID($O$2,35,5),语言辅助表!$I:$I,0),0)&amp;"
"&amp;"技能说明："&amp;"
"&amp;INDEX(语言辅助表!$J:$J,MATCH("SKILLDES_"&amp;--MID(O25,35,5),语言辅助表!$I:$I,0),0),"无")</f>
        <v>技能名称：振奋
技能说明：
[color=645252,fontsize=20]恶狼骑士生命提高[-][color=48b946,fontsize=20]{($level+$ulevel)*3+12}%[-][color=645252,fontsize=20]，每次暴击都会恢复2%的生命。[-]</v>
      </c>
      <c r="T25" s="41">
        <v>0</v>
      </c>
      <c r="U25" s="41" t="s">
        <v>1832</v>
      </c>
      <c r="V25" s="97" t="str">
        <f>IFERROR("任务提示："&amp;INDEX(语言辅助表!$M:$M,MATCH("TASKDONE_"&amp;--MID(U25,2,4),语言辅助表!$L:$L,0),0)&amp;"
"&amp;"任务说明："&amp;"
"&amp;INDEX(语言辅助表!$M:$M,MATCH("KAKUSE_MESSION_"&amp;--MID(U25,2,4),语言辅助表!$L:$L,0),0),"无")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IFERROR("任务提示："&amp;INDEX(语言辅助表!$M:$M,MATCH("TASKDONE_"&amp;--MID(U25,7,4),语言辅助表!$L:$L,0),0)&amp;"
"&amp;"任务说明："&amp;"
"&amp;INDEX(语言辅助表!$M:$M,MATCH("KAKUSE_MESSION_"&amp;--MID(U25,7,4),语言辅助表!$L:$L,0),0),"无")</f>
        <v>任务提示：击杀5个野怪
任务说明：
[color=3c2a1e,fontsize=18]在联盟探索中，消灭[-][color=1ca216,fontsize=18]5[-][color=3c2a1e,fontsize=18]个野怪。[-]</v>
      </c>
      <c r="X25" s="97" t="str">
        <f>IFERROR("任务提示："&amp;INDEX(语言辅助表!$M:$M,MATCH("TASKDONE_"&amp;--MID(U25,12,4),语言辅助表!$L:$L,0),0)&amp;"
"&amp;"任务说明："&amp;"
"&amp;INDEX(语言辅助表!$M:$M,MATCH("KAKUSE_MESSION_"&amp;--MID(U25,12,4),语言辅助表!$L:$L,0),0),"无")</f>
        <v>任务提示：收集100个英魂
任务说明：
[color=3c2a1e,fontsize=18]在地下城14-2，14-4中收集[-][color=1ca216,fontsize=18]100[-][color=3c2a1e,fontsize=18]个皇家禁卫英魂。[-]</v>
      </c>
      <c r="Y25" s="97" t="str">
        <f>IFERROR("任务提示："&amp;INDEX(语言辅助表!$M:$M,MATCH("TASKDONE_"&amp;--MID(U25,17,4),语言辅助表!$L:$L,0),0)&amp;"
"&amp;"任务说明："&amp;"
"&amp;INDEX(语言辅助表!$M:$M,MATCH("KAKUSE_MESSION_"&amp;--MID(U25,17,4),语言辅助表!$L:$L,0),0),"无")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c r="A26" s="41">
        <v>403</v>
      </c>
      <c r="B26" s="41" t="s">
        <v>140</v>
      </c>
      <c r="C26" s="43" t="s">
        <v>1963</v>
      </c>
      <c r="D26" s="41" t="s">
        <v>1904</v>
      </c>
      <c r="E26" s="41" t="s">
        <v>1799</v>
      </c>
      <c r="F26" s="41" t="s">
        <v>1800</v>
      </c>
      <c r="G26" s="41" t="s">
        <v>1827</v>
      </c>
      <c r="H26" s="41">
        <v>9</v>
      </c>
      <c r="I26" s="41" t="s">
        <v>1786</v>
      </c>
      <c r="J26" s="41">
        <v>1</v>
      </c>
      <c r="K26" s="41">
        <v>13</v>
      </c>
      <c r="L26" s="41" t="s">
        <v>1858</v>
      </c>
      <c r="M26" s="41" t="s">
        <v>1818</v>
      </c>
      <c r="N26" s="98" t="str">
        <f>IFERROR("天赋名称："&amp;INDEX(语言辅助表!$Y:$Y,MATCH(--MID(M26,4,5),语言辅助表!$X:$X,0),0)&amp;"
"&amp;"天赋说明："&amp;"
"&amp;INDEX(语言辅助表!$Z:$Z,MATCH(--MID(M26,4,5),语言辅助表!$X:$X,0),0),"无")</f>
        <v>天赋名称：狙击
天赋说明：
[color=562600]与目标距离影响伤害，每100攻击距离提高[-][color=1ca216,fontsize=20]{($level+$ulevel)*1+4}%[-][color=562600]攻击[-]</v>
      </c>
      <c r="O26" s="41" t="s">
        <v>2527</v>
      </c>
      <c r="P26" s="98" t="str">
        <f>IFERROR("技能名称："&amp;INDEX(语言辅助表!$J:$J,MATCH("SKILL_"&amp;--MID($O$2,5,5),语言辅助表!$I:$I,0),0)&amp;"
"&amp;"技能说明："&amp;"
"&amp;INDEX(语言辅助表!$J:$J,MATCH("SKILLDES_"&amp;--MID(O26,5,5),语言辅助表!$I:$I,0),0),"无")</f>
        <v>技能名称：矛阵
技能说明：
[color=645252,fontsize=20]半兽人对阵生命低于30%的目标单位时，攻击提高[-][color=48b946,fontsize=20]{($level+$ulevel)*5+45}%[-][color=645252,fontsize=20]。[-]</v>
      </c>
      <c r="Q26" s="98" t="str">
        <f>IFERROR("技能名称："&amp;INDEX(语言辅助表!$J:$J,MATCH("SKILL_"&amp;--MID($O$2,15,5),语言辅助表!$I:$I,0),0)&amp;"
"&amp;"技能说明："&amp;"
"&amp;INDEX(语言辅助表!$J:$J,MATCH("SKILLDES_"&amp;--MID(O26,15,5),语言辅助表!$I:$I,0),0),"无")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IFERROR("技能名称："&amp;INDEX(语言辅助表!$J:$J,MATCH("SKILL_"&amp;--MID($O$2,25,5),语言辅助表!$I:$I,0),0)&amp;"
"&amp;"技能说明："&amp;"
"&amp;INDEX(语言辅助表!$J:$J,MATCH("SKILLDES_"&amp;--MID(O26,25,5),语言辅助表!$I:$I,0),0),"无")</f>
        <v>技能名称：屠龙
技能说明：
[color=645252,fontsize=20]半兽人暴击值提高[-][color=48b946,fontsize=20]{($level+$ulevel)*40+160}[-][color=645252,fontsize=20]，生命低于35%后效果翻倍。（生命恢复后依然生效）[-]</v>
      </c>
      <c r="S26" s="98" t="str">
        <f>IFERROR("技能名称："&amp;INDEX(语言辅助表!$J:$J,MATCH("SKILL_"&amp;--MID($O$2,35,5),语言辅助表!$I:$I,0),0)&amp;"
"&amp;"技能说明："&amp;"
"&amp;INDEX(语言辅助表!$J:$J,MATCH("SKILLDES_"&amp;--MID(O26,35,5),语言辅助表!$I:$I,0),0),"无")</f>
        <v>技能名称：振奋
技能说明：
[color=645252,fontsize=20]半兽人生命提高[-][color=48b946,fontsize=20]{($level+$ulevel)*3+12}%[-][color=645252,fontsize=20]，每次暴击都会恢复2%的生命。[-]</v>
      </c>
      <c r="T26" s="41">
        <v>0</v>
      </c>
      <c r="U26" s="41" t="s">
        <v>1832</v>
      </c>
      <c r="V26" s="97" t="str">
        <f>IFERROR("任务提示："&amp;INDEX(语言辅助表!$M:$M,MATCH("TASKDONE_"&amp;--MID(U26,2,4),语言辅助表!$L:$L,0),0)&amp;"
"&amp;"任务说明："&amp;"
"&amp;INDEX(语言辅助表!$M:$M,MATCH("KAKUSE_MESSION_"&amp;--MID(U26,2,4),语言辅助表!$L:$L,0),0),"无")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IFERROR("任务提示："&amp;INDEX(语言辅助表!$M:$M,MATCH("TASKDONE_"&amp;--MID(U26,7,4),语言辅助表!$L:$L,0),0)&amp;"
"&amp;"任务说明："&amp;"
"&amp;INDEX(语言辅助表!$M:$M,MATCH("KAKUSE_MESSION_"&amp;--MID(U26,7,4),语言辅助表!$L:$L,0),0),"无")</f>
        <v>任务提示：击杀5个野怪
任务说明：
[color=3c2a1e,fontsize=18]在联盟探索中，消灭[-][color=1ca216,fontsize=18]5[-][color=3c2a1e,fontsize=18]个野怪。[-]</v>
      </c>
      <c r="X26" s="97" t="str">
        <f>IFERROR("任务提示："&amp;INDEX(语言辅助表!$M:$M,MATCH("TASKDONE_"&amp;--MID(U26,12,4),语言辅助表!$L:$L,0),0)&amp;"
"&amp;"任务说明："&amp;"
"&amp;INDEX(语言辅助表!$M:$M,MATCH("KAKUSE_MESSION_"&amp;--MID(U26,12,4),语言辅助表!$L:$L,0),0),"无")</f>
        <v>任务提示：收集100个英魂
任务说明：
[color=3c2a1e,fontsize=18]在地下城14-2，14-4中收集[-][color=1ca216,fontsize=18]100[-][color=3c2a1e,fontsize=18]个皇家禁卫英魂。[-]</v>
      </c>
      <c r="Y26" s="97" t="str">
        <f>IFERROR("任务提示："&amp;INDEX(语言辅助表!$M:$M,MATCH("TASKDONE_"&amp;--MID(U26,17,4),语言辅助表!$L:$L,0),0)&amp;"
"&amp;"任务说明："&amp;"
"&amp;INDEX(语言辅助表!$M:$M,MATCH("KAKUSE_MESSION_"&amp;--MID(U26,17,4),语言辅助表!$L:$L,0),0),"无")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c r="A27" s="41">
        <v>404</v>
      </c>
      <c r="B27" s="41" t="s">
        <v>141</v>
      </c>
      <c r="C27" s="43" t="s">
        <v>1964</v>
      </c>
      <c r="D27" s="41" t="s">
        <v>1905</v>
      </c>
      <c r="E27" s="41" t="s">
        <v>1799</v>
      </c>
      <c r="F27" s="41" t="s">
        <v>1801</v>
      </c>
      <c r="G27" s="41" t="s">
        <v>1825</v>
      </c>
      <c r="H27" s="41">
        <v>4</v>
      </c>
      <c r="I27" s="41" t="s">
        <v>1786</v>
      </c>
      <c r="J27" s="41">
        <v>2</v>
      </c>
      <c r="K27" s="41">
        <v>14</v>
      </c>
      <c r="L27" s="41" t="s">
        <v>1859</v>
      </c>
      <c r="M27" s="41" t="s">
        <v>1817</v>
      </c>
      <c r="N27" s="98" t="str">
        <f>IFERROR("天赋名称："&amp;INDEX(语言辅助表!$Y:$Y,MATCH(--MID(M27,4,5),语言辅助表!$X:$X,0),0)&amp;"
"&amp;"天赋说明："&amp;"
"&amp;INDEX(语言辅助表!$Z:$Z,MATCH(--MID(M27,4,5),语言辅助表!$X:$X,0),0),"无")</f>
        <v>天赋名称：重盾
天赋说明：
[color=562600]防御兵团具有更高的生存能力，兵团免伤提高[-][color=1ca216,fontsize=20]{($level+$ulevel)*2+8}%[-]</v>
      </c>
      <c r="O27" s="41" t="s">
        <v>2528</v>
      </c>
      <c r="P27" s="98" t="str">
        <f>IFERROR("技能名称："&amp;INDEX(语言辅助表!$J:$J,MATCH("SKILL_"&amp;--MID($O$2,5,5),语言辅助表!$I:$I,0),0)&amp;"
"&amp;"技能说明："&amp;"
"&amp;INDEX(语言辅助表!$J:$J,MATCH("SKILLDES_"&amp;--MID(O27,5,5),语言辅助表!$I:$I,0),0),"无")</f>
        <v>技能名称：矛阵
技能说明：
[color=645252,fontsize=20]食人魔兵团召唤一片血池，提高附近较大范围所有己方兵团[-][color=48b946,fontsize=20]{($level+$ulevel)*3+27}%[-][color=645252,fontsize=20]吸血，血池持续15秒。[-]</v>
      </c>
      <c r="Q27" s="98" t="str">
        <f>IFERROR("技能名称："&amp;INDEX(语言辅助表!$J:$J,MATCH("SKILL_"&amp;--MID($O$2,15,5),语言辅助表!$I:$I,0),0)&amp;"
"&amp;"技能说明："&amp;"
"&amp;INDEX(语言辅助表!$J:$J,MATCH("SKILLDES_"&amp;--MID(O27,15,5),语言辅助表!$I:$I,0),0),"无")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IFERROR("技能名称："&amp;INDEX(语言辅助表!$J:$J,MATCH("SKILL_"&amp;--MID($O$2,25,5),语言辅助表!$I:$I,0),0)&amp;"
"&amp;"技能说明："&amp;"
"&amp;INDEX(语言辅助表!$J:$J,MATCH("SKILLDES_"&amp;--MID(O27,25,5),语言辅助表!$I:$I,0),0),"无")</f>
        <v>技能名称：屠龙
技能说明：
[color=645252,fontsize=20]食人魔兵团的生命低于35%后，提高所有己方兵团[-][color=48b946,fontsize=20]{($level+$ulevel)*1+9}%[-][color=645252,fontsize=20]攻击，持续整场战斗。[-]</v>
      </c>
      <c r="S27" s="98" t="str">
        <f>IFERROR("技能名称："&amp;INDEX(语言辅助表!$J:$J,MATCH("SKILL_"&amp;--MID($O$2,35,5),语言辅助表!$I:$I,0),0)&amp;"
"&amp;"技能说明："&amp;"
"&amp;INDEX(语言辅助表!$J:$J,MATCH("SKILLDES_"&amp;--MID(O27,35,5),语言辅助表!$I:$I,0),0),"无")</f>
        <v>技能名称：振奋
技能说明：
[color=645252,fontsize=20]食人魔在场时，提高所有己方兵团[-][color=48b946,fontsize=20]{(($level+$ulevel)*3+12)}%[-][color=645252,fontsize=20]受治疗效果。[-]</v>
      </c>
      <c r="T27" s="41">
        <v>0</v>
      </c>
      <c r="U27" s="41" t="s">
        <v>1832</v>
      </c>
      <c r="V27" s="97" t="str">
        <f>IFERROR("任务提示："&amp;INDEX(语言辅助表!$M:$M,MATCH("TASKDONE_"&amp;--MID(U27,2,4),语言辅助表!$L:$L,0),0)&amp;"
"&amp;"任务说明："&amp;"
"&amp;INDEX(语言辅助表!$M:$M,MATCH("KAKUSE_MESSION_"&amp;--MID(U27,2,4),语言辅助表!$L:$L,0),0),"无")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IFERROR("任务提示："&amp;INDEX(语言辅助表!$M:$M,MATCH("TASKDONE_"&amp;--MID(U27,7,4),语言辅助表!$L:$L,0),0)&amp;"
"&amp;"任务说明："&amp;"
"&amp;INDEX(语言辅助表!$M:$M,MATCH("KAKUSE_MESSION_"&amp;--MID(U27,7,4),语言辅助表!$L:$L,0),0),"无")</f>
        <v>任务提示：击杀5个野怪
任务说明：
[color=3c2a1e,fontsize=18]在联盟探索中，消灭[-][color=1ca216,fontsize=18]5[-][color=3c2a1e,fontsize=18]个野怪。[-]</v>
      </c>
      <c r="X27" s="97" t="str">
        <f>IFERROR("任务提示："&amp;INDEX(语言辅助表!$M:$M,MATCH("TASKDONE_"&amp;--MID(U27,12,4),语言辅助表!$L:$L,0),0)&amp;"
"&amp;"任务说明："&amp;"
"&amp;INDEX(语言辅助表!$M:$M,MATCH("KAKUSE_MESSION_"&amp;--MID(U27,12,4),语言辅助表!$L:$L,0),0),"无")</f>
        <v>任务提示：收集100个英魂
任务说明：
[color=3c2a1e,fontsize=18]在地下城14-2，14-4中收集[-][color=1ca216,fontsize=18]100[-][color=3c2a1e,fontsize=18]个皇家禁卫英魂。[-]</v>
      </c>
      <c r="Y27" s="97" t="str">
        <f>IFERROR("任务提示："&amp;INDEX(语言辅助表!$M:$M,MATCH("TASKDONE_"&amp;--MID(U27,17,4),语言辅助表!$L:$L,0),0)&amp;"
"&amp;"任务说明："&amp;"
"&amp;INDEX(语言辅助表!$M:$M,MATCH("KAKUSE_MESSION_"&amp;--MID(U27,17,4),语言辅助表!$L:$L,0),0),"无")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c r="A28" s="41">
        <v>405</v>
      </c>
      <c r="B28" s="41" t="s">
        <v>142</v>
      </c>
      <c r="C28" s="43" t="s">
        <v>1965</v>
      </c>
      <c r="D28" s="41" t="s">
        <v>1906</v>
      </c>
      <c r="E28" s="41" t="s">
        <v>1799</v>
      </c>
      <c r="F28" s="41" t="s">
        <v>1794</v>
      </c>
      <c r="G28" s="41" t="s">
        <v>1826</v>
      </c>
      <c r="H28" s="41">
        <v>1</v>
      </c>
      <c r="I28" s="41" t="s">
        <v>1788</v>
      </c>
      <c r="J28" s="41">
        <v>3</v>
      </c>
      <c r="K28" s="41">
        <v>14</v>
      </c>
      <c r="L28" s="41" t="s">
        <v>1860</v>
      </c>
      <c r="M28" s="41" t="s">
        <v>1816</v>
      </c>
      <c r="N28" s="98" t="str">
        <f>IFERROR("天赋名称："&amp;INDEX(语言辅助表!$Y:$Y,MATCH(--MID(M28,4,5),语言辅助表!$X:$X,0),0)&amp;"
"&amp;"天赋说明："&amp;"
"&amp;INDEX(语言辅助表!$Z:$Z,MATCH(--MID(M28,4,5),语言辅助表!$X:$X,0),0),"无")</f>
        <v>天赋名称：聚能
天赋说明：
[color=562600]魔法兵团精通法术奥义，英雄法术免伤提高[-][color=1ca216,fontsize=20]{($level+$ulevel)*2+8}%[-]</v>
      </c>
      <c r="O28" s="41" t="s">
        <v>2529</v>
      </c>
      <c r="P28" s="98" t="str">
        <f>IFERROR("技能名称："&amp;INDEX(语言辅助表!$J:$J,MATCH("SKILL_"&amp;--MID($O$2,5,5),语言辅助表!$I:$I,0),0)&amp;"
"&amp;"技能说明："&amp;"
"&amp;INDEX(语言辅助表!$J:$J,MATCH("SKILLDES_"&amp;--MID(O28,5,5),语言辅助表!$I:$I,0),0),"无")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IFERROR("技能名称："&amp;INDEX(语言辅助表!$J:$J,MATCH("SKILL_"&amp;--MID($O$2,15,5),语言辅助表!$I:$I,0),0)&amp;"
"&amp;"技能说明："&amp;"
"&amp;INDEX(语言辅助表!$J:$J,MATCH("SKILLDES_"&amp;--MID(O28,15,5),语言辅助表!$I:$I,0),0),"无")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IFERROR("技能名称："&amp;INDEX(语言辅助表!$J:$J,MATCH("SKILL_"&amp;--MID($O$2,25,5),语言辅助表!$I:$I,0),0)&amp;"
"&amp;"技能说明："&amp;"
"&amp;INDEX(语言辅助表!$J:$J,MATCH("SKILLDES_"&amp;--MID(O28,25,5),语言辅助表!$I:$I,0),0),"无")</f>
        <v>技能名称：屠龙
技能说明：
[color=645252,fontsize=20]雷鸟暴击值提高[-][color=48b946,fontsize=20]{($level+$ulevel)*40+160}[-][color=645252,fontsize=20]，生命低于35%后效果翻倍。（生命恢复后依然生效）[-]</v>
      </c>
      <c r="S28" s="98" t="str">
        <f>IFERROR("技能名称："&amp;INDEX(语言辅助表!$J:$J,MATCH("SKILL_"&amp;--MID($O$2,35,5),语言辅助表!$I:$I,0),0)&amp;"
"&amp;"技能说明："&amp;"
"&amp;INDEX(语言辅助表!$J:$J,MATCH("SKILLDES_"&amp;--MID(O28,35,5),语言辅助表!$I:$I,0),0),"无")</f>
        <v>技能名称：振奋
技能说明：
[color=645252,fontsize=20]雷鸟在场时，所有敌方兵团降低[-][color=48b946,fontsize=20]{($level+$ulevel)*5+95}[-][color=645252,fontsize=20]命中值。[-]</v>
      </c>
      <c r="T28" s="41">
        <v>1</v>
      </c>
      <c r="U28" s="41" t="s">
        <v>1838</v>
      </c>
      <c r="V28" s="97" t="str">
        <f>IFERROR("任务提示："&amp;INDEX(语言辅助表!$M:$M,MATCH("TASKDONE_"&amp;--MID(U28,2,4),语言辅助表!$L:$L,0),0)&amp;"
"&amp;"任务说明："&amp;"
"&amp;INDEX(语言辅助表!$M:$M,MATCH("KAKUSE_MESSION_"&amp;--MID(U28,2,4),语言辅助表!$L:$L,0),0),"无")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IFERROR("任务提示："&amp;INDEX(语言辅助表!$M:$M,MATCH("TASKDONE_"&amp;--MID(U28,7,4),语言辅助表!$L:$L,0),0)&amp;"
"&amp;"任务说明："&amp;"
"&amp;INDEX(语言辅助表!$M:$M,MATCH("KAKUSE_MESSION_"&amp;--MID(U28,7,4),语言辅助表!$L:$L,0),0),"无")</f>
        <v>任务提示：采集5份资源
任务说明：
[color=3c2a1e,fontsize=18]在联盟探索中，采集[-][color=1ca216,fontsize=18]5[-][color=3c2a1e,fontsize=18]份资源。[-]</v>
      </c>
      <c r="X28" s="97" t="str">
        <f>IFERROR("任务提示："&amp;INDEX(语言辅助表!$M:$M,MATCH("TASKDONE_"&amp;--MID(U28,12,4),语言辅助表!$L:$L,0),0)&amp;"
"&amp;"任务说明："&amp;"
"&amp;INDEX(语言辅助表!$M:$M,MATCH("KAKUSE_MESSION_"&amp;--MID(U28,12,4),语言辅助表!$L:$L,0),0),"无")</f>
        <v>任务提示：收集100个英魂
任务说明：
[color=3c2a1e,fontsize=18]在地下城15-2，15-4中收集[-][color=1ca216,fontsize=18]100[-][color=3c2a1e,fontsize=18]个雷霆之翼英魂。[-]</v>
      </c>
      <c r="Y28" s="97" t="str">
        <f>IFERROR("任务提示："&amp;INDEX(语言辅助表!$M:$M,MATCH("TASKDONE_"&amp;--MID(U28,17,4),语言辅助表!$L:$L,0),0)&amp;"
"&amp;"任务说明："&amp;"
"&amp;INDEX(语言辅助表!$M:$M,MATCH("KAKUSE_MESSION_"&amp;--MID(U28,17,4),语言辅助表!$L:$L,0),0),"无")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c r="A29" s="41">
        <v>406</v>
      </c>
      <c r="B29" s="41" t="s">
        <v>143</v>
      </c>
      <c r="C29" s="43" t="s">
        <v>1966</v>
      </c>
      <c r="D29" s="41" t="s">
        <v>1907</v>
      </c>
      <c r="E29" s="41" t="s">
        <v>1799</v>
      </c>
      <c r="F29" s="41" t="s">
        <v>1801</v>
      </c>
      <c r="G29" s="41" t="s">
        <v>1827</v>
      </c>
      <c r="H29" s="41">
        <v>1</v>
      </c>
      <c r="I29" s="41" t="s">
        <v>1786</v>
      </c>
      <c r="J29" s="41">
        <v>3</v>
      </c>
      <c r="K29" s="41">
        <v>14</v>
      </c>
      <c r="L29" s="41" t="s">
        <v>1858</v>
      </c>
      <c r="M29" s="41" t="s">
        <v>1818</v>
      </c>
      <c r="N29" s="98" t="str">
        <f>IFERROR("天赋名称："&amp;INDEX(语言辅助表!$Y:$Y,MATCH(--MID(M29,4,5),语言辅助表!$X:$X,0),0)&amp;"
"&amp;"天赋说明："&amp;"
"&amp;INDEX(语言辅助表!$Z:$Z,MATCH(--MID(M29,4,5),语言辅助表!$X:$X,0),0),"无")</f>
        <v>天赋名称：狙击
天赋说明：
[color=562600]与目标距离影响伤害，每100攻击距离提高[-][color=1ca216,fontsize=20]{($level+$ulevel)*1+4}%[-][color=562600]攻击[-]</v>
      </c>
      <c r="O29" s="41" t="s">
        <v>2530</v>
      </c>
      <c r="P29" s="98" t="str">
        <f>IFERROR("技能名称："&amp;INDEX(语言辅助表!$J:$J,MATCH("SKILL_"&amp;--MID($O$2,5,5),语言辅助表!$I:$I,0),0)&amp;"
"&amp;"技能说明："&amp;"
"&amp;INDEX(语言辅助表!$J:$J,MATCH("SKILLDES_"&amp;--MID(O29,5,5),语言辅助表!$I:$I,0),0),"无")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IFERROR("技能名称："&amp;INDEX(语言辅助表!$J:$J,MATCH("SKILL_"&amp;--MID($O$2,15,5),语言辅助表!$I:$I,0),0)&amp;"
"&amp;"技能说明："&amp;"
"&amp;INDEX(语言辅助表!$J:$J,MATCH("SKILLDES_"&amp;--MID(O29,15,5),语言辅助表!$I:$I,0),0),"无")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IFERROR("技能名称："&amp;INDEX(语言辅助表!$J:$J,MATCH("SKILL_"&amp;--MID($O$2,25,5),语言辅助表!$I:$I,0),0)&amp;"
"&amp;"技能说明："&amp;"
"&amp;INDEX(语言辅助表!$J:$J,MATCH("SKILLDES_"&amp;--MID(O29,25,5),语言辅助表!$I:$I,0),0),"无")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IFERROR("技能名称："&amp;INDEX(语言辅助表!$J:$J,MATCH("SKILL_"&amp;--MID($O$2,35,5),语言辅助表!$I:$I,0),0)&amp;"
"&amp;"技能说明："&amp;"
"&amp;INDEX(语言辅助表!$J:$J,MATCH("SKILLDES_"&amp;--MID(O29,35,5),语言辅助表!$I:$I,0),0),"无")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1832</v>
      </c>
      <c r="V29" s="97" t="str">
        <f>IFERROR("任务提示："&amp;INDEX(语言辅助表!$M:$M,MATCH("TASKDONE_"&amp;--MID(U29,2,4),语言辅助表!$L:$L,0),0)&amp;"
"&amp;"任务说明："&amp;"
"&amp;INDEX(语言辅助表!$M:$M,MATCH("KAKUSE_MESSION_"&amp;--MID(U29,2,4),语言辅助表!$L:$L,0),0),"无")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IFERROR("任务提示："&amp;INDEX(语言辅助表!$M:$M,MATCH("TASKDONE_"&amp;--MID(U29,7,4),语言辅助表!$L:$L,0),0)&amp;"
"&amp;"任务说明："&amp;"
"&amp;INDEX(语言辅助表!$M:$M,MATCH("KAKUSE_MESSION_"&amp;--MID(U29,7,4),语言辅助表!$L:$L,0),0),"无")</f>
        <v>任务提示：击杀5个野怪
任务说明：
[color=3c2a1e,fontsize=18]在联盟探索中，消灭[-][color=1ca216,fontsize=18]5[-][color=3c2a1e,fontsize=18]个野怪。[-]</v>
      </c>
      <c r="X29" s="97" t="str">
        <f>IFERROR("任务提示："&amp;INDEX(语言辅助表!$M:$M,MATCH("TASKDONE_"&amp;--MID(U29,12,4),语言辅助表!$L:$L,0),0)&amp;"
"&amp;"任务说明："&amp;"
"&amp;INDEX(语言辅助表!$M:$M,MATCH("KAKUSE_MESSION_"&amp;--MID(U29,12,4),语言辅助表!$L:$L,0),0),"无")</f>
        <v>任务提示：收集100个英魂
任务说明：
[color=3c2a1e,fontsize=18]在地下城14-2，14-4中收集[-][color=1ca216,fontsize=18]100[-][color=3c2a1e,fontsize=18]个皇家禁卫英魂。[-]</v>
      </c>
      <c r="Y29" s="97" t="str">
        <f>IFERROR("任务提示："&amp;INDEX(语言辅助表!$M:$M,MATCH("TASKDONE_"&amp;--MID(U29,17,4),语言辅助表!$L:$L,0),0)&amp;"
"&amp;"任务说明："&amp;"
"&amp;INDEX(语言辅助表!$M:$M,MATCH("KAKUSE_MESSION_"&amp;--MID(U29,17,4),语言辅助表!$L:$L,0),0),"无")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c r="A30" s="41">
        <v>407</v>
      </c>
      <c r="B30" s="41" t="s">
        <v>144</v>
      </c>
      <c r="C30" s="43" t="s">
        <v>1967</v>
      </c>
      <c r="D30" s="41" t="s">
        <v>1908</v>
      </c>
      <c r="E30" s="41" t="s">
        <v>1799</v>
      </c>
      <c r="F30" s="41" t="s">
        <v>1794</v>
      </c>
      <c r="G30" s="41" t="s">
        <v>1825</v>
      </c>
      <c r="H30" s="41">
        <v>1</v>
      </c>
      <c r="I30" s="41" t="s">
        <v>1786</v>
      </c>
      <c r="J30" s="41">
        <v>3</v>
      </c>
      <c r="K30" s="41">
        <v>15</v>
      </c>
      <c r="L30" s="41" t="s">
        <v>1859</v>
      </c>
      <c r="M30" s="41" t="s">
        <v>1817</v>
      </c>
      <c r="N30" s="98" t="str">
        <f>IFERROR("天赋名称："&amp;INDEX(语言辅助表!$Y:$Y,MATCH(--MID(M30,4,5),语言辅助表!$X:$X,0),0)&amp;"
"&amp;"天赋说明："&amp;"
"&amp;INDEX(语言辅助表!$Z:$Z,MATCH(--MID(M30,4,5),语言辅助表!$X:$X,0),0),"无")</f>
        <v>天赋名称：重盾
天赋说明：
[color=562600]防御兵团具有更高的生存能力，兵团免伤提高[-][color=1ca216,fontsize=20]{($level+$ulevel)*2+8}%[-]</v>
      </c>
      <c r="O30" s="41" t="s">
        <v>2531</v>
      </c>
      <c r="P30" s="98" t="str">
        <f>IFERROR("技能名称："&amp;INDEX(语言辅助表!$J:$J,MATCH("SKILL_"&amp;--MID($O$2,5,5),语言辅助表!$I:$I,0),0)&amp;"
"&amp;"技能说明："&amp;"
"&amp;INDEX(语言辅助表!$J:$J,MATCH("SKILLDES_"&amp;--MID(O30,5,5),语言辅助表!$I:$I,0),0),"无")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IFERROR("技能名称："&amp;INDEX(语言辅助表!$J:$J,MATCH("SKILL_"&amp;--MID($O$2,15,5),语言辅助表!$I:$I,0),0)&amp;"
"&amp;"技能说明："&amp;"
"&amp;INDEX(语言辅助表!$J:$J,MATCH("SKILLDES_"&amp;--MID(O30,15,5),语言辅助表!$I:$I,0),0),"无")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IFERROR("技能名称："&amp;INDEX(语言辅助表!$J:$J,MATCH("SKILL_"&amp;--MID($O$2,25,5),语言辅助表!$I:$I,0),0)&amp;"
"&amp;"技能说明："&amp;"
"&amp;INDEX(语言辅助表!$J:$J,MATCH("SKILLDES_"&amp;--MID(O30,25,5),语言辅助表!$I:$I,0),0),"无")</f>
        <v>技能名称：屠龙
技能说明：
[color=645252,fontsize=20]比蒙的兵团免伤提高[-][color=48b946,fontsize=20]{($level+$ulevel)*1+9}%[-][color=645252,fontsize=20]，生命低于35%后效果翻倍。（生命恢复后依然生效）[-]</v>
      </c>
      <c r="S30" s="98" t="str">
        <f>IFERROR("技能名称："&amp;INDEX(语言辅助表!$J:$J,MATCH("SKILL_"&amp;--MID($O$2,35,5),语言辅助表!$I:$I,0),0)&amp;"
"&amp;"技能说明："&amp;"
"&amp;INDEX(语言辅助表!$J:$J,MATCH("SKILLDES_"&amp;--MID(O30,35,5),语言辅助表!$I:$I,0),0),"无")</f>
        <v>技能名称：振奋
技能说明：
[color=645252,fontsize=20]每有1个敌方兵团死亡，比蒙恢复最大生命值[-][color=48b946,fontsize=20]{($level+$ulevel)*0.5+4.5}%[-][color=645252,fontsize=20]的生命，并提高10%兵团免伤，持续10秒。[-]</v>
      </c>
      <c r="T30" s="41">
        <v>1</v>
      </c>
      <c r="U30" s="41" t="s">
        <v>1839</v>
      </c>
      <c r="V30" s="97" t="str">
        <f>IFERROR("任务提示："&amp;INDEX(语言辅助表!$M:$M,MATCH("TASKDONE_"&amp;--MID(U30,2,4),语言辅助表!$L:$L,0),0)&amp;"
"&amp;"任务说明："&amp;"
"&amp;INDEX(语言辅助表!$M:$M,MATCH("KAKUSE_MESSION_"&amp;--MID(U30,2,4),语言辅助表!$L:$L,0),0),"无")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IFERROR("任务提示："&amp;INDEX(语言辅助表!$M:$M,MATCH("TASKDONE_"&amp;--MID(U30,7,4),语言辅助表!$L:$L,0),0)&amp;"
"&amp;"任务说明："&amp;"
"&amp;INDEX(语言辅助表!$M:$M,MATCH("KAKUSE_MESSION_"&amp;--MID(U30,7,4),语言辅助表!$L:$L,0),0),"无")</f>
        <v>任务提示：消灭3个野怪
任务说明：
[color=3c2a1e,fontsize=18]在联盟探索中，消灭[-][color=1ca216,fontsize=18]3[-][color=3c2a1e,fontsize=18]个野怪。[-]</v>
      </c>
      <c r="X30" s="97" t="str">
        <f>IFERROR("任务提示："&amp;INDEX(语言辅助表!$M:$M,MATCH("TASKDONE_"&amp;--MID(U30,12,4),语言辅助表!$L:$L,0),0)&amp;"
"&amp;"任务说明："&amp;"
"&amp;INDEX(语言辅助表!$M:$M,MATCH("KAKUSE_MESSION_"&amp;--MID(U30,12,4),语言辅助表!$L:$L,0),0),"无")</f>
        <v>任务提示：收集100个英魂
任务说明：
[color=3c2a1e,fontsize=18]在地下城17-2，17-4中收集[-][color=1ca216,fontsize=18]100[-][color=3c2a1e,fontsize=18]个上古巨兽英魂。[-]</v>
      </c>
      <c r="Y30" s="97" t="str">
        <f>IFERROR("任务提示："&amp;INDEX(语言辅助表!$M:$M,MATCH("TASKDONE_"&amp;--MID(U30,17,4),语言辅助表!$L:$L,0),0)&amp;"
"&amp;"任务说明："&amp;"
"&amp;INDEX(语言辅助表!$M:$M,MATCH("KAKUSE_MESSION_"&amp;--MID(U30,17,4),语言辅助表!$L:$L,0),0),"无")</f>
        <v>任务提示：冠军对决获胜1次
任务说明：
[color=3c2a1e,fontsize=18]上阵比蒙于冠军对决中取得[-][color=1ca216,fontsize=18]1[-][color=3c2a1e,fontsize=18]次胜利。[-]</v>
      </c>
    </row>
    <row r="31" spans="1:25">
      <c r="A31" s="41">
        <v>501</v>
      </c>
      <c r="B31" s="41" t="s">
        <v>145</v>
      </c>
      <c r="C31" s="43" t="s">
        <v>1968</v>
      </c>
      <c r="D31" s="41" t="s">
        <v>1909</v>
      </c>
      <c r="E31" s="41" t="s">
        <v>1802</v>
      </c>
      <c r="F31" s="41" t="s">
        <v>1803</v>
      </c>
      <c r="G31" s="41" t="s">
        <v>1825</v>
      </c>
      <c r="H31" s="41">
        <v>9</v>
      </c>
      <c r="I31" s="41" t="s">
        <v>1788</v>
      </c>
      <c r="J31" s="41">
        <v>1</v>
      </c>
      <c r="K31" s="41">
        <v>13</v>
      </c>
      <c r="L31" s="41" t="s">
        <v>1861</v>
      </c>
      <c r="M31" s="41" t="s">
        <v>1817</v>
      </c>
      <c r="N31" s="98" t="str">
        <f>IFERROR("天赋名称："&amp;INDEX(语言辅助表!$Y:$Y,MATCH(--MID(M31,4,5),语言辅助表!$X:$X,0),0)&amp;"
"&amp;"天赋说明："&amp;"
"&amp;INDEX(语言辅助表!$Z:$Z,MATCH(--MID(M31,4,5),语言辅助表!$X:$X,0),0),"无")</f>
        <v>天赋名称：重盾
天赋说明：
[color=562600]防御兵团具有更高的生存能力，兵团免伤提高[-][color=1ca216,fontsize=20]{($level+$ulevel)*2+8}%[-]</v>
      </c>
      <c r="O31" s="41" t="s">
        <v>2532</v>
      </c>
      <c r="P31" s="98" t="str">
        <f>IFERROR("技能名称："&amp;INDEX(语言辅助表!$J:$J,MATCH("SKILL_"&amp;--MID($O$2,5,5),语言辅助表!$I:$I,0),0)&amp;"
"&amp;"技能说明："&amp;"
"&amp;INDEX(语言辅助表!$J:$J,MATCH("SKILLDES_"&amp;--MID(O31,5,5),语言辅助表!$I:$I,0),0),"无")</f>
        <v>技能名称：矛阵
技能说明：
[color=645252,fontsize=20]小恶魔死亡时，[-][color=48b946,fontsize=20]{($level+$ulevel)*1+9}%[-][color=645252,fontsize=20]概率满血复活。[-]</v>
      </c>
      <c r="Q31" s="98" t="str">
        <f>IFERROR("技能名称："&amp;INDEX(语言辅助表!$J:$J,MATCH("SKILL_"&amp;--MID($O$2,15,5),语言辅助表!$I:$I,0),0)&amp;"
"&amp;"技能说明："&amp;"
"&amp;INDEX(语言辅助表!$J:$J,MATCH("SKILLDES_"&amp;--MID(O31,15,5),语言辅助表!$I:$I,0),0),"无")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IFERROR("技能名称："&amp;INDEX(语言辅助表!$J:$J,MATCH("SKILL_"&amp;--MID($O$2,25,5),语言辅助表!$I:$I,0),0)&amp;"
"&amp;"技能说明："&amp;"
"&amp;INDEX(语言辅助表!$J:$J,MATCH("SKILLDES_"&amp;--MID(O31,25,5),语言辅助表!$I:$I,0),0),"无")</f>
        <v>技能名称：屠龙
技能说明：
[color=645252,fontsize=20]小恶魔闪避值提高[-][color=48b946,fontsize=20]{(($level+$ulevel)*20+130)}[-][color=645252,fontsize=20]。[-]</v>
      </c>
      <c r="S31" s="98" t="str">
        <f>IFERROR("技能名称："&amp;INDEX(语言辅助表!$J:$J,MATCH("SKILL_"&amp;--MID($O$2,35,5),语言辅助表!$I:$I,0),0)&amp;"
"&amp;"技能说明："&amp;"
"&amp;INDEX(语言辅助表!$J:$J,MATCH("SKILLDES_"&amp;--MID(O31,35,5),语言辅助表!$I:$I,0),0),"无")</f>
        <v>技能名称：振奋
技能说明：
[color=645252,fontsize=20]小恶魔生命提高[-][color=48b946,fontsize=20]{(($level+$ulevel)*3+12)}%[-][color=645252,fontsize=20]，受治疗效果提高30%。[-]</v>
      </c>
      <c r="T31" s="41">
        <v>0</v>
      </c>
      <c r="U31" s="41" t="s">
        <v>1832</v>
      </c>
      <c r="V31" s="97" t="str">
        <f>IFERROR("任务提示："&amp;INDEX(语言辅助表!$M:$M,MATCH("TASKDONE_"&amp;--MID(U31,2,4),语言辅助表!$L:$L,0),0)&amp;"
"&amp;"任务说明："&amp;"
"&amp;INDEX(语言辅助表!$M:$M,MATCH("KAKUSE_MESSION_"&amp;--MID(U31,2,4),语言辅助表!$L:$L,0),0),"无")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IFERROR("任务提示："&amp;INDEX(语言辅助表!$M:$M,MATCH("TASKDONE_"&amp;--MID(U31,7,4),语言辅助表!$L:$L,0),0)&amp;"
"&amp;"任务说明："&amp;"
"&amp;INDEX(语言辅助表!$M:$M,MATCH("KAKUSE_MESSION_"&amp;--MID(U31,7,4),语言辅助表!$L:$L,0),0),"无")</f>
        <v>任务提示：击杀5个野怪
任务说明：
[color=3c2a1e,fontsize=18]在联盟探索中，消灭[-][color=1ca216,fontsize=18]5[-][color=3c2a1e,fontsize=18]个野怪。[-]</v>
      </c>
      <c r="X31" s="97" t="str">
        <f>IFERROR("任务提示："&amp;INDEX(语言辅助表!$M:$M,MATCH("TASKDONE_"&amp;--MID(U31,12,4),语言辅助表!$L:$L,0),0)&amp;"
"&amp;"任务说明："&amp;"
"&amp;INDEX(语言辅助表!$M:$M,MATCH("KAKUSE_MESSION_"&amp;--MID(U31,12,4),语言辅助表!$L:$L,0),0),"无")</f>
        <v>任务提示：收集100个英魂
任务说明：
[color=3c2a1e,fontsize=18]在地下城14-2，14-4中收集[-][color=1ca216,fontsize=18]100[-][color=3c2a1e,fontsize=18]个皇家禁卫英魂。[-]</v>
      </c>
      <c r="Y31" s="97" t="str">
        <f>IFERROR("任务提示："&amp;INDEX(语言辅助表!$M:$M,MATCH("TASKDONE_"&amp;--MID(U31,17,4),语言辅助表!$L:$L,0),0)&amp;"
"&amp;"任务说明："&amp;"
"&amp;INDEX(语言辅助表!$M:$M,MATCH("KAKUSE_MESSION_"&amp;--MID(U31,17,4),语言辅助表!$L:$L,0),0),"无")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c r="A32" s="41">
        <v>502</v>
      </c>
      <c r="B32" s="41" t="s">
        <v>146</v>
      </c>
      <c r="C32" s="43" t="s">
        <v>1969</v>
      </c>
      <c r="D32" s="41" t="s">
        <v>1910</v>
      </c>
      <c r="E32" s="41" t="s">
        <v>1802</v>
      </c>
      <c r="F32" s="41" t="s">
        <v>1803</v>
      </c>
      <c r="G32" s="41" t="s">
        <v>1826</v>
      </c>
      <c r="H32" s="41">
        <v>9</v>
      </c>
      <c r="I32" s="41" t="s">
        <v>1786</v>
      </c>
      <c r="J32" s="41">
        <v>2</v>
      </c>
      <c r="K32" s="41">
        <v>13</v>
      </c>
      <c r="L32" s="41" t="s">
        <v>1862</v>
      </c>
      <c r="M32" s="41" t="s">
        <v>1816</v>
      </c>
      <c r="N32" s="98" t="str">
        <f>IFERROR("天赋名称："&amp;INDEX(语言辅助表!$Y:$Y,MATCH(--MID(M32,4,5),语言辅助表!$X:$X,0),0)&amp;"
"&amp;"天赋说明："&amp;"
"&amp;INDEX(语言辅助表!$Z:$Z,MATCH(--MID(M32,4,5),语言辅助表!$X:$X,0),0),"无")</f>
        <v>天赋名称：聚能
天赋说明：
[color=562600]魔法兵团精通法术奥义，英雄法术免伤提高[-][color=1ca216,fontsize=20]{($level+$ulevel)*2+8}%[-]</v>
      </c>
      <c r="O32" s="41" t="s">
        <v>2533</v>
      </c>
      <c r="P32" s="98" t="str">
        <f>IFERROR("技能名称："&amp;INDEX(语言辅助表!$J:$J,MATCH("SKILL_"&amp;--MID($O$2,5,5),语言辅助表!$I:$I,0),0)&amp;"
"&amp;"技能说明："&amp;"
"&amp;INDEX(语言辅助表!$J:$J,MATCH("SKILLDES_"&amp;--MID(O32,5,5),语言辅助表!$I:$I,0),0),"无")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IFERROR("技能名称："&amp;INDEX(语言辅助表!$J:$J,MATCH("SKILL_"&amp;--MID($O$2,15,5),语言辅助表!$I:$I,0),0)&amp;"
"&amp;"技能说明："&amp;"
"&amp;INDEX(语言辅助表!$J:$J,MATCH("SKILLDES_"&amp;--MID(O32,15,5),语言辅助表!$I:$I,0),0),"无")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IFERROR("技能名称："&amp;INDEX(语言辅助表!$J:$J,MATCH("SKILL_"&amp;--MID($O$2,25,5),语言辅助表!$I:$I,0),0)&amp;"
"&amp;"技能说明："&amp;"
"&amp;INDEX(语言辅助表!$J:$J,MATCH("SKILLDES_"&amp;--MID(O32,25,5),语言辅助表!$I:$I,0),0),"无")</f>
        <v>技能名称：屠龙
技能说明：
[color=645252,fontsize=20]歌革攻击提高[-][color=48b946,fontsize=20]{(($level+$ulevel)*4+16)}%[-][color=645252,fontsize=20]。[-]</v>
      </c>
      <c r="S32" s="98" t="str">
        <f>IFERROR("技能名称："&amp;INDEX(语言辅助表!$J:$J,MATCH("SKILL_"&amp;--MID($O$2,35,5),语言辅助表!$I:$I,0),0)&amp;"
"&amp;"技能说明："&amp;"
"&amp;INDEX(语言辅助表!$J:$J,MATCH("SKILLDES_"&amp;--MID(O32,35,5),语言辅助表!$I:$I,0),0),"无")</f>
        <v>技能名称：振奋
技能说明：
[color=645252,fontsize=20]歌革生命提高[-][color=48b946,fontsize=20]{(($level+$ulevel)*4+16)}%[-][color=645252,fontsize=20]，火系法术免伤提高40%。[-]</v>
      </c>
      <c r="T32" s="41">
        <v>1</v>
      </c>
      <c r="U32" s="41" t="s">
        <v>1840</v>
      </c>
      <c r="V32" s="97" t="str">
        <f>IFERROR("任务提示："&amp;INDEX(语言辅助表!$M:$M,MATCH("TASKDONE_"&amp;--MID(U32,2,4),语言辅助表!$L:$L,0),0)&amp;"
"&amp;"任务说明："&amp;"
"&amp;INDEX(语言辅助表!$M:$M,MATCH("KAKUSE_MESSION_"&amp;--MID(U32,2,4),语言辅助表!$L:$L,0),0),"无")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IFERROR("任务提示："&amp;INDEX(语言辅助表!$M:$M,MATCH("TASKDONE_"&amp;--MID(U32,7,4),语言辅助表!$L:$L,0),0)&amp;"
"&amp;"任务说明："&amp;"
"&amp;INDEX(语言辅助表!$M:$M,MATCH("KAKUSE_MESSION_"&amp;--MID(U32,7,4),语言辅助表!$L:$L,0),0),"无")</f>
        <v>任务提示：占领1次城池
任务说明：
[color=3c2a1e,fontsize=18]在联盟探索地下城中，占领[-][color=1ca216,fontsize=18]1[-][color=3c2a1e,fontsize=18]次城池。[-]</v>
      </c>
      <c r="X32" s="97" t="str">
        <f>IFERROR("任务提示："&amp;INDEX(语言辅助表!$M:$M,MATCH("TASKDONE_"&amp;--MID(U32,12,4),语言辅助表!$L:$L,0),0)&amp;"
"&amp;"任务说明："&amp;"
"&amp;INDEX(语言辅助表!$M:$M,MATCH("KAKUSE_MESSION_"&amp;--MID(U32,12,4),语言辅助表!$L:$L,0),0),"无")</f>
        <v>任务提示：收集100个英魂
任务说明：
[color=3c2a1e,fontsize=18]在地下城15-2，15-4中收集[-][color=1ca216,fontsize=18]100[-][color=3c2a1e,fontsize=18]个烈焰妖姬英魂。[-]</v>
      </c>
      <c r="Y32" s="97" t="str">
        <f>IFERROR("任务提示："&amp;INDEX(语言辅助表!$M:$M,MATCH("TASKDONE_"&amp;--MID(U32,17,4),语言辅助表!$L:$L,0),0)&amp;"
"&amp;"任务说明："&amp;"
"&amp;INDEX(语言辅助表!$M:$M,MATCH("KAKUSE_MESSION_"&amp;--MID(U32,17,4),语言辅助表!$L:$L,0),0),"无")</f>
        <v>任务提示：冠军对决获胜1次
任务说明：
[color=3c2a1e,fontsize=18]歌革上阵且魔法兵团至少上阵[-][color=1ca216,fontsize=18]3[-][color=3c2a1e,fontsize=18]个，在冠军对决中取得[-][color=1ca216,fontsize=18]1[-][color=3c2a1e,fontsize=18]次胜利。[-]</v>
      </c>
    </row>
    <row r="33" spans="1:25">
      <c r="A33" s="41">
        <v>503</v>
      </c>
      <c r="B33" s="41" t="s">
        <v>147</v>
      </c>
      <c r="C33" s="43" t="s">
        <v>1970</v>
      </c>
      <c r="D33" s="41" t="s">
        <v>1911</v>
      </c>
      <c r="E33" s="41" t="s">
        <v>1802</v>
      </c>
      <c r="F33" s="41" t="s">
        <v>1787</v>
      </c>
      <c r="G33" s="41" t="s">
        <v>1824</v>
      </c>
      <c r="H33" s="41">
        <v>9</v>
      </c>
      <c r="I33" s="41" t="s">
        <v>1786</v>
      </c>
      <c r="J33" s="41">
        <v>3</v>
      </c>
      <c r="K33" s="41">
        <v>14</v>
      </c>
      <c r="L33" s="41" t="s">
        <v>1863</v>
      </c>
      <c r="M33" s="41" t="s">
        <v>1815</v>
      </c>
      <c r="N33" s="98" t="str">
        <f>IFERROR("天赋名称："&amp;INDEX(语言辅助表!$Y:$Y,MATCH(--MID(M33,4,5),语言辅助表!$X:$X,0),0)&amp;"
"&amp;"天赋说明："&amp;"
"&amp;INDEX(语言辅助表!$Z:$Z,MATCH(--MID(M33,4,5),语言辅助表!$X:$X,0),0),"无")</f>
        <v>天赋名称：迂回
天赋说明：
[color=562600]优先攻击敌方后排，对射手及魔法兵团伤害提高[-][color=1ca216,fontsize=20]{($level+$ulevel)*6+24}%[-]</v>
      </c>
      <c r="O33" s="41" t="s">
        <v>2534</v>
      </c>
      <c r="P33" s="98" t="str">
        <f>IFERROR("技能名称："&amp;INDEX(语言辅助表!$J:$J,MATCH("SKILL_"&amp;--MID($O$2,5,5),语言辅助表!$I:$I,0),0)&amp;"
"&amp;"技能说明："&amp;"
"&amp;INDEX(语言辅助表!$J:$J,MATCH("SKILLDES_"&amp;--MID(O33,5,5),语言辅助表!$I:$I,0),0),"无")</f>
        <v>技能名称：矛阵
技能说明：
[color=645252,fontsize=20]地狱三头犬大幅度提高暴击值，持续[-][color=48b946,fontsize=20]{($level+$ulevel)*0.5+9.5}[-][color=645252,fontsize=20]秒。[-]</v>
      </c>
      <c r="Q33" s="98" t="str">
        <f>IFERROR("技能名称："&amp;INDEX(语言辅助表!$J:$J,MATCH("SKILL_"&amp;--MID($O$2,15,5),语言辅助表!$I:$I,0),0)&amp;"
"&amp;"技能说明："&amp;"
"&amp;INDEX(语言辅助表!$J:$J,MATCH("SKILLDES_"&amp;--MID(O33,15,5),语言辅助表!$I:$I,0),0),"无")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IFERROR("技能名称："&amp;INDEX(语言辅助表!$J:$J,MATCH("SKILL_"&amp;--MID($O$2,25,5),语言辅助表!$I:$I,0),0)&amp;"
"&amp;"技能说明："&amp;"
"&amp;INDEX(语言辅助表!$J:$J,MATCH("SKILLDES_"&amp;--MID(O33,25,5),语言辅助表!$I:$I,0),0),"无")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IFERROR("技能名称："&amp;INDEX(语言辅助表!$J:$J,MATCH("SKILL_"&amp;--MID($O$2,35,5),语言辅助表!$I:$I,0),0)&amp;"
"&amp;"技能说明："&amp;"
"&amp;INDEX(语言辅助表!$J:$J,MATCH("SKILLDES_"&amp;--MID(O33,35,5),语言辅助表!$I:$I,0),0),"无")</f>
        <v>技能名称：振奋
技能说明：
[color=645252,fontsize=20]地狱三头犬暴伤提高[-][color=48b946,fontsize=20]{(($level+$ulevel)*3+12)}%[-][color=645252,fontsize=20]。战场中每有1个己方地狱阵营的兵团上场，地狱三头犬暴伤额外提高3%。[-]</v>
      </c>
      <c r="T33" s="41">
        <v>0</v>
      </c>
      <c r="U33" s="41" t="s">
        <v>1832</v>
      </c>
      <c r="V33" s="97" t="str">
        <f>IFERROR("任务提示："&amp;INDEX(语言辅助表!$M:$M,MATCH("TASKDONE_"&amp;--MID(U33,2,4),语言辅助表!$L:$L,0),0)&amp;"
"&amp;"任务说明："&amp;"
"&amp;INDEX(语言辅助表!$M:$M,MATCH("KAKUSE_MESSION_"&amp;--MID(U33,2,4),语言辅助表!$L:$L,0),0),"无")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IFERROR("任务提示："&amp;INDEX(语言辅助表!$M:$M,MATCH("TASKDONE_"&amp;--MID(U33,7,4),语言辅助表!$L:$L,0),0)&amp;"
"&amp;"任务说明："&amp;"
"&amp;INDEX(语言辅助表!$M:$M,MATCH("KAKUSE_MESSION_"&amp;--MID(U33,7,4),语言辅助表!$L:$L,0),0),"无")</f>
        <v>任务提示：击杀5个野怪
任务说明：
[color=3c2a1e,fontsize=18]在联盟探索中，消灭[-][color=1ca216,fontsize=18]5[-][color=3c2a1e,fontsize=18]个野怪。[-]</v>
      </c>
      <c r="X33" s="97" t="str">
        <f>IFERROR("任务提示："&amp;INDEX(语言辅助表!$M:$M,MATCH("TASKDONE_"&amp;--MID(U33,12,4),语言辅助表!$L:$L,0),0)&amp;"
"&amp;"任务说明："&amp;"
"&amp;INDEX(语言辅助表!$M:$M,MATCH("KAKUSE_MESSION_"&amp;--MID(U33,12,4),语言辅助表!$L:$L,0),0),"无")</f>
        <v>任务提示：收集100个英魂
任务说明：
[color=3c2a1e,fontsize=18]在地下城14-2，14-4中收集[-][color=1ca216,fontsize=18]100[-][color=3c2a1e,fontsize=18]个皇家禁卫英魂。[-]</v>
      </c>
      <c r="Y33" s="97" t="str">
        <f>IFERROR("任务提示："&amp;INDEX(语言辅助表!$M:$M,MATCH("TASKDONE_"&amp;--MID(U33,17,4),语言辅助表!$L:$L,0),0)&amp;"
"&amp;"任务说明："&amp;"
"&amp;INDEX(语言辅助表!$M:$M,MATCH("KAKUSE_MESSION_"&amp;--MID(U33,17,4),语言辅助表!$L:$L,0),0),"无")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c r="A34" s="41">
        <v>504</v>
      </c>
      <c r="B34" s="41" t="s">
        <v>148</v>
      </c>
      <c r="C34" s="43" t="s">
        <v>1971</v>
      </c>
      <c r="D34" s="41" t="s">
        <v>1912</v>
      </c>
      <c r="E34" s="41" t="s">
        <v>1802</v>
      </c>
      <c r="F34" s="41" t="s">
        <v>1803</v>
      </c>
      <c r="G34" s="41" t="s">
        <v>1825</v>
      </c>
      <c r="H34" s="41">
        <v>4</v>
      </c>
      <c r="I34" s="41" t="s">
        <v>1786</v>
      </c>
      <c r="J34" s="41">
        <v>2</v>
      </c>
      <c r="K34" s="41">
        <v>14</v>
      </c>
      <c r="L34" s="41" t="s">
        <v>1861</v>
      </c>
      <c r="M34" s="41" t="s">
        <v>1817</v>
      </c>
      <c r="N34" s="98" t="str">
        <f>IFERROR("天赋名称："&amp;INDEX(语言辅助表!$Y:$Y,MATCH(--MID(M34,4,5),语言辅助表!$X:$X,0),0)&amp;"
"&amp;"天赋说明："&amp;"
"&amp;INDEX(语言辅助表!$Z:$Z,MATCH(--MID(M34,4,5),语言辅助表!$X:$X,0),0),"无")</f>
        <v>天赋名称：重盾
天赋说明：
[color=562600]防御兵团具有更高的生存能力，兵团免伤提高[-][color=1ca216,fontsize=20]{($level+$ulevel)*2+8}%[-]</v>
      </c>
      <c r="O34" s="41" t="s">
        <v>2535</v>
      </c>
      <c r="P34" s="98" t="str">
        <f>IFERROR("技能名称："&amp;INDEX(语言辅助表!$J:$J,MATCH("SKILL_"&amp;--MID($O$2,5,5),语言辅助表!$I:$I,0),0)&amp;"
"&amp;"技能说明："&amp;"
"&amp;INDEX(语言辅助表!$J:$J,MATCH("SKILLDES_"&amp;--MID(O34,5,5),语言辅助表!$I:$I,0),0),"无")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IFERROR("技能名称："&amp;INDEX(语言辅助表!$J:$J,MATCH("SKILL_"&amp;--MID($O$2,15,5),语言辅助表!$I:$I,0),0)&amp;"
"&amp;"技能说明："&amp;"
"&amp;INDEX(语言辅助表!$J:$J,MATCH("SKILLDES_"&amp;--MID(O34,15,5),语言辅助表!$I:$I,0),0),"无")</f>
        <v>技能名称：铁甲
技能说明：
[color=645252,fontsize=20]长角恶魔每次闪避时，恢复最大生命值[color=48b946,fontsize=20]{($level+$ulevel)*0.5+4.5}%[-][color=645252,fontsize=20]的生命。[-]</v>
      </c>
      <c r="R34" s="98" t="str">
        <f>IFERROR("技能名称："&amp;INDEX(语言辅助表!$J:$J,MATCH("SKILL_"&amp;--MID($O$2,25,5),语言辅助表!$I:$I,0),0)&amp;"
"&amp;"技能说明："&amp;"
"&amp;INDEX(语言辅助表!$J:$J,MATCH("SKILLDES_"&amp;--MID(O34,25,5),语言辅助表!$I:$I,0),0),"无")</f>
        <v>技能名称：屠龙
技能说明：
[color=645252,fontsize=20]长角恶魔生命提高[-][color=48b946,fontsize=20]{(($level+$ulevel)*3+12)}%[-][color=645252,fontsize=20]，受治疗效果提高30%。[-]</v>
      </c>
      <c r="S34" s="98" t="str">
        <f>IFERROR("技能名称："&amp;INDEX(语言辅助表!$J:$J,MATCH("SKILL_"&amp;--MID($O$2,35,5),语言辅助表!$I:$I,0),0)&amp;"
"&amp;"技能说明："&amp;"
"&amp;INDEX(语言辅助表!$J:$J,MATCH("SKILLDES_"&amp;--MID(O34,35,5),语言辅助表!$I:$I,0),0),"无")</f>
        <v>技能名称：振奋
技能说明：
[color=645252,fontsize=20]长角恶魔闪避值提高[-][color=48b946,fontsize=20]{($level+$ulevel)*20+80}[-][color=645252,fontsize=20]。战场中每有1个地狱阵营的兵团上场，长角恶魔闪避值额外提高40。[-]</v>
      </c>
      <c r="T34" s="41">
        <v>0</v>
      </c>
      <c r="U34" s="41" t="s">
        <v>1832</v>
      </c>
      <c r="V34" s="97" t="str">
        <f>IFERROR("任务提示："&amp;INDEX(语言辅助表!$M:$M,MATCH("TASKDONE_"&amp;--MID(U34,2,4),语言辅助表!$L:$L,0),0)&amp;"
"&amp;"任务说明："&amp;"
"&amp;INDEX(语言辅助表!$M:$M,MATCH("KAKUSE_MESSION_"&amp;--MID(U34,2,4),语言辅助表!$L:$L,0),0),"无")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IFERROR("任务提示："&amp;INDEX(语言辅助表!$M:$M,MATCH("TASKDONE_"&amp;--MID(U34,7,4),语言辅助表!$L:$L,0),0)&amp;"
"&amp;"任务说明："&amp;"
"&amp;INDEX(语言辅助表!$M:$M,MATCH("KAKUSE_MESSION_"&amp;--MID(U34,7,4),语言辅助表!$L:$L,0),0),"无")</f>
        <v>任务提示：击杀5个野怪
任务说明：
[color=3c2a1e,fontsize=18]在联盟探索中，消灭[-][color=1ca216,fontsize=18]5[-][color=3c2a1e,fontsize=18]个野怪。[-]</v>
      </c>
      <c r="X34" s="97" t="str">
        <f>IFERROR("任务提示："&amp;INDEX(语言辅助表!$M:$M,MATCH("TASKDONE_"&amp;--MID(U34,12,4),语言辅助表!$L:$L,0),0)&amp;"
"&amp;"任务说明："&amp;"
"&amp;INDEX(语言辅助表!$M:$M,MATCH("KAKUSE_MESSION_"&amp;--MID(U34,12,4),语言辅助表!$L:$L,0),0),"无")</f>
        <v>任务提示：收集100个英魂
任务说明：
[color=3c2a1e,fontsize=18]在地下城14-2，14-4中收集[-][color=1ca216,fontsize=18]100[-][color=3c2a1e,fontsize=18]个皇家禁卫英魂。[-]</v>
      </c>
      <c r="Y34" s="97" t="str">
        <f>IFERROR("任务提示："&amp;INDEX(语言辅助表!$M:$M,MATCH("TASKDONE_"&amp;--MID(U34,17,4),语言辅助表!$L:$L,0),0)&amp;"
"&amp;"任务说明："&amp;"
"&amp;INDEX(语言辅助表!$M:$M,MATCH("KAKUSE_MESSION_"&amp;--MID(U34,17,4),语言辅助表!$L:$L,0),0),"无")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c r="A35" s="41">
        <v>505</v>
      </c>
      <c r="B35" s="41" t="s">
        <v>149</v>
      </c>
      <c r="C35" s="43" t="s">
        <v>1972</v>
      </c>
      <c r="D35" s="41" t="s">
        <v>1913</v>
      </c>
      <c r="E35" s="41" t="s">
        <v>1802</v>
      </c>
      <c r="F35" s="41" t="s">
        <v>1803</v>
      </c>
      <c r="G35" s="41" t="s">
        <v>1823</v>
      </c>
      <c r="H35" s="41">
        <v>4</v>
      </c>
      <c r="I35" s="41" t="s">
        <v>1786</v>
      </c>
      <c r="J35" s="41">
        <v>3</v>
      </c>
      <c r="K35" s="41">
        <v>14</v>
      </c>
      <c r="L35" s="41" t="s">
        <v>1864</v>
      </c>
      <c r="M35" s="41" t="s">
        <v>1814</v>
      </c>
      <c r="N35" s="98" t="str">
        <f>IFERROR("天赋名称："&amp;INDEX(语言辅助表!$Y:$Y,MATCH(--MID(M35,4,5),语言辅助表!$X:$X,0),0)&amp;"
"&amp;"天赋说明："&amp;"
"&amp;INDEX(语言辅助表!$Z:$Z,MATCH(--MID(M35,4,5),语言辅助表!$X:$X,0),0),"无")</f>
        <v>天赋名称：破甲
天赋说明：
[color=562600]攻击兵团降低目标兵团[-][color=1ca216,fontsize=20]{($level+$ulevel)*4+16}%[-][color=562600]防御，不可叠加[-]</v>
      </c>
      <c r="O35" s="41" t="s">
        <v>2536</v>
      </c>
      <c r="P35" s="98" t="str">
        <f>IFERROR("技能名称："&amp;INDEX(语言辅助表!$J:$J,MATCH("SKILL_"&amp;--MID($O$2,5,5),语言辅助表!$I:$I,0),0)&amp;"
"&amp;"技能说明："&amp;"
"&amp;INDEX(语言辅助表!$J:$J,MATCH("SKILLDES_"&amp;--MID(O35,5,5),语言辅助表!$I:$I,0),0),"无")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IFERROR("技能名称："&amp;INDEX(语言辅助表!$J:$J,MATCH("SKILL_"&amp;--MID($O$2,15,5),语言辅助表!$I:$I,0),0)&amp;"
"&amp;"技能说明："&amp;"
"&amp;INDEX(语言辅助表!$J:$J,MATCH("SKILLDES_"&amp;--MID(O35,15,5),语言辅助表!$I:$I,0),0),"无")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IFERROR("技能名称："&amp;INDEX(语言辅助表!$J:$J,MATCH("SKILL_"&amp;--MID($O$2,25,5),语言辅助表!$I:$I,0),0)&amp;"
"&amp;"技能说明："&amp;"
"&amp;INDEX(语言辅助表!$J:$J,MATCH("SKILLDES_"&amp;--MID(O35,25,5),语言辅助表!$I:$I,0),0),"无")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IFERROR("技能名称："&amp;INDEX(语言辅助表!$J:$J,MATCH("SKILL_"&amp;--MID($O$2,35,5),语言辅助表!$I:$I,0),0)&amp;"
"&amp;"技能说明："&amp;"
"&amp;INDEX(语言辅助表!$J:$J,MATCH("SKILLDES_"&amp;--MID(O35,35,5),语言辅助表!$I:$I,0),0),"无")</f>
        <v>技能名称：振奋
技能说明：
[color=645252,fontsize=20]地狱领主兵团上场时，提高己方小恶魔、长角恶魔和火系召唤物[-][color=48b946,fontsize=20]{(($level+$ulevel)*2+13)}%[-][color=645252,fontsize=20]的生命和攻击。[-]</v>
      </c>
      <c r="T35" s="41">
        <v>0</v>
      </c>
      <c r="U35" s="41" t="s">
        <v>1832</v>
      </c>
      <c r="V35" s="97" t="str">
        <f>IFERROR("任务提示："&amp;INDEX(语言辅助表!$M:$M,MATCH("TASKDONE_"&amp;--MID(U35,2,4),语言辅助表!$L:$L,0),0)&amp;"
"&amp;"任务说明："&amp;"
"&amp;INDEX(语言辅助表!$M:$M,MATCH("KAKUSE_MESSION_"&amp;--MID(U35,2,4),语言辅助表!$L:$L,0),0),"无")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IFERROR("任务提示："&amp;INDEX(语言辅助表!$M:$M,MATCH("TASKDONE_"&amp;--MID(U35,7,4),语言辅助表!$L:$L,0),0)&amp;"
"&amp;"任务说明："&amp;"
"&amp;INDEX(语言辅助表!$M:$M,MATCH("KAKUSE_MESSION_"&amp;--MID(U35,7,4),语言辅助表!$L:$L,0),0),"无")</f>
        <v>任务提示：击杀5个野怪
任务说明：
[color=3c2a1e,fontsize=18]在联盟探索中，消灭[-][color=1ca216,fontsize=18]5[-][color=3c2a1e,fontsize=18]个野怪。[-]</v>
      </c>
      <c r="X35" s="97" t="str">
        <f>IFERROR("任务提示："&amp;INDEX(语言辅助表!$M:$M,MATCH("TASKDONE_"&amp;--MID(U35,12,4),语言辅助表!$L:$L,0),0)&amp;"
"&amp;"任务说明："&amp;"
"&amp;INDEX(语言辅助表!$M:$M,MATCH("KAKUSE_MESSION_"&amp;--MID(U35,12,4),语言辅助表!$L:$L,0),0),"无")</f>
        <v>任务提示：收集100个英魂
任务说明：
[color=3c2a1e,fontsize=18]在地下城14-2，14-4中收集[-][color=1ca216,fontsize=18]100[-][color=3c2a1e,fontsize=18]个皇家禁卫英魂。[-]</v>
      </c>
      <c r="Y35" s="97" t="str">
        <f>IFERROR("任务提示："&amp;INDEX(语言辅助表!$M:$M,MATCH("TASKDONE_"&amp;--MID(U35,17,4),语言辅助表!$L:$L,0),0)&amp;"
"&amp;"任务说明："&amp;"
"&amp;INDEX(语言辅助表!$M:$M,MATCH("KAKUSE_MESSION_"&amp;--MID(U35,17,4),语言辅助表!$L:$L,0),0),"无")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c r="A36" s="41">
        <v>506</v>
      </c>
      <c r="B36" s="41" t="s">
        <v>150</v>
      </c>
      <c r="C36" s="43" t="s">
        <v>1973</v>
      </c>
      <c r="D36" s="41" t="s">
        <v>1914</v>
      </c>
      <c r="E36" s="41" t="s">
        <v>1802</v>
      </c>
      <c r="F36" s="41" t="s">
        <v>1798</v>
      </c>
      <c r="G36" s="41" t="s">
        <v>1826</v>
      </c>
      <c r="H36" s="41">
        <v>4</v>
      </c>
      <c r="I36" s="41" t="s">
        <v>1786</v>
      </c>
      <c r="J36" s="41">
        <v>2</v>
      </c>
      <c r="K36" s="41">
        <v>14</v>
      </c>
      <c r="L36" s="41" t="s">
        <v>1862</v>
      </c>
      <c r="M36" s="41" t="s">
        <v>1816</v>
      </c>
      <c r="N36" s="98" t="str">
        <f>IFERROR("天赋名称："&amp;INDEX(语言辅助表!$Y:$Y,MATCH(--MID(M36,4,5),语言辅助表!$X:$X,0),0)&amp;"
"&amp;"天赋说明："&amp;"
"&amp;INDEX(语言辅助表!$Z:$Z,MATCH(--MID(M36,4,5),语言辅助表!$X:$X,0),0),"无")</f>
        <v>天赋名称：聚能
天赋说明：
[color=562600]魔法兵团精通法术奥义，英雄法术免伤提高[-][color=1ca216,fontsize=20]{($level+$ulevel)*2+8}%[-]</v>
      </c>
      <c r="O36" s="41" t="s">
        <v>2537</v>
      </c>
      <c r="P36" s="98" t="str">
        <f>IFERROR("技能名称："&amp;INDEX(语言辅助表!$J:$J,MATCH("SKILL_"&amp;--MID($O$2,5,5),语言辅助表!$I:$I,0),0)&amp;"
"&amp;"技能说明："&amp;"
"&amp;INDEX(语言辅助表!$J:$J,MATCH("SKILLDES_"&amp;--MID(O36,5,5),语言辅助表!$I:$I,0),0),"无")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IFERROR("技能名称："&amp;INDEX(语言辅助表!$J:$J,MATCH("SKILL_"&amp;--MID($O$2,15,5),语言辅助表!$I:$I,0),0)&amp;"
"&amp;"技能说明："&amp;"
"&amp;INDEX(语言辅助表!$J:$J,MATCH("SKILLDES_"&amp;--MID(O36,15,5),语言辅助表!$I:$I,0),0),"无")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IFERROR("技能名称："&amp;INDEX(语言辅助表!$J:$J,MATCH("SKILL_"&amp;--MID($O$2,25,5),语言辅助表!$I:$I,0),0)&amp;"
"&amp;"技能说明："&amp;"
"&amp;INDEX(语言辅助表!$J:$J,MATCH("SKILLDES_"&amp;--MID(O36,25,5),语言辅助表!$I:$I,0),0),"无")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IFERROR("技能名称："&amp;INDEX(语言辅助表!$J:$J,MATCH("SKILL_"&amp;--MID($O$2,35,5),语言辅助表!$I:$I,0),0)&amp;"
"&amp;"技能说明："&amp;"
"&amp;INDEX(语言辅助表!$J:$J,MATCH("SKILLDES_"&amp;--MID(O36,35,5),语言辅助表!$I:$I,0),0),"无")</f>
        <v>技能名称：振奋
技能说明：
[color=645252,fontsize=20]烈火精灵生命提高[-][color=48b946,fontsize=20]{($level+$ulevel)*3+12}%[-][color=645252,fontsize=20]，兵团伤害提高[-][color=48b946,fontsize=20]{($level+$ulevel)*1+4}%[-][color=645252,fontsize=20]。[-]</v>
      </c>
      <c r="T36" s="41">
        <v>1</v>
      </c>
      <c r="U36" s="41" t="s">
        <v>1841</v>
      </c>
      <c r="V36" s="97" t="str">
        <f>IFERROR("任务提示："&amp;INDEX(语言辅助表!$M:$M,MATCH("TASKDONE_"&amp;--MID(U36,2,4),语言辅助表!$L:$L,0),0)&amp;"
"&amp;"任务说明："&amp;"
"&amp;INDEX(语言辅助表!$M:$M,MATCH("KAKUSE_MESSION_"&amp;--MID(U36,2,4),语言辅助表!$L:$L,0),0),"无")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IFERROR("任务提示："&amp;INDEX(语言辅助表!$M:$M,MATCH("TASKDONE_"&amp;--MID(U36,7,4),语言辅助表!$L:$L,0),0)&amp;"
"&amp;"任务说明："&amp;"
"&amp;INDEX(语言辅助表!$M:$M,MATCH("KAKUSE_MESSION_"&amp;--MID(U36,7,4),语言辅助表!$L:$L,0),0),"无")</f>
        <v>任务提示：收集2个装备
任务说明：
[color=3c2a1e,fontsize=18]在联盟探索中，收集[-][color=1ca216,fontsize=18]2[-][color=3c2a1e,fontsize=18]个装备。[-]</v>
      </c>
      <c r="X36" s="97" t="str">
        <f>IFERROR("任务提示："&amp;INDEX(语言辅助表!$M:$M,MATCH("TASKDONE_"&amp;--MID(U36,12,4),语言辅助表!$L:$L,0),0)&amp;"
"&amp;"任务说明："&amp;"
"&amp;INDEX(语言辅助表!$M:$M,MATCH("KAKUSE_MESSION_"&amp;--MID(U36,12,4),语言辅助表!$L:$L,0),0),"无")</f>
        <v>任务提示：收集100个英魂
任务说明：
[color=3c2a1e,fontsize=18]在地下城14-2，14-4中收集[-][color=1ca216,fontsize=18]100[-][color=3c2a1e,fontsize=18]个烈火暴徒英魂。[-]</v>
      </c>
      <c r="Y36" s="97" t="str">
        <f>IFERROR("任务提示："&amp;INDEX(语言辅助表!$M:$M,MATCH("TASKDONE_"&amp;--MID(U36,17,4),语言辅助表!$L:$L,0),0)&amp;"
"&amp;"任务说明："&amp;"
"&amp;INDEX(语言辅助表!$M:$M,MATCH("KAKUSE_MESSION_"&amp;--MID(U36,17,4),语言辅助表!$L:$L,0),0),"无")</f>
        <v>任务提示：战役获胜12次
任务说明：
[color=3c2a1e,fontsize=18]在瑞斯卡的带领下，上阵烈火精灵在战役中取得[-][color=1ca216,fontsize=18]12[-][color=3c2a1e,fontsize=18]次胜利。(扫荡不计入任务）[-]</v>
      </c>
    </row>
    <row r="37" spans="1:25">
      <c r="A37" s="41">
        <v>507</v>
      </c>
      <c r="B37" s="41" t="s">
        <v>151</v>
      </c>
      <c r="C37" s="43" t="s">
        <v>1974</v>
      </c>
      <c r="D37" s="41" t="s">
        <v>1932</v>
      </c>
      <c r="E37" s="41" t="s">
        <v>1802</v>
      </c>
      <c r="F37" s="41" t="s">
        <v>1803</v>
      </c>
      <c r="G37" s="41" t="s">
        <v>1823</v>
      </c>
      <c r="H37" s="41">
        <v>1</v>
      </c>
      <c r="I37" s="41" t="s">
        <v>1786</v>
      </c>
      <c r="J37" s="41">
        <v>3</v>
      </c>
      <c r="K37" s="41">
        <v>15</v>
      </c>
      <c r="L37" s="41" t="s">
        <v>1864</v>
      </c>
      <c r="M37" s="41" t="s">
        <v>1814</v>
      </c>
      <c r="N37" s="98" t="str">
        <f>IFERROR("天赋名称："&amp;INDEX(语言辅助表!$Y:$Y,MATCH(--MID(M37,4,5),语言辅助表!$X:$X,0),0)&amp;"
"&amp;"天赋说明："&amp;"
"&amp;INDEX(语言辅助表!$Z:$Z,MATCH(--MID(M37,4,5),语言辅助表!$X:$X,0),0),"无")</f>
        <v>天赋名称：破甲
天赋说明：
[color=562600]攻击兵团降低目标兵团[-][color=1ca216,fontsize=20]{($level+$ulevel)*4+16}%[-][color=562600]防御，不可叠加[-]</v>
      </c>
      <c r="O37" s="41" t="s">
        <v>2538</v>
      </c>
      <c r="P37" s="98" t="str">
        <f>IFERROR("技能名称："&amp;INDEX(语言辅助表!$J:$J,MATCH("SKILL_"&amp;--MID($O$2,5,5),语言辅助表!$I:$I,0),0)&amp;"
"&amp;"技能说明："&amp;"
"&amp;INDEX(语言辅助表!$J:$J,MATCH("SKILLDES_"&amp;--MID(O37,5,5),语言辅助表!$I:$I,0),0),"无")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IFERROR("技能名称："&amp;INDEX(语言辅助表!$J:$J,MATCH("SKILL_"&amp;--MID($O$2,15,5),语言辅助表!$I:$I,0),0)&amp;"
"&amp;"技能说明："&amp;"
"&amp;INDEX(语言辅助表!$J:$J,MATCH("SKILLDES_"&amp;--MID(O37,15,5),语言辅助表!$I:$I,0),0),"无")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IFERROR("技能名称："&amp;INDEX(语言辅助表!$J:$J,MATCH("SKILL_"&amp;--MID($O$2,25,5),语言辅助表!$I:$I,0),0)&amp;"
"&amp;"技能说明："&amp;"
"&amp;INDEX(语言辅助表!$J:$J,MATCH("SKILLDES_"&amp;--MID(O37,25,5),语言辅助表!$I:$I,0),0),"无")</f>
        <v>技能名称：屠龙
技能说明：
[color=645252,fontsize=20]大恶魔在场时，每2秒对所有敌方兵团造成相当于最大生命值[-][color=48b946,fontsize=20]{($level+$ulevel)*0.05+0.45}%[-][color=645252,fontsize=20]的伤害。[-]</v>
      </c>
      <c r="S37" s="98" t="str">
        <f>IFERROR("技能名称："&amp;INDEX(语言辅助表!$J:$J,MATCH("SKILL_"&amp;--MID($O$2,35,5),语言辅助表!$I:$I,0),0)&amp;"
"&amp;"技能说明："&amp;"
"&amp;INDEX(语言辅助表!$J:$J,MATCH("SKILLDES_"&amp;--MID(O37,35,5),语言辅助表!$I:$I,0),0),"无")</f>
        <v>技能名称：振奋
技能说明：
[color=645252,fontsize=20]大恶魔攻击提高[-][color=48b946,fontsize=20]{(($level+$ulevel)*4+16)}%[-][color=645252,fontsize=20]。大恶魔对阵城堡阵营的兵团时，兵团伤害提高100%。[-]</v>
      </c>
      <c r="T37" s="41">
        <v>0</v>
      </c>
      <c r="U37" s="41" t="s">
        <v>1832</v>
      </c>
      <c r="V37" s="97" t="str">
        <f>IFERROR("任务提示："&amp;INDEX(语言辅助表!$M:$M,MATCH("TASKDONE_"&amp;--MID(U37,2,4),语言辅助表!$L:$L,0),0)&amp;"
"&amp;"任务说明："&amp;"
"&amp;INDEX(语言辅助表!$M:$M,MATCH("KAKUSE_MESSION_"&amp;--MID(U37,2,4),语言辅助表!$L:$L,0),0),"无")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IFERROR("任务提示："&amp;INDEX(语言辅助表!$M:$M,MATCH("TASKDONE_"&amp;--MID(U37,7,4),语言辅助表!$L:$L,0),0)&amp;"
"&amp;"任务说明："&amp;"
"&amp;INDEX(语言辅助表!$M:$M,MATCH("KAKUSE_MESSION_"&amp;--MID(U37,7,4),语言辅助表!$L:$L,0),0),"无")</f>
        <v>任务提示：击杀5个野怪
任务说明：
[color=3c2a1e,fontsize=18]在联盟探索中，消灭[-][color=1ca216,fontsize=18]5[-][color=3c2a1e,fontsize=18]个野怪。[-]</v>
      </c>
      <c r="X37" s="97" t="str">
        <f>IFERROR("任务提示："&amp;INDEX(语言辅助表!$M:$M,MATCH("TASKDONE_"&amp;--MID(U37,12,4),语言辅助表!$L:$L,0),0)&amp;"
"&amp;"任务说明："&amp;"
"&amp;INDEX(语言辅助表!$M:$M,MATCH("KAKUSE_MESSION_"&amp;--MID(U37,12,4),语言辅助表!$L:$L,0),0),"无")</f>
        <v>任务提示：收集100个英魂
任务说明：
[color=3c2a1e,fontsize=18]在地下城14-2，14-4中收集[-][color=1ca216,fontsize=18]100[-][color=3c2a1e,fontsize=18]个皇家禁卫英魂。[-]</v>
      </c>
      <c r="Y37" s="97" t="str">
        <f>IFERROR("任务提示："&amp;INDEX(语言辅助表!$M:$M,MATCH("TASKDONE_"&amp;--MID(U37,17,4),语言辅助表!$L:$L,0),0)&amp;"
"&amp;"任务说明："&amp;"
"&amp;INDEX(语言辅助表!$M:$M,MATCH("KAKUSE_MESSION_"&amp;--MID(U37,17,4),语言辅助表!$L:$L,0),0),"无")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c r="A38" s="41">
        <v>601</v>
      </c>
      <c r="B38" s="41" t="s">
        <v>116</v>
      </c>
      <c r="C38" s="43" t="s">
        <v>1975</v>
      </c>
      <c r="D38" s="41" t="s">
        <v>1915</v>
      </c>
      <c r="E38" s="41" t="s">
        <v>1810</v>
      </c>
      <c r="F38" s="41" t="s">
        <v>1785</v>
      </c>
      <c r="G38" s="41" t="s">
        <v>1827</v>
      </c>
      <c r="H38" s="41">
        <v>16</v>
      </c>
      <c r="I38" s="41" t="s">
        <v>1786</v>
      </c>
      <c r="J38" s="41">
        <v>1</v>
      </c>
      <c r="K38" s="41">
        <v>13</v>
      </c>
      <c r="L38" s="41" t="s">
        <v>1865</v>
      </c>
      <c r="M38" s="41" t="s">
        <v>1818</v>
      </c>
      <c r="N38" s="98" t="str">
        <f>IFERROR("天赋名称："&amp;INDEX(语言辅助表!$Y:$Y,MATCH(--MID(M38,4,5),语言辅助表!$X:$X,0),0)&amp;"
"&amp;"天赋说明："&amp;"
"&amp;INDEX(语言辅助表!$Z:$Z,MATCH(--MID(M38,4,5),语言辅助表!$X:$X,0),0),"无")</f>
        <v>天赋名称：狙击
天赋说明：
[color=562600]与目标距离影响伤害，每100攻击距离提高[-][color=1ca216,fontsize=20]{($level+$ulevel)*1+4}%[-][color=562600]攻击[-]</v>
      </c>
      <c r="O38" s="41" t="s">
        <v>2539</v>
      </c>
      <c r="P38" s="98" t="str">
        <f>IFERROR("技能名称："&amp;INDEX(语言辅助表!$J:$J,MATCH("SKILL_"&amp;--MID($O$2,5,5),语言辅助表!$I:$I,0),0)&amp;"
"&amp;"技能说明："&amp;"
"&amp;INDEX(语言辅助表!$J:$J,MATCH("SKILLDES_"&amp;--MID(O38,5,5),语言辅助表!$I:$I,0),0),"无")</f>
        <v>技能名称：矛阵
技能说明：
[color=645252,fontsize=20]大妖精攻速提高100%，效果持续[-][color=48b946,fontsize=20]{($level+$ulevel)*0.3+3.7}[-][color=645252,fontsize=20]秒。[-]</v>
      </c>
      <c r="Q38" s="98" t="str">
        <f>IFERROR("技能名称："&amp;INDEX(语言辅助表!$J:$J,MATCH("SKILL_"&amp;--MID($O$2,15,5),语言辅助表!$I:$I,0),0)&amp;"
"&amp;"技能说明："&amp;"
"&amp;INDEX(语言辅助表!$J:$J,MATCH("SKILLDES_"&amp;--MID(O38,15,5),语言辅助表!$I:$I,0),0),"无")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IFERROR("技能名称："&amp;INDEX(语言辅助表!$J:$J,MATCH("SKILL_"&amp;--MID($O$2,25,5),语言辅助表!$I:$I,0),0)&amp;"
"&amp;"技能说明："&amp;"
"&amp;INDEX(语言辅助表!$J:$J,MATCH("SKILLDES_"&amp;--MID(O38,25,5),语言辅助表!$I:$I,0),0),"无")</f>
        <v>技能名称：屠龙
技能说明：
[color=645252,fontsize=20]大妖精生命提高[-][color=48b946,fontsize=20]{($level+$ulevel)*2+8}%[-][color=645252,fontsize=20]，法术免伤提高[-][color=48b946,fontsize=20]{($level+$ulevel)*1+4}%[-][color=645252,fontsize=20]。[-]</v>
      </c>
      <c r="S38" s="98" t="str">
        <f>IFERROR("技能名称："&amp;INDEX(语言辅助表!$J:$J,MATCH("SKILL_"&amp;--MID($O$2,35,5),语言辅助表!$I:$I,0),0)&amp;"
"&amp;"技能说明："&amp;"
"&amp;INDEX(语言辅助表!$J:$J,MATCH("SKILLDES_"&amp;--MID(O38,35,5),语言辅助表!$I:$I,0),0),"无")</f>
        <v>技能名称：振奋
技能说明：
[color=645252,fontsize=20]大妖精兵团受到己方英雄辅助法术增强时，攻击提高[-][color=48b946,fontsize=20]{($level+$ulevel)*2+8}%[-][color=645252,fontsize=20]。最高可叠加10次，持续整场战斗。[-]</v>
      </c>
      <c r="T38" s="41">
        <v>0</v>
      </c>
      <c r="U38" s="41" t="s">
        <v>1832</v>
      </c>
      <c r="V38" s="97" t="str">
        <f>IFERROR("任务提示："&amp;INDEX(语言辅助表!$M:$M,MATCH("TASKDONE_"&amp;--MID(U38,2,4),语言辅助表!$L:$L,0),0)&amp;"
"&amp;"任务说明："&amp;"
"&amp;INDEX(语言辅助表!$M:$M,MATCH("KAKUSE_MESSION_"&amp;--MID(U38,2,4),语言辅助表!$L:$L,0),0),"无")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IFERROR("任务提示："&amp;INDEX(语言辅助表!$M:$M,MATCH("TASKDONE_"&amp;--MID(U38,7,4),语言辅助表!$L:$L,0),0)&amp;"
"&amp;"任务说明："&amp;"
"&amp;INDEX(语言辅助表!$M:$M,MATCH("KAKUSE_MESSION_"&amp;--MID(U38,7,4),语言辅助表!$L:$L,0),0),"无")</f>
        <v>任务提示：击杀5个野怪
任务说明：
[color=3c2a1e,fontsize=18]在联盟探索中，消灭[-][color=1ca216,fontsize=18]5[-][color=3c2a1e,fontsize=18]个野怪。[-]</v>
      </c>
      <c r="X38" s="97" t="str">
        <f>IFERROR("任务提示："&amp;INDEX(语言辅助表!$M:$M,MATCH("TASKDONE_"&amp;--MID(U38,12,4),语言辅助表!$L:$L,0),0)&amp;"
"&amp;"任务说明："&amp;"
"&amp;INDEX(语言辅助表!$M:$M,MATCH("KAKUSE_MESSION_"&amp;--MID(U38,12,4),语言辅助表!$L:$L,0),0),"无")</f>
        <v>任务提示：收集100个英魂
任务说明：
[color=3c2a1e,fontsize=18]在地下城14-2，14-4中收集[-][color=1ca216,fontsize=18]100[-][color=3c2a1e,fontsize=18]个皇家禁卫英魂。[-]</v>
      </c>
      <c r="Y38" s="97" t="str">
        <f>IFERROR("任务提示："&amp;INDEX(语言辅助表!$M:$M,MATCH("TASKDONE_"&amp;--MID(U38,17,4),语言辅助表!$L:$L,0),0)&amp;"
"&amp;"任务说明："&amp;"
"&amp;INDEX(语言辅助表!$M:$M,MATCH("KAKUSE_MESSION_"&amp;--MID(U38,17,4),语言辅助表!$L:$L,0),0),"无")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c r="A39" s="41">
        <v>602</v>
      </c>
      <c r="B39" s="41" t="s">
        <v>117</v>
      </c>
      <c r="C39" s="43" t="s">
        <v>1976</v>
      </c>
      <c r="D39" s="41" t="s">
        <v>1916</v>
      </c>
      <c r="E39" s="41" t="s">
        <v>1810</v>
      </c>
      <c r="F39" s="41" t="s">
        <v>1785</v>
      </c>
      <c r="G39" s="41" t="s">
        <v>1823</v>
      </c>
      <c r="H39" s="41">
        <v>9</v>
      </c>
      <c r="I39" s="41" t="s">
        <v>1788</v>
      </c>
      <c r="J39" s="41">
        <v>2</v>
      </c>
      <c r="K39" s="41">
        <v>14</v>
      </c>
      <c r="L39" s="41" t="s">
        <v>1866</v>
      </c>
      <c r="M39" s="41" t="s">
        <v>1814</v>
      </c>
      <c r="N39" s="98" t="str">
        <f>IFERROR("天赋名称："&amp;INDEX(语言辅助表!$Y:$Y,MATCH(--MID(M39,4,5),语言辅助表!$X:$X,0),0)&amp;"
"&amp;"天赋说明："&amp;"
"&amp;INDEX(语言辅助表!$Z:$Z,MATCH(--MID(M39,4,5),语言辅助表!$X:$X,0),0),"无")</f>
        <v>天赋名称：破甲
天赋说明：
[color=562600]攻击兵团降低目标兵团[-][color=1ca216,fontsize=20]{($level+$ulevel)*4+16}%[-][color=562600]防御，不可叠加[-]</v>
      </c>
      <c r="O39" s="41" t="s">
        <v>2540</v>
      </c>
      <c r="P39" s="98" t="str">
        <f>IFERROR("技能名称："&amp;INDEX(语言辅助表!$J:$J,MATCH("SKILL_"&amp;--MID($O$2,5,5),语言辅助表!$I:$I,0),0)&amp;"
"&amp;"技能说明："&amp;"
"&amp;INDEX(语言辅助表!$J:$J,MATCH("SKILLDES_"&amp;--MID(O39,5,5),语言辅助表!$I:$I,0),0),"无")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IFERROR("技能名称："&amp;INDEX(语言辅助表!$J:$J,MATCH("SKILL_"&amp;--MID($O$2,15,5),语言辅助表!$I:$I,0),0)&amp;"
"&amp;"技能说明："&amp;"
"&amp;INDEX(语言辅助表!$J:$J,MATCH("SKILLDES_"&amp;--MID(O39,15,5),语言辅助表!$I:$I,0),0),"无")</f>
        <v>技能名称：铁甲
技能说明：
[color=645252,fontsize=20]石像鬼对阵不具飞行能力的敌方兵团时，攻击提高[-][color=48b946,fontsize=20]{($level+$ulevel)*6+24}%[-][color=645252,fontsize=20]。[-]</v>
      </c>
      <c r="R39" s="98" t="str">
        <f>IFERROR("技能名称："&amp;INDEX(语言辅助表!$J:$J,MATCH("SKILL_"&amp;--MID($O$2,25,5),语言辅助表!$I:$I,0),0)&amp;"
"&amp;"技能说明："&amp;"
"&amp;INDEX(语言辅助表!$J:$J,MATCH("SKILLDES_"&amp;--MID(O39,25,5),语言辅助表!$I:$I,0),0),"无")</f>
        <v>技能名称：屠龙
技能说明：
[color=645252,fontsize=20]石像鬼破防值提高[-][color=48b946,fontsize=20]{(($level+$ulevel)*0.2+0.8)*($teamlevel+9)}[-][color=645252,fontsize=20]，对防御兵团效果翻倍。[-]</v>
      </c>
      <c r="S39" s="98" t="str">
        <f>IFERROR("技能名称："&amp;INDEX(语言辅助表!$J:$J,MATCH("SKILL_"&amp;--MID($O$2,35,5),语言辅助表!$I:$I,0),0)&amp;"
"&amp;"技能说明："&amp;"
"&amp;INDEX(语言辅助表!$J:$J,MATCH("SKILLDES_"&amp;--MID(O39,35,5),语言辅助表!$I:$I,0),0),"无")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1832</v>
      </c>
      <c r="V39" s="97" t="str">
        <f>IFERROR("任务提示："&amp;INDEX(语言辅助表!$M:$M,MATCH("TASKDONE_"&amp;--MID(U39,2,4),语言辅助表!$L:$L,0),0)&amp;"
"&amp;"任务说明："&amp;"
"&amp;INDEX(语言辅助表!$M:$M,MATCH("KAKUSE_MESSION_"&amp;--MID(U39,2,4),语言辅助表!$L:$L,0),0),"无")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IFERROR("任务提示："&amp;INDEX(语言辅助表!$M:$M,MATCH("TASKDONE_"&amp;--MID(U39,7,4),语言辅助表!$L:$L,0),0)&amp;"
"&amp;"任务说明："&amp;"
"&amp;INDEX(语言辅助表!$M:$M,MATCH("KAKUSE_MESSION_"&amp;--MID(U39,7,4),语言辅助表!$L:$L,0),0),"无")</f>
        <v>任务提示：击杀5个野怪
任务说明：
[color=3c2a1e,fontsize=18]在联盟探索中，消灭[-][color=1ca216,fontsize=18]5[-][color=3c2a1e,fontsize=18]个野怪。[-]</v>
      </c>
      <c r="X39" s="97" t="str">
        <f>IFERROR("任务提示："&amp;INDEX(语言辅助表!$M:$M,MATCH("TASKDONE_"&amp;--MID(U39,12,4),语言辅助表!$L:$L,0),0)&amp;"
"&amp;"任务说明："&amp;"
"&amp;INDEX(语言辅助表!$M:$M,MATCH("KAKUSE_MESSION_"&amp;--MID(U39,12,4),语言辅助表!$L:$L,0),0),"无")</f>
        <v>任务提示：收集100个英魂
任务说明：
[color=3c2a1e,fontsize=18]在地下城14-2，14-4中收集[-][color=1ca216,fontsize=18]100[-][color=3c2a1e,fontsize=18]个皇家禁卫英魂。[-]</v>
      </c>
      <c r="Y39" s="97" t="str">
        <f>IFERROR("任务提示："&amp;INDEX(语言辅助表!$M:$M,MATCH("TASKDONE_"&amp;--MID(U39,17,4),语言辅助表!$L:$L,0),0)&amp;"
"&amp;"任务说明："&amp;"
"&amp;INDEX(语言辅助表!$M:$M,MATCH("KAKUSE_MESSION_"&amp;--MID(U39,17,4),语言辅助表!$L:$L,0),0),"无")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c r="A40" s="41">
        <v>603</v>
      </c>
      <c r="B40" s="41" t="s">
        <v>118</v>
      </c>
      <c r="C40" s="43" t="s">
        <v>1977</v>
      </c>
      <c r="D40" s="41" t="s">
        <v>1917</v>
      </c>
      <c r="E40" s="41" t="s">
        <v>1810</v>
      </c>
      <c r="F40" s="41" t="s">
        <v>1787</v>
      </c>
      <c r="G40" s="41" t="s">
        <v>1825</v>
      </c>
      <c r="H40" s="41">
        <v>4</v>
      </c>
      <c r="I40" s="41" t="s">
        <v>1786</v>
      </c>
      <c r="J40" s="41">
        <v>2</v>
      </c>
      <c r="K40" s="41">
        <v>14</v>
      </c>
      <c r="L40" s="41" t="s">
        <v>1867</v>
      </c>
      <c r="M40" s="41" t="s">
        <v>1817</v>
      </c>
      <c r="N40" s="98" t="str">
        <f>IFERROR("天赋名称："&amp;INDEX(语言辅助表!$Y:$Y,MATCH(--MID(M40,4,5),语言辅助表!$X:$X,0),0)&amp;"
"&amp;"天赋说明："&amp;"
"&amp;INDEX(语言辅助表!$Z:$Z,MATCH(--MID(M40,4,5),语言辅助表!$X:$X,0),0),"无")</f>
        <v>天赋名称：重盾
天赋说明：
[color=562600]防御兵团具有更高的生存能力，兵团免伤提高[-][color=1ca216,fontsize=20]{($level+$ulevel)*2+8}%[-]</v>
      </c>
      <c r="O40" s="41" t="s">
        <v>2541</v>
      </c>
      <c r="P40" s="98" t="str">
        <f>IFERROR("技能名称："&amp;INDEX(语言辅助表!$J:$J,MATCH("SKILL_"&amp;--MID($O$2,5,5),语言辅助表!$I:$I,0),0)&amp;"
"&amp;"技能说明："&amp;"
"&amp;INDEX(语言辅助表!$J:$J,MATCH("SKILLDES_"&amp;--MID(O40,5,5),语言辅助表!$I:$I,0),0),"无")</f>
        <v>技能名称：矛阵
技能说明：
[color=645252,fontsize=20]铁人开启防护罩，防护罩内己方兵团提高30%兵团免伤，防护罩持续[-][color=48b946,fontsize=20]{($level+$ulevel)*0.8+9.2}[-][color=645252,fontsize=20]秒。[-]</v>
      </c>
      <c r="Q40" s="98" t="str">
        <f>IFERROR("技能名称："&amp;INDEX(语言辅助表!$J:$J,MATCH("SKILL_"&amp;--MID($O$2,15,5),语言辅助表!$I:$I,0),0)&amp;"
"&amp;"技能说明："&amp;"
"&amp;INDEX(语言辅助表!$J:$J,MATCH("SKILLDES_"&amp;--MID(O40,15,5),语言辅助表!$I:$I,0),0),"无")</f>
        <v>技能名称：铁甲
技能说明：
[color=645252,fontsize=20]铁人生命提高[-][color=48b946,fontsize=20]{($level+$ulevel)*2+8}%[-][color=645252,fontsize=20]，兵团免伤提高[-][color=48b946,fontsize=20]{($level+$ulevel)*1+4}%[-][color=645252,fontsize=20]。[-]</v>
      </c>
      <c r="R40" s="98" t="str">
        <f>IFERROR("技能名称："&amp;INDEX(语言辅助表!$J:$J,MATCH("SKILL_"&amp;--MID($O$2,25,5),语言辅助表!$I:$I,0),0)&amp;"
"&amp;"技能说明："&amp;"
"&amp;INDEX(语言辅助表!$J:$J,MATCH("SKILLDES_"&amp;--MID(O40,25,5),语言辅助表!$I:$I,0),0),"无")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IFERROR("技能名称："&amp;INDEX(语言辅助表!$J:$J,MATCH("SKILL_"&amp;--MID($O$2,35,5),语言辅助表!$I:$I,0),0)&amp;"
"&amp;"技能说明："&amp;"
"&amp;INDEX(语言辅助表!$J:$J,MATCH("SKILLDES_"&amp;--MID(O40,35,5),语言辅助表!$I:$I,0),0),"无")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1832</v>
      </c>
      <c r="V40" s="97" t="str">
        <f>IFERROR("任务提示："&amp;INDEX(语言辅助表!$M:$M,MATCH("TASKDONE_"&amp;--MID(U40,2,4),语言辅助表!$L:$L,0),0)&amp;"
"&amp;"任务说明："&amp;"
"&amp;INDEX(语言辅助表!$M:$M,MATCH("KAKUSE_MESSION_"&amp;--MID(U40,2,4),语言辅助表!$L:$L,0),0),"无")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IFERROR("任务提示："&amp;INDEX(语言辅助表!$M:$M,MATCH("TASKDONE_"&amp;--MID(U40,7,4),语言辅助表!$L:$L,0),0)&amp;"
"&amp;"任务说明："&amp;"
"&amp;INDEX(语言辅助表!$M:$M,MATCH("KAKUSE_MESSION_"&amp;--MID(U40,7,4),语言辅助表!$L:$L,0),0),"无")</f>
        <v>任务提示：击杀5个野怪
任务说明：
[color=3c2a1e,fontsize=18]在联盟探索中，消灭[-][color=1ca216,fontsize=18]5[-][color=3c2a1e,fontsize=18]个野怪。[-]</v>
      </c>
      <c r="X40" s="97" t="str">
        <f>IFERROR("任务提示："&amp;INDEX(语言辅助表!$M:$M,MATCH("TASKDONE_"&amp;--MID(U40,12,4),语言辅助表!$L:$L,0),0)&amp;"
"&amp;"任务说明："&amp;"
"&amp;INDEX(语言辅助表!$M:$M,MATCH("KAKUSE_MESSION_"&amp;--MID(U40,12,4),语言辅助表!$L:$L,0),0),"无")</f>
        <v>任务提示：收集100个英魂
任务说明：
[color=3c2a1e,fontsize=18]在地下城14-2，14-4中收集[-][color=1ca216,fontsize=18]100[-][color=3c2a1e,fontsize=18]个皇家禁卫英魂。[-]</v>
      </c>
      <c r="Y40" s="97" t="str">
        <f>IFERROR("任务提示："&amp;INDEX(语言辅助表!$M:$M,MATCH("TASKDONE_"&amp;--MID(U40,17,4),语言辅助表!$L:$L,0),0)&amp;"
"&amp;"任务说明："&amp;"
"&amp;INDEX(语言辅助表!$M:$M,MATCH("KAKUSE_MESSION_"&amp;--MID(U40,17,4),语言辅助表!$L:$L,0),0),"无")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c r="A41" s="41">
        <v>604</v>
      </c>
      <c r="B41" s="41" t="s">
        <v>1789</v>
      </c>
      <c r="C41" s="43" t="s">
        <v>1978</v>
      </c>
      <c r="D41" s="41" t="s">
        <v>1918</v>
      </c>
      <c r="E41" s="41" t="s">
        <v>1810</v>
      </c>
      <c r="F41" s="41" t="s">
        <v>1785</v>
      </c>
      <c r="G41" s="41" t="s">
        <v>1826</v>
      </c>
      <c r="H41" s="41">
        <v>9</v>
      </c>
      <c r="I41" s="41" t="s">
        <v>1786</v>
      </c>
      <c r="J41" s="41">
        <v>3</v>
      </c>
      <c r="K41" s="41">
        <v>14</v>
      </c>
      <c r="L41" s="41" t="s">
        <v>1868</v>
      </c>
      <c r="M41" s="41" t="s">
        <v>1816</v>
      </c>
      <c r="N41" s="98" t="str">
        <f>IFERROR("天赋名称："&amp;INDEX(语言辅助表!$Y:$Y,MATCH(--MID(M41,4,5),语言辅助表!$X:$X,0),0)&amp;"
"&amp;"天赋说明："&amp;"
"&amp;INDEX(语言辅助表!$Z:$Z,MATCH(--MID(M41,4,5),语言辅助表!$X:$X,0),0),"无")</f>
        <v>天赋名称：聚能
天赋说明：
[color=562600]魔法兵团精通法术奥义，英雄法术免伤提高[-][color=1ca216,fontsize=20]{($level+$ulevel)*2+8}%[-]</v>
      </c>
      <c r="O41" s="41" t="s">
        <v>2542</v>
      </c>
      <c r="P41" s="98" t="str">
        <f>IFERROR("技能名称："&amp;INDEX(语言辅助表!$J:$J,MATCH("SKILL_"&amp;--MID($O$2,5,5),语言辅助表!$I:$I,0),0)&amp;"
"&amp;"技能说明："&amp;"
"&amp;INDEX(语言辅助表!$J:$J,MATCH("SKILLDES_"&amp;--MID(O41,5,5),语言辅助表!$I:$I,0),0),"无")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IFERROR("技能名称："&amp;INDEX(语言辅助表!$J:$J,MATCH("SKILL_"&amp;--MID($O$2,15,5),语言辅助表!$I:$I,0),0)&amp;"
"&amp;"技能说明："&amp;"
"&amp;INDEX(语言辅助表!$J:$J,MATCH("SKILLDES_"&amp;--MID(O41,15,5),语言辅助表!$I:$I,0),0),"无")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IFERROR("技能名称："&amp;INDEX(语言辅助表!$J:$J,MATCH("SKILL_"&amp;--MID($O$2,25,5),语言辅助表!$I:$I,0),0)&amp;"
"&amp;"技能说明："&amp;"
"&amp;INDEX(语言辅助表!$J:$J,MATCH("SKILLDES_"&amp;--MID(O41,25,5),语言辅助表!$I:$I,0),0),"无")</f>
        <v>技能名称：屠龙
技能说明：
[color=645252,fontsize=20]大法师兵团上场时，降低敌方英雄[-][color=48b946,fontsize=20]{($level+$ulevel)*0.05+0.25}[-][color=645252,fontsize=20]英雄魔法回复速度。[-]</v>
      </c>
      <c r="S41" s="98" t="str">
        <f>IFERROR("技能名称："&amp;INDEX(语言辅助表!$J:$J,MATCH("SKILL_"&amp;--MID($O$2,35,5),语言辅助表!$I:$I,0),0)&amp;"
"&amp;"技能说明："&amp;"
"&amp;INDEX(语言辅助表!$J:$J,MATCH("SKILLDES_"&amp;--MID(O41,35,5),语言辅助表!$I:$I,0),0),"无")</f>
        <v>技能名称：振奋
技能说明：
[color=645252,fontsize=20]大法师兵团在开场时，提高当前所在路的己方兵团[-][color=48b946,fontsize=20]{(($level+$ulevel)*0.5+2.5)}%[-][color=645252,fontsize=20]兵团伤害，对魔法兵团效果翻倍。[-]</v>
      </c>
      <c r="T41" s="41">
        <v>0</v>
      </c>
      <c r="U41" s="41" t="s">
        <v>1832</v>
      </c>
      <c r="V41" s="97" t="str">
        <f>IFERROR("任务提示："&amp;INDEX(语言辅助表!$M:$M,MATCH("TASKDONE_"&amp;--MID(U41,2,4),语言辅助表!$L:$L,0),0)&amp;"
"&amp;"任务说明："&amp;"
"&amp;INDEX(语言辅助表!$M:$M,MATCH("KAKUSE_MESSION_"&amp;--MID(U41,2,4),语言辅助表!$L:$L,0),0),"无")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IFERROR("任务提示："&amp;INDEX(语言辅助表!$M:$M,MATCH("TASKDONE_"&amp;--MID(U41,7,4),语言辅助表!$L:$L,0),0)&amp;"
"&amp;"任务说明："&amp;"
"&amp;INDEX(语言辅助表!$M:$M,MATCH("KAKUSE_MESSION_"&amp;--MID(U41,7,4),语言辅助表!$L:$L,0),0),"无")</f>
        <v>任务提示：击杀5个野怪
任务说明：
[color=3c2a1e,fontsize=18]在联盟探索中，消灭[-][color=1ca216,fontsize=18]5[-][color=3c2a1e,fontsize=18]个野怪。[-]</v>
      </c>
      <c r="X41" s="97" t="str">
        <f>IFERROR("任务提示："&amp;INDEX(语言辅助表!$M:$M,MATCH("TASKDONE_"&amp;--MID(U41,12,4),语言辅助表!$L:$L,0),0)&amp;"
"&amp;"任务说明："&amp;"
"&amp;INDEX(语言辅助表!$M:$M,MATCH("KAKUSE_MESSION_"&amp;--MID(U41,12,4),语言辅助表!$L:$L,0),0),"无")</f>
        <v>任务提示：收集100个英魂
任务说明：
[color=3c2a1e,fontsize=18]在地下城14-2，14-4中收集[-][color=1ca216,fontsize=18]100[-][color=3c2a1e,fontsize=18]个皇家禁卫英魂。[-]</v>
      </c>
      <c r="Y41" s="97" t="str">
        <f>IFERROR("任务提示："&amp;INDEX(语言辅助表!$M:$M,MATCH("TASKDONE_"&amp;--MID(U41,17,4),语言辅助表!$L:$L,0),0)&amp;"
"&amp;"任务说明："&amp;"
"&amp;INDEX(语言辅助表!$M:$M,MATCH("KAKUSE_MESSION_"&amp;--MID(U41,17,4),语言辅助表!$L:$L,0),0),"无")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c r="A42" s="41">
        <v>605</v>
      </c>
      <c r="B42" s="41" t="s">
        <v>120</v>
      </c>
      <c r="C42" s="43" t="s">
        <v>1979</v>
      </c>
      <c r="D42" s="41" t="s">
        <v>1919</v>
      </c>
      <c r="E42" s="41" t="s">
        <v>1810</v>
      </c>
      <c r="F42" s="41" t="s">
        <v>1785</v>
      </c>
      <c r="G42" s="41" t="s">
        <v>1826</v>
      </c>
      <c r="H42" s="41">
        <v>4</v>
      </c>
      <c r="I42" s="41" t="s">
        <v>1786</v>
      </c>
      <c r="J42" s="41">
        <v>3</v>
      </c>
      <c r="K42" s="41">
        <v>14</v>
      </c>
      <c r="L42" s="41" t="s">
        <v>1868</v>
      </c>
      <c r="M42" s="41" t="s">
        <v>1816</v>
      </c>
      <c r="N42" s="98" t="str">
        <f>IFERROR("天赋名称："&amp;INDEX(语言辅助表!$Y:$Y,MATCH(--MID(M42,4,5),语言辅助表!$X:$X,0),0)&amp;"
"&amp;"天赋说明："&amp;"
"&amp;INDEX(语言辅助表!$Z:$Z,MATCH(--MID(M42,4,5),语言辅助表!$X:$X,0),0),"无")</f>
        <v>天赋名称：聚能
天赋说明：
[color=562600]魔法兵团精通法术奥义，英雄法术免伤提高[-][color=1ca216,fontsize=20]{($level+$ulevel)*2+8}%[-]</v>
      </c>
      <c r="O42" s="41" t="s">
        <v>2543</v>
      </c>
      <c r="P42" s="98" t="str">
        <f>IFERROR("技能名称："&amp;INDEX(语言辅助表!$J:$J,MATCH("SKILL_"&amp;--MID($O$2,5,5),语言辅助表!$I:$I,0),0)&amp;"
"&amp;"技能说明："&amp;"
"&amp;INDEX(语言辅助表!$J:$J,MATCH("SKILLDES_"&amp;--MID(O42,5,5),语言辅助表!$I:$I,0),0),"无")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IFERROR("技能名称："&amp;INDEX(语言辅助表!$J:$J,MATCH("SKILL_"&amp;--MID($O$2,15,5),语言辅助表!$I:$I,0),0)&amp;"
"&amp;"技能说明："&amp;"
"&amp;INDEX(语言辅助表!$J:$J,MATCH("SKILLDES_"&amp;--MID(O42,15,5),语言辅助表!$I:$I,0),0),"无")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IFERROR("技能名称："&amp;INDEX(语言辅助表!$J:$J,MATCH("SKILL_"&amp;--MID($O$2,25,5),语言辅助表!$I:$I,0),0)&amp;"
"&amp;"技能说明："&amp;"
"&amp;INDEX(语言辅助表!$J:$J,MATCH("SKILLDES_"&amp;--MID(O42,25,5),语言辅助表!$I:$I,0),0),"无")</f>
        <v>技能名称：屠龙
技能说明：
[color=645252,fontsize=20]神灯生命提高[-][color=48b946,fontsize=20]{($level+$ulevel)*2+8}%[-][color=645252,fontsize=20]，法术免伤提高[-][color=48b946,fontsize=20]{($level+$ulevel)*1+4}%[-][color=645252,fontsize=20]。[-]</v>
      </c>
      <c r="S42" s="98" t="str">
        <f>IFERROR("技能名称："&amp;INDEX(语言辅助表!$J:$J,MATCH("SKILL_"&amp;--MID($O$2,35,5),语言辅助表!$I:$I,0),0)&amp;"
"&amp;"技能说明："&amp;"
"&amp;INDEX(语言辅助表!$J:$J,MATCH("SKILLDES_"&amp;--MID(O42,35,5),语言辅助表!$I:$I,0),0),"无")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1832</v>
      </c>
      <c r="V42" s="97" t="str">
        <f>IFERROR("任务提示："&amp;INDEX(语言辅助表!$M:$M,MATCH("TASKDONE_"&amp;--MID(U42,2,4),语言辅助表!$L:$L,0),0)&amp;"
"&amp;"任务说明："&amp;"
"&amp;INDEX(语言辅助表!$M:$M,MATCH("KAKUSE_MESSION_"&amp;--MID(U42,2,4),语言辅助表!$L:$L,0),0),"无")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IFERROR("任务提示："&amp;INDEX(语言辅助表!$M:$M,MATCH("TASKDONE_"&amp;--MID(U42,7,4),语言辅助表!$L:$L,0),0)&amp;"
"&amp;"任务说明："&amp;"
"&amp;INDEX(语言辅助表!$M:$M,MATCH("KAKUSE_MESSION_"&amp;--MID(U42,7,4),语言辅助表!$L:$L,0),0),"无")</f>
        <v>任务提示：击杀5个野怪
任务说明：
[color=3c2a1e,fontsize=18]在联盟探索中，消灭[-][color=1ca216,fontsize=18]5[-][color=3c2a1e,fontsize=18]个野怪。[-]</v>
      </c>
      <c r="X42" s="97" t="str">
        <f>IFERROR("任务提示："&amp;INDEX(语言辅助表!$M:$M,MATCH("TASKDONE_"&amp;--MID(U42,12,4),语言辅助表!$L:$L,0),0)&amp;"
"&amp;"任务说明："&amp;"
"&amp;INDEX(语言辅助表!$M:$M,MATCH("KAKUSE_MESSION_"&amp;--MID(U42,12,4),语言辅助表!$L:$L,0),0),"无")</f>
        <v>任务提示：收集100个英魂
任务说明：
[color=3c2a1e,fontsize=18]在地下城14-2，14-4中收集[-][color=1ca216,fontsize=18]100[-][color=3c2a1e,fontsize=18]个皇家禁卫英魂。[-]</v>
      </c>
      <c r="Y42" s="97" t="str">
        <f>IFERROR("任务提示："&amp;INDEX(语言辅助表!$M:$M,MATCH("TASKDONE_"&amp;--MID(U42,17,4),语言辅助表!$L:$L,0),0)&amp;"
"&amp;"任务说明："&amp;"
"&amp;INDEX(语言辅助表!$M:$M,MATCH("KAKUSE_MESSION_"&amp;--MID(U42,17,4),语言辅助表!$L:$L,0),0),"无")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c r="A43" s="41">
        <v>606</v>
      </c>
      <c r="B43" s="41" t="s">
        <v>121</v>
      </c>
      <c r="C43" s="43" t="s">
        <v>1980</v>
      </c>
      <c r="D43" s="41" t="s">
        <v>1920</v>
      </c>
      <c r="E43" s="41" t="s">
        <v>1810</v>
      </c>
      <c r="F43" s="41" t="s">
        <v>1785</v>
      </c>
      <c r="G43" s="41" t="s">
        <v>1823</v>
      </c>
      <c r="H43" s="41">
        <v>4</v>
      </c>
      <c r="I43" s="41" t="s">
        <v>1786</v>
      </c>
      <c r="J43" s="41">
        <v>3</v>
      </c>
      <c r="K43" s="41">
        <v>15</v>
      </c>
      <c r="L43" s="41" t="s">
        <v>1866</v>
      </c>
      <c r="M43" s="41" t="s">
        <v>1814</v>
      </c>
      <c r="N43" s="98" t="str">
        <f>IFERROR("天赋名称："&amp;INDEX(语言辅助表!$Y:$Y,MATCH(--MID(M43,4,5),语言辅助表!$X:$X,0),0)&amp;"
"&amp;"天赋说明："&amp;"
"&amp;INDEX(语言辅助表!$Z:$Z,MATCH(--MID(M43,4,5),语言辅助表!$X:$X,0),0),"无")</f>
        <v>天赋名称：破甲
天赋说明：
[color=562600]攻击兵团降低目标兵团[-][color=1ca216,fontsize=20]{($level+$ulevel)*4+16}%[-][color=562600]防御，不可叠加[-]</v>
      </c>
      <c r="O43" s="41" t="s">
        <v>2544</v>
      </c>
      <c r="P43" s="98" t="str">
        <f>IFERROR("技能名称："&amp;INDEX(语言辅助表!$J:$J,MATCH("SKILL_"&amp;--MID($O$2,5,5),语言辅助表!$I:$I,0),0)&amp;"
"&amp;"技能说明："&amp;"
"&amp;INDEX(语言辅助表!$J:$J,MATCH("SKILLDES_"&amp;--MID(O43,5,5),语言辅助表!$I:$I,0),0),"无")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IFERROR("技能名称："&amp;INDEX(语言辅助表!$J:$J,MATCH("SKILL_"&amp;--MID($O$2,15,5),语言辅助表!$I:$I,0),0)&amp;"
"&amp;"技能说明："&amp;"
"&amp;INDEX(语言辅助表!$J:$J,MATCH("SKILLDES_"&amp;--MID(O43,15,5),语言辅助表!$I:$I,0),0),"无")</f>
        <v>技能名称：铁甲
技能说明：
[color=645252,fontsize=20]娜迦蛇妖的攻击必定命中，目标生命越低，伤害越高，最高提高[-][color=48b946,fontsize=20]{($level+$ulevel)*8+32}%[-][color=645252,fontsize=20]攻击。[-]</v>
      </c>
      <c r="R43" s="98" t="str">
        <f>IFERROR("技能名称："&amp;INDEX(语言辅助表!$J:$J,MATCH("SKILL_"&amp;--MID($O$2,25,5),语言辅助表!$I:$I,0),0)&amp;"
"&amp;"技能说明："&amp;"
"&amp;INDEX(语言辅助表!$J:$J,MATCH("SKILLDES_"&amp;--MID(O43,25,5),语言辅助表!$I:$I,0),0),"无")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IFERROR("技能名称："&amp;INDEX(语言辅助表!$J:$J,MATCH("SKILL_"&amp;--MID($O$2,35,5),语言辅助表!$I:$I,0),0)&amp;"
"&amp;"技能说明："&amp;"
"&amp;INDEX(语言辅助表!$J:$J,MATCH("SKILLDES_"&amp;--MID(O43,35,5),语言辅助表!$I:$I,0),0),"无")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1832</v>
      </c>
      <c r="V43" s="97" t="str">
        <f>IFERROR("任务提示："&amp;INDEX(语言辅助表!$M:$M,MATCH("TASKDONE_"&amp;--MID(U43,2,4),语言辅助表!$L:$L,0),0)&amp;"
"&amp;"任务说明："&amp;"
"&amp;INDEX(语言辅助表!$M:$M,MATCH("KAKUSE_MESSION_"&amp;--MID(U43,2,4),语言辅助表!$L:$L,0),0),"无")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IFERROR("任务提示："&amp;INDEX(语言辅助表!$M:$M,MATCH("TASKDONE_"&amp;--MID(U43,7,4),语言辅助表!$L:$L,0),0)&amp;"
"&amp;"任务说明："&amp;"
"&amp;INDEX(语言辅助表!$M:$M,MATCH("KAKUSE_MESSION_"&amp;--MID(U43,7,4),语言辅助表!$L:$L,0),0),"无")</f>
        <v>任务提示：击杀5个野怪
任务说明：
[color=3c2a1e,fontsize=18]在联盟探索中，消灭[-][color=1ca216,fontsize=18]5[-][color=3c2a1e,fontsize=18]个野怪。[-]</v>
      </c>
      <c r="X43" s="97" t="str">
        <f>IFERROR("任务提示："&amp;INDEX(语言辅助表!$M:$M,MATCH("TASKDONE_"&amp;--MID(U43,12,4),语言辅助表!$L:$L,0),0)&amp;"
"&amp;"任务说明："&amp;"
"&amp;INDEX(语言辅助表!$M:$M,MATCH("KAKUSE_MESSION_"&amp;--MID(U43,12,4),语言辅助表!$L:$L,0),0),"无")</f>
        <v>任务提示：收集100个英魂
任务说明：
[color=3c2a1e,fontsize=18]在地下城14-2，14-4中收集[-][color=1ca216,fontsize=18]100[-][color=3c2a1e,fontsize=18]个皇家禁卫英魂。[-]</v>
      </c>
      <c r="Y43" s="97" t="str">
        <f>IFERROR("任务提示："&amp;INDEX(语言辅助表!$M:$M,MATCH("TASKDONE_"&amp;--MID(U43,17,4),语言辅助表!$L:$L,0),0)&amp;"
"&amp;"任务说明："&amp;"
"&amp;INDEX(语言辅助表!$M:$M,MATCH("KAKUSE_MESSION_"&amp;--MID(U43,17,4),语言辅助表!$L:$L,0),0),"无")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c r="A44" s="41">
        <v>607</v>
      </c>
      <c r="B44" s="41" t="s">
        <v>122</v>
      </c>
      <c r="C44" s="43" t="s">
        <v>1981</v>
      </c>
      <c r="D44" s="41" t="s">
        <v>1921</v>
      </c>
      <c r="E44" s="41" t="s">
        <v>1810</v>
      </c>
      <c r="F44" s="41" t="s">
        <v>1790</v>
      </c>
      <c r="G44" s="41" t="s">
        <v>1826</v>
      </c>
      <c r="H44" s="41">
        <v>1</v>
      </c>
      <c r="I44" s="41" t="s">
        <v>1786</v>
      </c>
      <c r="J44" s="41">
        <v>3</v>
      </c>
      <c r="K44" s="41">
        <v>15</v>
      </c>
      <c r="L44" s="41" t="s">
        <v>1868</v>
      </c>
      <c r="M44" s="41" t="s">
        <v>1816</v>
      </c>
      <c r="N44" s="98" t="str">
        <f>IFERROR("天赋名称："&amp;INDEX(语言辅助表!$Y:$Y,MATCH(--MID(M44,4,5),语言辅助表!$X:$X,0),0)&amp;"
"&amp;"天赋说明："&amp;"
"&amp;INDEX(语言辅助表!$Z:$Z,MATCH(--MID(M44,4,5),语言辅助表!$X:$X,0),0),"无")</f>
        <v>天赋名称：聚能
天赋说明：
[color=562600]魔法兵团精通法术奥义，英雄法术免伤提高[-][color=1ca216,fontsize=20]{($level+$ulevel)*2+8}%[-]</v>
      </c>
      <c r="O44" s="41" t="s">
        <v>2545</v>
      </c>
      <c r="P44" s="98" t="str">
        <f>IFERROR("技能名称："&amp;INDEX(语言辅助表!$J:$J,MATCH("SKILL_"&amp;--MID($O$2,5,5),语言辅助表!$I:$I,0),0)&amp;"
"&amp;"技能说明："&amp;"
"&amp;INDEX(语言辅助表!$J:$J,MATCH("SKILLDES_"&amp;--MID(O44,5,5),语言辅助表!$I:$I,0),0),"无")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IFERROR("技能名称："&amp;INDEX(语言辅助表!$J:$J,MATCH("SKILL_"&amp;--MID($O$2,15,5),语言辅助表!$I:$I,0),0)&amp;"
"&amp;"技能说明："&amp;"
"&amp;INDEX(语言辅助表!$J:$J,MATCH("SKILLDES_"&amp;--MID(O44,15,5),语言辅助表!$I:$I,0),0),"无")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IFERROR("技能名称："&amp;INDEX(语言辅助表!$J:$J,MATCH("SKILL_"&amp;--MID($O$2,25,5),语言辅助表!$I:$I,0),0)&amp;"
"&amp;"技能说明："&amp;"
"&amp;INDEX(语言辅助表!$J:$J,MATCH("SKILLDES_"&amp;--MID(O44,25,5),语言辅助表!$I:$I,0),0),"无")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IFERROR("技能名称："&amp;INDEX(语言辅助表!$J:$J,MATCH("SKILL_"&amp;--MID($O$2,35,5),语言辅助表!$I:$I,0),0)&amp;"
"&amp;"技能说明："&amp;"
"&amp;INDEX(语言辅助表!$J:$J,MATCH("SKILLDES_"&amp;--MID(O44,35,5),语言辅助表!$I:$I,0),0),"无")</f>
        <v>技能名称：振奋
技能说明：
[color=645252,fontsize=20]泰坦巨人兵团受到己方英雄辅助法术增强时，兵团伤害提高[-][color=48b946,fontsize=20]{($level+$ulevel)*0.6+2.4}%[-][color=645252,fontsize=20]。最高可叠加5次，持续整场战斗。[-]</v>
      </c>
      <c r="T44" s="41">
        <v>0</v>
      </c>
      <c r="U44" s="41" t="s">
        <v>1832</v>
      </c>
      <c r="V44" s="97" t="str">
        <f>IFERROR("任务提示："&amp;INDEX(语言辅助表!$M:$M,MATCH("TASKDONE_"&amp;--MID(U44,2,4),语言辅助表!$L:$L,0),0)&amp;"
"&amp;"任务说明："&amp;"
"&amp;INDEX(语言辅助表!$M:$M,MATCH("KAKUSE_MESSION_"&amp;--MID(U44,2,4),语言辅助表!$L:$L,0),0),"无")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IFERROR("任务提示："&amp;INDEX(语言辅助表!$M:$M,MATCH("TASKDONE_"&amp;--MID(U44,7,4),语言辅助表!$L:$L,0),0)&amp;"
"&amp;"任务说明："&amp;"
"&amp;INDEX(语言辅助表!$M:$M,MATCH("KAKUSE_MESSION_"&amp;--MID(U44,7,4),语言辅助表!$L:$L,0),0),"无")</f>
        <v>任务提示：击杀5个野怪
任务说明：
[color=3c2a1e,fontsize=18]在联盟探索中，消灭[-][color=1ca216,fontsize=18]5[-][color=3c2a1e,fontsize=18]个野怪。[-]</v>
      </c>
      <c r="X44" s="97" t="str">
        <f>IFERROR("任务提示："&amp;INDEX(语言辅助表!$M:$M,MATCH("TASKDONE_"&amp;--MID(U44,12,4),语言辅助表!$L:$L,0),0)&amp;"
"&amp;"任务说明："&amp;"
"&amp;INDEX(语言辅助表!$M:$M,MATCH("KAKUSE_MESSION_"&amp;--MID(U44,12,4),语言辅助表!$L:$L,0),0),"无")</f>
        <v>任务提示：收集100个英魂
任务说明：
[color=3c2a1e,fontsize=18]在地下城14-2，14-4中收集[-][color=1ca216,fontsize=18]100[-][color=3c2a1e,fontsize=18]个皇家禁卫英魂。[-]</v>
      </c>
      <c r="Y44" s="97" t="str">
        <f>IFERROR("任务提示："&amp;INDEX(语言辅助表!$M:$M,MATCH("TASKDONE_"&amp;--MID(U44,17,4),语言辅助表!$L:$L,0),0)&amp;"
"&amp;"任务说明："&amp;"
"&amp;INDEX(语言辅助表!$M:$M,MATCH("KAKUSE_MESSION_"&amp;--MID(U44,17,4),语言辅助表!$L:$L,0),0),"无")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c r="A45" s="41">
        <v>701</v>
      </c>
      <c r="B45" s="41" t="s">
        <v>159</v>
      </c>
      <c r="C45" s="43" t="s">
        <v>1982</v>
      </c>
      <c r="D45" s="41" t="s">
        <v>1933</v>
      </c>
      <c r="E45" s="41" t="s">
        <v>1804</v>
      </c>
      <c r="F45" s="41" t="s">
        <v>1805</v>
      </c>
      <c r="G45" s="41" t="s">
        <v>1823</v>
      </c>
      <c r="H45" s="41">
        <v>9</v>
      </c>
      <c r="I45" s="41" t="s">
        <v>1786</v>
      </c>
      <c r="J45" s="41">
        <v>1</v>
      </c>
      <c r="K45" s="41">
        <v>13</v>
      </c>
      <c r="L45" s="41" t="s">
        <v>1869</v>
      </c>
      <c r="M45" s="41" t="s">
        <v>1814</v>
      </c>
      <c r="N45" s="98" t="str">
        <f>IFERROR("天赋名称："&amp;INDEX(语言辅助表!$Y:$Y,MATCH(--MID(M45,4,5),语言辅助表!$X:$X,0),0)&amp;"
"&amp;"天赋说明："&amp;"
"&amp;INDEX(语言辅助表!$Z:$Z,MATCH(--MID(M45,4,5),语言辅助表!$X:$X,0),0),"无")</f>
        <v>天赋名称：破甲
天赋说明：
[color=562600]攻击兵团降低目标兵团[-][color=1ca216,fontsize=20]{($level+$ulevel)*4+16}%[-][color=562600]防御，不可叠加[-]</v>
      </c>
      <c r="O45" s="41" t="s">
        <v>2546</v>
      </c>
      <c r="P45" s="98" t="str">
        <f>IFERROR("技能名称："&amp;INDEX(语言辅助表!$J:$J,MATCH("SKILL_"&amp;--MID($O$2,5,5),语言辅助表!$I:$I,0),0)&amp;"
"&amp;"技能说明："&amp;"
"&amp;INDEX(语言辅助表!$J:$J,MATCH("SKILLDES_"&amp;--MID(O45,5,5),语言辅助表!$I:$I,0),0),"无")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IFERROR("技能名称："&amp;INDEX(语言辅助表!$J:$J,MATCH("SKILL_"&amp;--MID($O$2,15,5),语言辅助表!$I:$I,0),0)&amp;"
"&amp;"技能说明："&amp;"
"&amp;INDEX(语言辅助表!$J:$J,MATCH("SKILLDES_"&amp;--MID(O45,15,5),语言辅助表!$I:$I,0),0),"无")</f>
        <v>技能名称：铁甲
技能说明：
[color=645252,fontsize=20]穴居人攻击力增加[-][color=48b946,fontsize=20]{($level+$ulevel)*2+8}%[-][color=645252,fontsize=20]，攻击速度增加[-][color=48b946,fontsize=20]{($level+$ulevel)*0.6+2.4}%[-][color=645252,fontsize=20]。[-]</v>
      </c>
      <c r="R45" s="98" t="str">
        <f>IFERROR("技能名称："&amp;INDEX(语言辅助表!$J:$J,MATCH("SKILL_"&amp;--MID($O$2,25,5),语言辅助表!$I:$I,0),0)&amp;"
"&amp;"技能说明："&amp;"
"&amp;INDEX(语言辅助表!$J:$J,MATCH("SKILLDES_"&amp;--MID(O45,25,5),语言辅助表!$I:$I,0),0),"无")</f>
        <v>技能名称：屠龙
技能说明：
[color=645252,fontsize=20]穴居人的法术免伤和兵团免伤提高[-][color=48b946,fontsize=20]{($level+$ulevel)*1+4}%[-][color=645252,fontsize=20]，敌方英雄每次释放法术后效果翻倍，持续10秒。[-]</v>
      </c>
      <c r="S45" s="98" t="str">
        <f>IFERROR("技能名称："&amp;INDEX(语言辅助表!$J:$J,MATCH("SKILL_"&amp;--MID($O$2,35,5),语言辅助表!$I:$I,0),0)&amp;"
"&amp;"技能说明："&amp;"
"&amp;INDEX(语言辅助表!$J:$J,MATCH("SKILLDES_"&amp;--MID(O45,35,5),语言辅助表!$I:$I,0),0),"无")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1832</v>
      </c>
      <c r="V45" s="97" t="str">
        <f>IFERROR("任务提示："&amp;INDEX(语言辅助表!$M:$M,MATCH("TASKDONE_"&amp;--MID(U45,2,4),语言辅助表!$L:$L,0),0)&amp;"
"&amp;"任务说明："&amp;"
"&amp;INDEX(语言辅助表!$M:$M,MATCH("KAKUSE_MESSION_"&amp;--MID(U45,2,4),语言辅助表!$L:$L,0),0),"无")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IFERROR("任务提示："&amp;INDEX(语言辅助表!$M:$M,MATCH("TASKDONE_"&amp;--MID(U45,7,4),语言辅助表!$L:$L,0),0)&amp;"
"&amp;"任务说明："&amp;"
"&amp;INDEX(语言辅助表!$M:$M,MATCH("KAKUSE_MESSION_"&amp;--MID(U45,7,4),语言辅助表!$L:$L,0),0),"无")</f>
        <v>任务提示：击杀5个野怪
任务说明：
[color=3c2a1e,fontsize=18]在联盟探索中，消灭[-][color=1ca216,fontsize=18]5[-][color=3c2a1e,fontsize=18]个野怪。[-]</v>
      </c>
      <c r="X45" s="97" t="str">
        <f>IFERROR("任务提示："&amp;INDEX(语言辅助表!$M:$M,MATCH("TASKDONE_"&amp;--MID(U45,12,4),语言辅助表!$L:$L,0),0)&amp;"
"&amp;"任务说明："&amp;"
"&amp;INDEX(语言辅助表!$M:$M,MATCH("KAKUSE_MESSION_"&amp;--MID(U45,12,4),语言辅助表!$L:$L,0),0),"无")</f>
        <v>任务提示：收集100个英魂
任务说明：
[color=3c2a1e,fontsize=18]在地下城14-2，14-4中收集[-][color=1ca216,fontsize=18]100[-][color=3c2a1e,fontsize=18]个皇家禁卫英魂。[-]</v>
      </c>
      <c r="Y45" s="97" t="str">
        <f>IFERROR("任务提示："&amp;INDEX(语言辅助表!$M:$M,MATCH("TASKDONE_"&amp;--MID(U45,17,4),语言辅助表!$L:$L,0),0)&amp;"
"&amp;"任务说明："&amp;"
"&amp;INDEX(语言辅助表!$M:$M,MATCH("KAKUSE_MESSION_"&amp;--MID(U45,17,4),语言辅助表!$L:$L,0),0),"无")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c r="A46" s="41">
        <v>702</v>
      </c>
      <c r="B46" s="41" t="s">
        <v>160</v>
      </c>
      <c r="C46" s="43" t="s">
        <v>1983</v>
      </c>
      <c r="D46" s="41" t="s">
        <v>1934</v>
      </c>
      <c r="E46" s="41" t="s">
        <v>1804</v>
      </c>
      <c r="F46" s="41" t="s">
        <v>1805</v>
      </c>
      <c r="G46" s="41" t="s">
        <v>1824</v>
      </c>
      <c r="H46" s="41">
        <v>9</v>
      </c>
      <c r="I46" s="41" t="s">
        <v>1788</v>
      </c>
      <c r="J46" s="41">
        <v>2</v>
      </c>
      <c r="K46" s="41">
        <v>14</v>
      </c>
      <c r="L46" s="41" t="s">
        <v>1870</v>
      </c>
      <c r="M46" s="41" t="s">
        <v>1815</v>
      </c>
      <c r="N46" s="98" t="str">
        <f>IFERROR("天赋名称："&amp;INDEX(语言辅助表!$Y:$Y,MATCH(--MID(M46,4,5),语言辅助表!$X:$X,0),0)&amp;"
"&amp;"天赋说明："&amp;"
"&amp;INDEX(语言辅助表!$Z:$Z,MATCH(--MID(M46,4,5),语言辅助表!$X:$X,0),0),"无")</f>
        <v>天赋名称：迂回
天赋说明：
[color=562600]优先攻击敌方后排，对射手及魔法兵团伤害提高[-][color=1ca216,fontsize=20]{($level+$ulevel)*6+24}%[-]</v>
      </c>
      <c r="O46" s="41" t="s">
        <v>2547</v>
      </c>
      <c r="P46" s="98" t="str">
        <f>IFERROR("技能名称："&amp;INDEX(语言辅助表!$J:$J,MATCH("SKILL_"&amp;--MID($O$2,5,5),语言辅助表!$I:$I,0),0)&amp;"
"&amp;"技能说明："&amp;"
"&amp;INDEX(语言辅助表!$J:$J,MATCH("SKILLDES_"&amp;--MID(O46,5,5),语言辅助表!$I:$I,0),0),"无")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IFERROR("技能名称："&amp;INDEX(语言辅助表!$J:$J,MATCH("SKILL_"&amp;--MID($O$2,15,5),语言辅助表!$I:$I,0),0)&amp;"
"&amp;"技能说明："&amp;"
"&amp;INDEX(语言辅助表!$J:$J,MATCH("SKILLDES_"&amp;--MID(O46,15,5),语言辅助表!$I:$I,0),0),"无")</f>
        <v>技能名称：铁甲
技能说明：
[color=645252,fontsize=20]鹰身女妖在对阵不具飞行能力的兵团时，攻击提高[-][color=48b946,fontsize=20]{($level+$ulevel)*6+24}%[-][color=645252,fontsize=20]。[-]</v>
      </c>
      <c r="R46" s="98" t="str">
        <f>IFERROR("技能名称："&amp;INDEX(语言辅助表!$J:$J,MATCH("SKILL_"&amp;--MID($O$2,25,5),语言辅助表!$I:$I,0),0)&amp;"
"&amp;"技能说明："&amp;"
"&amp;INDEX(语言辅助表!$J:$J,MATCH("SKILLDES_"&amp;--MID(O46,25,5),语言辅助表!$I:$I,0),0),"无")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IFERROR("技能名称："&amp;INDEX(语言辅助表!$J:$J,MATCH("SKILL_"&amp;--MID($O$2,35,5),语言辅助表!$I:$I,0),0)&amp;"
"&amp;"技能说明："&amp;"
"&amp;INDEX(语言辅助表!$J:$J,MATCH("SKILLDES_"&amp;--MID(O46,35,5),语言辅助表!$I:$I,0),0),"无")</f>
        <v>技能名称：振奋
技能说明：
[color=645252,fontsize=20]鹰身女妖暴伤提高[-][color=48b946,fontsize=20]{($level+$ulevel)*5+25}%[-][color=645252,fontsize=20]，对处于[color=48b946,fontsize=20]「眩晕」[-][color=645252,fontsize=20]的目标单位，必定暴击。[-]</v>
      </c>
      <c r="T46" s="41">
        <v>0</v>
      </c>
      <c r="U46" s="41" t="s">
        <v>1832</v>
      </c>
      <c r="V46" s="97" t="str">
        <f>IFERROR("任务提示："&amp;INDEX(语言辅助表!$M:$M,MATCH("TASKDONE_"&amp;--MID(U46,2,4),语言辅助表!$L:$L,0),0)&amp;"
"&amp;"任务说明："&amp;"
"&amp;INDEX(语言辅助表!$M:$M,MATCH("KAKUSE_MESSION_"&amp;--MID(U46,2,4),语言辅助表!$L:$L,0),0),"无")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IFERROR("任务提示："&amp;INDEX(语言辅助表!$M:$M,MATCH("TASKDONE_"&amp;--MID(U46,7,4),语言辅助表!$L:$L,0),0)&amp;"
"&amp;"任务说明："&amp;"
"&amp;INDEX(语言辅助表!$M:$M,MATCH("KAKUSE_MESSION_"&amp;--MID(U46,7,4),语言辅助表!$L:$L,0),0),"无")</f>
        <v>任务提示：击杀5个野怪
任务说明：
[color=3c2a1e,fontsize=18]在联盟探索中，消灭[-][color=1ca216,fontsize=18]5[-][color=3c2a1e,fontsize=18]个野怪。[-]</v>
      </c>
      <c r="X46" s="97" t="str">
        <f>IFERROR("任务提示："&amp;INDEX(语言辅助表!$M:$M,MATCH("TASKDONE_"&amp;--MID(U46,12,4),语言辅助表!$L:$L,0),0)&amp;"
"&amp;"任务说明："&amp;"
"&amp;INDEX(语言辅助表!$M:$M,MATCH("KAKUSE_MESSION_"&amp;--MID(U46,12,4),语言辅助表!$L:$L,0),0),"无")</f>
        <v>任务提示：收集100个英魂
任务说明：
[color=3c2a1e,fontsize=18]在地下城14-2，14-4中收集[-][color=1ca216,fontsize=18]100[-][color=3c2a1e,fontsize=18]个皇家禁卫英魂。[-]</v>
      </c>
      <c r="Y46" s="97" t="str">
        <f>IFERROR("任务提示："&amp;INDEX(语言辅助表!$M:$M,MATCH("TASKDONE_"&amp;--MID(U46,17,4),语言辅助表!$L:$L,0),0)&amp;"
"&amp;"任务说明："&amp;"
"&amp;INDEX(语言辅助表!$M:$M,MATCH("KAKUSE_MESSION_"&amp;--MID(U46,17,4),语言辅助表!$L:$L,0),0),"无")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c r="A47" s="41">
        <v>703</v>
      </c>
      <c r="B47" s="41" t="s">
        <v>161</v>
      </c>
      <c r="C47" s="43" t="s">
        <v>1984</v>
      </c>
      <c r="D47" s="41" t="s">
        <v>1935</v>
      </c>
      <c r="E47" s="41" t="s">
        <v>1804</v>
      </c>
      <c r="F47" s="41" t="s">
        <v>1798</v>
      </c>
      <c r="G47" s="41" t="s">
        <v>1826</v>
      </c>
      <c r="H47" s="41">
        <v>9</v>
      </c>
      <c r="I47" s="41" t="s">
        <v>1786</v>
      </c>
      <c r="J47" s="41">
        <v>3</v>
      </c>
      <c r="K47" s="41">
        <v>14</v>
      </c>
      <c r="L47" s="41" t="s">
        <v>1871</v>
      </c>
      <c r="M47" s="41" t="s">
        <v>1816</v>
      </c>
      <c r="N47" s="98" t="str">
        <f>IFERROR("天赋名称："&amp;INDEX(语言辅助表!$Y:$Y,MATCH(--MID(M47,4,5),语言辅助表!$X:$X,0),0)&amp;"
"&amp;"天赋说明："&amp;"
"&amp;INDEX(语言辅助表!$Z:$Z,MATCH(--MID(M47,4,5),语言辅助表!$X:$X,0),0),"无")</f>
        <v>天赋名称：聚能
天赋说明：
[color=562600]魔法兵团精通法术奥义，英雄法术免伤提高[-][color=1ca216,fontsize=20]{($level+$ulevel)*2+8}%[-]</v>
      </c>
      <c r="O47" s="41" t="s">
        <v>2548</v>
      </c>
      <c r="P47" s="98" t="str">
        <f>IFERROR("技能名称："&amp;INDEX(语言辅助表!$J:$J,MATCH("SKILL_"&amp;--MID($O$2,5,5),语言辅助表!$I:$I,0),0)&amp;"
"&amp;"技能说明："&amp;"
"&amp;INDEX(语言辅助表!$J:$J,MATCH("SKILLDES_"&amp;--MID(O47,5,5),语言辅助表!$I:$I,0),0),"无")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IFERROR("技能名称："&amp;INDEX(语言辅助表!$J:$J,MATCH("SKILL_"&amp;--MID($O$2,15,5),语言辅助表!$I:$I,0),0)&amp;"
"&amp;"技能说明："&amp;"
"&amp;INDEX(语言辅助表!$J:$J,MATCH("SKILLDES_"&amp;--MID(O47,15,5),语言辅助表!$I:$I,0),0),"无")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IFERROR("技能名称："&amp;INDEX(语言辅助表!$J:$J,MATCH("SKILL_"&amp;--MID($O$2,25,5),语言辅助表!$I:$I,0),0)&amp;"
"&amp;"技能说明："&amp;"
"&amp;INDEX(语言辅助表!$J:$J,MATCH("SKILLDES_"&amp;--MID(O47,25,5),语言辅助表!$I:$I,0),0),"无")</f>
        <v>技能名称：屠龙
技能说明：
[color=645252,fontsize=20]邪眼兵团上场时，降低敌方英雄[-][color=48b946,fontsize=20]{($level+$ulevel)*1.5+8.5}[-][color=645252,fontsize=20]初始魔法值。[-]</v>
      </c>
      <c r="S47" s="98" t="str">
        <f>IFERROR("技能名称："&amp;INDEX(语言辅助表!$J:$J,MATCH("SKILL_"&amp;--MID($O$2,35,5),语言辅助表!$I:$I,0),0)&amp;"
"&amp;"技能说明："&amp;"
"&amp;INDEX(语言辅助表!$J:$J,MATCH("SKILLDES_"&amp;--MID(O47,35,5),语言辅助表!$I:$I,0),0),"无")</f>
        <v>技能名称：振奋
技能说明：
[color=645252,fontsize=20]邪眼兵团开场时，提高附近较大范围内所有己方兵团[-][color=48b946,fontsize=20]{($level+$ulevel)*2+8}%[-][color=645252,fontsize=20]生命，效果持续整场战斗。[-]</v>
      </c>
      <c r="T47" s="41">
        <v>0</v>
      </c>
      <c r="U47" s="41" t="s">
        <v>1832</v>
      </c>
      <c r="V47" s="97" t="str">
        <f>IFERROR("任务提示："&amp;INDEX(语言辅助表!$M:$M,MATCH("TASKDONE_"&amp;--MID(U47,2,4),语言辅助表!$L:$L,0),0)&amp;"
"&amp;"任务说明："&amp;"
"&amp;INDEX(语言辅助表!$M:$M,MATCH("KAKUSE_MESSION_"&amp;--MID(U47,2,4),语言辅助表!$L:$L,0),0),"无")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IFERROR("任务提示："&amp;INDEX(语言辅助表!$M:$M,MATCH("TASKDONE_"&amp;--MID(U47,7,4),语言辅助表!$L:$L,0),0)&amp;"
"&amp;"任务说明："&amp;"
"&amp;INDEX(语言辅助表!$M:$M,MATCH("KAKUSE_MESSION_"&amp;--MID(U47,7,4),语言辅助表!$L:$L,0),0),"无")</f>
        <v>任务提示：击杀5个野怪
任务说明：
[color=3c2a1e,fontsize=18]在联盟探索中，消灭[-][color=1ca216,fontsize=18]5[-][color=3c2a1e,fontsize=18]个野怪。[-]</v>
      </c>
      <c r="X47" s="97" t="str">
        <f>IFERROR("任务提示："&amp;INDEX(语言辅助表!$M:$M,MATCH("TASKDONE_"&amp;--MID(U47,12,4),语言辅助表!$L:$L,0),0)&amp;"
"&amp;"任务说明："&amp;"
"&amp;INDEX(语言辅助表!$M:$M,MATCH("KAKUSE_MESSION_"&amp;--MID(U47,12,4),语言辅助表!$L:$L,0),0),"无")</f>
        <v>任务提示：收集100个英魂
任务说明：
[color=3c2a1e,fontsize=18]在地下城14-2，14-4中收集[-][color=1ca216,fontsize=18]100[-][color=3c2a1e,fontsize=18]个皇家禁卫英魂。[-]</v>
      </c>
      <c r="Y47" s="97" t="str">
        <f>IFERROR("任务提示："&amp;INDEX(语言辅助表!$M:$M,MATCH("TASKDONE_"&amp;--MID(U47,17,4),语言辅助表!$L:$L,0),0)&amp;"
"&amp;"任务说明："&amp;"
"&amp;INDEX(语言辅助表!$M:$M,MATCH("KAKUSE_MESSION_"&amp;--MID(U47,17,4),语言辅助表!$L:$L,0),0),"无")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c r="A48" s="41">
        <v>704</v>
      </c>
      <c r="B48" s="41" t="s">
        <v>162</v>
      </c>
      <c r="C48" s="43" t="s">
        <v>1985</v>
      </c>
      <c r="D48" s="41" t="s">
        <v>1936</v>
      </c>
      <c r="E48" s="41" t="s">
        <v>1804</v>
      </c>
      <c r="F48" s="41" t="s">
        <v>1798</v>
      </c>
      <c r="G48" s="41" t="s">
        <v>1827</v>
      </c>
      <c r="H48" s="41">
        <v>4</v>
      </c>
      <c r="I48" s="41" t="s">
        <v>1786</v>
      </c>
      <c r="J48" s="41">
        <v>3</v>
      </c>
      <c r="K48" s="41">
        <v>14</v>
      </c>
      <c r="L48" s="41" t="s">
        <v>1872</v>
      </c>
      <c r="M48" s="41" t="s">
        <v>1818</v>
      </c>
      <c r="N48" s="98" t="str">
        <f>IFERROR("天赋名称："&amp;INDEX(语言辅助表!$Y:$Y,MATCH(--MID(M48,4,5),语言辅助表!$X:$X,0),0)&amp;"
"&amp;"天赋说明："&amp;"
"&amp;INDEX(语言辅助表!$Z:$Z,MATCH(--MID(M48,4,5),语言辅助表!$X:$X,0),0),"无")</f>
        <v>天赋名称：狙击
天赋说明：
[color=562600]与目标距离影响伤害，每100攻击距离提高[-][color=1ca216,fontsize=20]{($level+$ulevel)*1+4}%[-][color=562600]攻击[-]</v>
      </c>
      <c r="O48" s="41" t="s">
        <v>2549</v>
      </c>
      <c r="P48" s="98" t="str">
        <f>IFERROR("技能名称："&amp;INDEX(语言辅助表!$J:$J,MATCH("SKILL_"&amp;--MID($O$2,5,5),语言辅助表!$I:$I,0),0)&amp;"
"&amp;"技能说明："&amp;"
"&amp;INDEX(语言辅助表!$J:$J,MATCH("SKILLDES_"&amp;--MID(O48,5,5),语言辅助表!$I:$I,0),0),"无")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IFERROR("技能名称："&amp;INDEX(语言辅助表!$J:$J,MATCH("SKILL_"&amp;--MID($O$2,15,5),语言辅助表!$I:$I,0),0)&amp;"
"&amp;"技能说明："&amp;"
"&amp;INDEX(语言辅助表!$J:$J,MATCH("SKILLDES_"&amp;--MID(O48,15,5),语言辅助表!$I:$I,0),0),"无")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IFERROR("技能名称："&amp;INDEX(语言辅助表!$J:$J,MATCH("SKILL_"&amp;--MID($O$2,25,5),语言辅助表!$I:$I,0),0)&amp;"
"&amp;"技能说明："&amp;"
"&amp;INDEX(语言辅助表!$J:$J,MATCH("SKILLDES_"&amp;--MID(O48,25,5),语言辅助表!$I:$I,0),0),"无")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IFERROR("技能名称："&amp;INDEX(语言辅助表!$J:$J,MATCH("SKILL_"&amp;--MID($O$2,35,5),语言辅助表!$I:$I,0),0)&amp;"
"&amp;"技能说明："&amp;"
"&amp;INDEX(语言辅助表!$J:$J,MATCH("SKILLDES_"&amp;--MID(O48,35,5),语言辅助表!$I:$I,0),0),"无")</f>
        <v>技能名称：振奋
技能说明：
[color=645252,fontsize=20]美杜莎的暴击值提高[-][color=48b946,fontsize=20]{($level+$ulevel)*30+120}[-][color=645252,fontsize=20]，每次暴击后提高2%的兵团伤害，最多可叠加10层，持续整场战斗。[-]</v>
      </c>
      <c r="T48" s="41">
        <v>0</v>
      </c>
      <c r="U48" s="41" t="s">
        <v>1832</v>
      </c>
      <c r="V48" s="97" t="str">
        <f>IFERROR("任务提示："&amp;INDEX(语言辅助表!$M:$M,MATCH("TASKDONE_"&amp;--MID(U48,2,4),语言辅助表!$L:$L,0),0)&amp;"
"&amp;"任务说明："&amp;"
"&amp;INDEX(语言辅助表!$M:$M,MATCH("KAKUSE_MESSION_"&amp;--MID(U48,2,4),语言辅助表!$L:$L,0),0),"无")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IFERROR("任务提示："&amp;INDEX(语言辅助表!$M:$M,MATCH("TASKDONE_"&amp;--MID(U48,7,4),语言辅助表!$L:$L,0),0)&amp;"
"&amp;"任务说明："&amp;"
"&amp;INDEX(语言辅助表!$M:$M,MATCH("KAKUSE_MESSION_"&amp;--MID(U48,7,4),语言辅助表!$L:$L,0),0),"无")</f>
        <v>任务提示：击杀5个野怪
任务说明：
[color=3c2a1e,fontsize=18]在联盟探索中，消灭[-][color=1ca216,fontsize=18]5[-][color=3c2a1e,fontsize=18]个野怪。[-]</v>
      </c>
      <c r="X48" s="97" t="str">
        <f>IFERROR("任务提示："&amp;INDEX(语言辅助表!$M:$M,MATCH("TASKDONE_"&amp;--MID(U48,12,4),语言辅助表!$L:$L,0),0)&amp;"
"&amp;"任务说明："&amp;"
"&amp;INDEX(语言辅助表!$M:$M,MATCH("KAKUSE_MESSION_"&amp;--MID(U48,12,4),语言辅助表!$L:$L,0),0),"无")</f>
        <v>任务提示：收集100个英魂
任务说明：
[color=3c2a1e,fontsize=18]在地下城14-2，14-4中收集[-][color=1ca216,fontsize=18]100[-][color=3c2a1e,fontsize=18]个皇家禁卫英魂。[-]</v>
      </c>
      <c r="Y48" s="97" t="str">
        <f>IFERROR("任务提示："&amp;INDEX(语言辅助表!$M:$M,MATCH("TASKDONE_"&amp;--MID(U48,17,4),语言辅助表!$L:$L,0),0)&amp;"
"&amp;"任务说明："&amp;"
"&amp;INDEX(语言辅助表!$M:$M,MATCH("KAKUSE_MESSION_"&amp;--MID(U48,17,4),语言辅助表!$L:$L,0),0),"无")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c r="A49" s="41">
        <v>705</v>
      </c>
      <c r="B49" s="41" t="s">
        <v>163</v>
      </c>
      <c r="C49" s="43" t="s">
        <v>1986</v>
      </c>
      <c r="D49" s="41" t="s">
        <v>1937</v>
      </c>
      <c r="E49" s="41" t="s">
        <v>1804</v>
      </c>
      <c r="F49" s="41" t="s">
        <v>1805</v>
      </c>
      <c r="G49" s="41" t="s">
        <v>1825</v>
      </c>
      <c r="H49" s="41">
        <v>4</v>
      </c>
      <c r="I49" s="41" t="s">
        <v>1786</v>
      </c>
      <c r="J49" s="41">
        <v>3</v>
      </c>
      <c r="K49" s="41">
        <v>14</v>
      </c>
      <c r="L49" s="41" t="s">
        <v>1873</v>
      </c>
      <c r="M49" s="41" t="s">
        <v>1817</v>
      </c>
      <c r="N49" s="98" t="str">
        <f>IFERROR("天赋名称："&amp;INDEX(语言辅助表!$Y:$Y,MATCH(--MID(M49,4,5),语言辅助表!$X:$X,0),0)&amp;"
"&amp;"天赋说明："&amp;"
"&amp;INDEX(语言辅助表!$Z:$Z,MATCH(--MID(M49,4,5),语言辅助表!$X:$X,0),0),"无")</f>
        <v>天赋名称：重盾
天赋说明：
[color=562600]防御兵团具有更高的生存能力，兵团免伤提高[-][color=1ca216,fontsize=20]{($level+$ulevel)*2+8}%[-]</v>
      </c>
      <c r="O49" s="41" t="s">
        <v>2550</v>
      </c>
      <c r="P49" s="98" t="str">
        <f>IFERROR("技能名称："&amp;INDEX(语言辅助表!$J:$J,MATCH("SKILL_"&amp;--MID($O$2,5,5),语言辅助表!$I:$I,0),0)&amp;"
"&amp;"技能说明："&amp;"
"&amp;INDEX(语言辅助表!$J:$J,MATCH("SKILLDES_"&amp;--MID(O49,5,5),语言辅助表!$I:$I,0),0),"无")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IFERROR("技能名称："&amp;INDEX(语言辅助表!$J:$J,MATCH("SKILL_"&amp;--MID($O$2,15,5),语言辅助表!$I:$I,0),0)&amp;"
"&amp;"技能说明："&amp;"
"&amp;INDEX(语言辅助表!$J:$J,MATCH("SKILLDES_"&amp;--MID(O49,15,5),语言辅助表!$I:$I,0),0),"无")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IFERROR("技能名称："&amp;INDEX(语言辅助表!$J:$J,MATCH("SKILL_"&amp;--MID($O$2,25,5),语言辅助表!$I:$I,0),0)&amp;"
"&amp;"技能说明："&amp;"
"&amp;INDEX(语言辅助表!$J:$J,MATCH("SKILLDES_"&amp;--MID(O49,25,5),语言辅助表!$I:$I,0),0),"无")</f>
        <v>技能名称：屠龙
技能说明：
[color=645252,fontsize=20]牛头怪的法术免伤和兵团免伤提高[-][color=48b946,fontsize=20]{($level+$ulevel)*1+4}%[-][color=645252,fontsize=20]，敌方英雄每次释放法术后效果翻倍，持续10秒。[-]</v>
      </c>
      <c r="S49" s="98" t="str">
        <f>IFERROR("技能名称："&amp;INDEX(语言辅助表!$J:$J,MATCH("SKILL_"&amp;--MID($O$2,35,5),语言辅助表!$I:$I,0),0)&amp;"
"&amp;"技能说明："&amp;"
"&amp;INDEX(语言辅助表!$J:$J,MATCH("SKILLDES_"&amp;--MID(O49,35,5),语言辅助表!$I:$I,0),0),"无")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1832</v>
      </c>
      <c r="V49" s="97" t="str">
        <f>IFERROR("任务提示："&amp;INDEX(语言辅助表!$M:$M,MATCH("TASKDONE_"&amp;--MID(U49,2,4),语言辅助表!$L:$L,0),0)&amp;"
"&amp;"任务说明："&amp;"
"&amp;INDEX(语言辅助表!$M:$M,MATCH("KAKUSE_MESSION_"&amp;--MID(U49,2,4),语言辅助表!$L:$L,0),0),"无")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IFERROR("任务提示："&amp;INDEX(语言辅助表!$M:$M,MATCH("TASKDONE_"&amp;--MID(U49,7,4),语言辅助表!$L:$L,0),0)&amp;"
"&amp;"任务说明："&amp;"
"&amp;INDEX(语言辅助表!$M:$M,MATCH("KAKUSE_MESSION_"&amp;--MID(U49,7,4),语言辅助表!$L:$L,0),0),"无")</f>
        <v>任务提示：击杀5个野怪
任务说明：
[color=3c2a1e,fontsize=18]在联盟探索中，消灭[-][color=1ca216,fontsize=18]5[-][color=3c2a1e,fontsize=18]个野怪。[-]</v>
      </c>
      <c r="X49" s="97" t="str">
        <f>IFERROR("任务提示："&amp;INDEX(语言辅助表!$M:$M,MATCH("TASKDONE_"&amp;--MID(U49,12,4),语言辅助表!$L:$L,0),0)&amp;"
"&amp;"任务说明："&amp;"
"&amp;INDEX(语言辅助表!$M:$M,MATCH("KAKUSE_MESSION_"&amp;--MID(U49,12,4),语言辅助表!$L:$L,0),0),"无")</f>
        <v>任务提示：收集100个英魂
任务说明：
[color=3c2a1e,fontsize=18]在地下城14-2，14-4中收集[-][color=1ca216,fontsize=18]100[-][color=3c2a1e,fontsize=18]个皇家禁卫英魂。[-]</v>
      </c>
      <c r="Y49" s="97" t="str">
        <f>IFERROR("任务提示："&amp;INDEX(语言辅助表!$M:$M,MATCH("TASKDONE_"&amp;--MID(U49,17,4),语言辅助表!$L:$L,0),0)&amp;"
"&amp;"任务说明："&amp;"
"&amp;INDEX(语言辅助表!$M:$M,MATCH("KAKUSE_MESSION_"&amp;--MID(U49,17,4),语言辅助表!$L:$L,0),0),"无")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c r="A50" s="41">
        <v>706</v>
      </c>
      <c r="B50" s="41" t="s">
        <v>164</v>
      </c>
      <c r="C50" s="43" t="s">
        <v>1987</v>
      </c>
      <c r="D50" s="41" t="s">
        <v>1997</v>
      </c>
      <c r="E50" s="41" t="s">
        <v>1804</v>
      </c>
      <c r="F50" s="41" t="s">
        <v>1798</v>
      </c>
      <c r="G50" s="41" t="s">
        <v>1823</v>
      </c>
      <c r="H50" s="41">
        <v>4</v>
      </c>
      <c r="I50" s="41" t="s">
        <v>1786</v>
      </c>
      <c r="J50" s="41">
        <v>3</v>
      </c>
      <c r="K50" s="41">
        <v>15</v>
      </c>
      <c r="L50" s="41" t="s">
        <v>1869</v>
      </c>
      <c r="M50" s="41" t="s">
        <v>1814</v>
      </c>
      <c r="N50" s="98" t="str">
        <f>IFERROR("天赋名称："&amp;INDEX(语言辅助表!$Y:$Y,MATCH(--MID(M50,4,5),语言辅助表!$X:$X,0),0)&amp;"
"&amp;"天赋说明："&amp;"
"&amp;INDEX(语言辅助表!$Z:$Z,MATCH(--MID(M50,4,5),语言辅助表!$X:$X,0),0),"无")</f>
        <v>天赋名称：破甲
天赋说明：
[color=562600]攻击兵团降低目标兵团[-][color=1ca216,fontsize=20]{($level+$ulevel)*4+16}%[-][color=562600]防御，不可叠加[-]</v>
      </c>
      <c r="O50" s="41" t="s">
        <v>2551</v>
      </c>
      <c r="P50" s="98" t="str">
        <f>IFERROR("技能名称："&amp;INDEX(语言辅助表!$J:$J,MATCH("SKILL_"&amp;--MID($O$2,5,5),语言辅助表!$I:$I,0),0)&amp;"
"&amp;"技能说明："&amp;"
"&amp;INDEX(语言辅助表!$J:$J,MATCH("SKILLDES_"&amp;--MID(O50,5,5),语言辅助表!$I:$I,0),0),"无")</f>
        <v>无</v>
      </c>
      <c r="Q50" s="98" t="str">
        <f>IFERROR("技能名称："&amp;INDEX(语言辅助表!$J:$J,MATCH("SKILL_"&amp;--MID($O$2,15,5),语言辅助表!$I:$I,0),0)&amp;"
"&amp;"技能说明："&amp;"
"&amp;INDEX(语言辅助表!$J:$J,MATCH("SKILLDES_"&amp;--MID(O50,15,5),语言辅助表!$I:$I,0),0),"无")</f>
        <v>无</v>
      </c>
      <c r="R50" s="98" t="str">
        <f>IFERROR("技能名称："&amp;INDEX(语言辅助表!$J:$J,MATCH("SKILL_"&amp;--MID($O$2,25,5),语言辅助表!$I:$I,0),0)&amp;"
"&amp;"技能说明："&amp;"
"&amp;INDEX(语言辅助表!$J:$J,MATCH("SKILLDES_"&amp;--MID(O50,25,5),语言辅助表!$I:$I,0),0),"无")</f>
        <v>技能名称：屠龙
技能说明：
[color=645252,fontsize=20]帝国枪兵对阵1人兵团和4人兵团时，暴击值提高[-][color=48b946,fontsize=20]{($level+$ulevel)*30+120}[-][color=645252,fontsize=20]。[-]</v>
      </c>
      <c r="S50" s="98" t="str">
        <f>IFERROR("技能名称："&amp;INDEX(语言辅助表!$J:$J,MATCH("SKILL_"&amp;--MID($O$2,35,5),语言辅助表!$I:$I,0),0)&amp;"
"&amp;"技能说明："&amp;"
"&amp;INDEX(语言辅助表!$J:$J,MATCH("SKILLDES_"&amp;--MID(O50,35,5),语言辅助表!$I:$I,0),0),"无")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1832</v>
      </c>
      <c r="V50" s="97" t="str">
        <f>IFERROR("任务提示："&amp;INDEX(语言辅助表!$M:$M,MATCH("TASKDONE_"&amp;--MID(U50,2,4),语言辅助表!$L:$L,0),0)&amp;"
"&amp;"任务说明："&amp;"
"&amp;INDEX(语言辅助表!$M:$M,MATCH("KAKUSE_MESSION_"&amp;--MID(U50,2,4),语言辅助表!$L:$L,0),0),"无")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IFERROR("任务提示："&amp;INDEX(语言辅助表!$M:$M,MATCH("TASKDONE_"&amp;--MID(U50,7,4),语言辅助表!$L:$L,0),0)&amp;"
"&amp;"任务说明："&amp;"
"&amp;INDEX(语言辅助表!$M:$M,MATCH("KAKUSE_MESSION_"&amp;--MID(U50,7,4),语言辅助表!$L:$L,0),0),"无")</f>
        <v>任务提示：击杀5个野怪
任务说明：
[color=3c2a1e,fontsize=18]在联盟探索中，消灭[-][color=1ca216,fontsize=18]5[-][color=3c2a1e,fontsize=18]个野怪。[-]</v>
      </c>
      <c r="X50" s="97" t="str">
        <f>IFERROR("任务提示："&amp;INDEX(语言辅助表!$M:$M,MATCH("TASKDONE_"&amp;--MID(U50,12,4),语言辅助表!$L:$L,0),0)&amp;"
"&amp;"任务说明："&amp;"
"&amp;INDEX(语言辅助表!$M:$M,MATCH("KAKUSE_MESSION_"&amp;--MID(U50,12,4),语言辅助表!$L:$L,0),0),"无")</f>
        <v>任务提示：收集100个英魂
任务说明：
[color=3c2a1e,fontsize=18]在地下城14-2，14-4中收集[-][color=1ca216,fontsize=18]100[-][color=3c2a1e,fontsize=18]个皇家禁卫英魂。[-]</v>
      </c>
      <c r="Y50" s="97" t="str">
        <f>IFERROR("任务提示："&amp;INDEX(语言辅助表!$M:$M,MATCH("TASKDONE_"&amp;--MID(U50,17,4),语言辅助表!$L:$L,0),0)&amp;"
"&amp;"任务说明："&amp;"
"&amp;INDEX(语言辅助表!$M:$M,MATCH("KAKUSE_MESSION_"&amp;--MID(U50,17,4),语言辅助表!$L:$L,0),0),"无")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c r="A51" s="41">
        <v>707</v>
      </c>
      <c r="B51" s="41" t="s">
        <v>165</v>
      </c>
      <c r="C51" s="43" t="s">
        <v>1988</v>
      </c>
      <c r="D51" s="41" t="s">
        <v>1938</v>
      </c>
      <c r="E51" s="41" t="s">
        <v>1804</v>
      </c>
      <c r="F51" s="41" t="s">
        <v>1795</v>
      </c>
      <c r="G51" s="41" t="s">
        <v>1825</v>
      </c>
      <c r="H51" s="41">
        <v>1</v>
      </c>
      <c r="I51" s="41" t="s">
        <v>1788</v>
      </c>
      <c r="J51" s="41">
        <v>3</v>
      </c>
      <c r="K51" s="41">
        <v>15</v>
      </c>
      <c r="L51" s="41" t="s">
        <v>1873</v>
      </c>
      <c r="M51" s="41" t="s">
        <v>1817</v>
      </c>
      <c r="N51" s="98" t="str">
        <f>IFERROR("天赋名称："&amp;INDEX(语言辅助表!$Y:$Y,MATCH(--MID(M51,4,5),语言辅助表!$X:$X,0),0)&amp;"
"&amp;"天赋说明："&amp;"
"&amp;INDEX(语言辅助表!$Z:$Z,MATCH(--MID(M51,4,5),语言辅助表!$X:$X,0),0),"无")</f>
        <v>天赋名称：重盾
天赋说明：
[color=562600]防御兵团具有更高的生存能力，兵团免伤提高[-][color=1ca216,fontsize=20]{($level+$ulevel)*2+8}%[-]</v>
      </c>
      <c r="O51" s="41" t="s">
        <v>2552</v>
      </c>
      <c r="P51" s="98" t="str">
        <f>IFERROR("技能名称："&amp;INDEX(语言辅助表!$J:$J,MATCH("SKILL_"&amp;--MID($O$2,5,5),语言辅助表!$I:$I,0),0)&amp;"
"&amp;"技能说明："&amp;"
"&amp;INDEX(语言辅助表!$J:$J,MATCH("SKILLDES_"&amp;--MID(O51,5,5),语言辅助表!$I:$I,0),0),"无")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IFERROR("技能名称："&amp;INDEX(语言辅助表!$J:$J,MATCH("SKILL_"&amp;--MID($O$2,15,5),语言辅助表!$I:$I,0),0)&amp;"
"&amp;"技能说明："&amp;"
"&amp;INDEX(语言辅助表!$J:$J,MATCH("SKILLDES_"&amp;--MID(O51,15,5),语言辅助表!$I:$I,0),0),"无")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IFERROR("技能名称："&amp;INDEX(语言辅助表!$J:$J,MATCH("SKILL_"&amp;--MID($O$2,25,5),语言辅助表!$I:$I,0),0)&amp;"
"&amp;"技能说明："&amp;"
"&amp;INDEX(语言辅助表!$J:$J,MATCH("SKILLDES_"&amp;--MID(O51,25,5),语言辅助表!$I:$I,0),0),"无")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IFERROR("技能名称："&amp;INDEX(语言辅助表!$J:$J,MATCH("SKILL_"&amp;--MID($O$2,35,5),语言辅助表!$I:$I,0),0)&amp;"
"&amp;"技能说明："&amp;"
"&amp;INDEX(语言辅助表!$J:$J,MATCH("SKILLDES_"&amp;--MID(O51,35,5),语言辅助表!$I:$I,0),0),"无")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1832</v>
      </c>
      <c r="V51" s="97" t="str">
        <f>IFERROR("任务提示："&amp;INDEX(语言辅助表!$M:$M,MATCH("TASKDONE_"&amp;--MID(U51,2,4),语言辅助表!$L:$L,0),0)&amp;"
"&amp;"任务说明："&amp;"
"&amp;INDEX(语言辅助表!$M:$M,MATCH("KAKUSE_MESSION_"&amp;--MID(U51,2,4),语言辅助表!$L:$L,0),0),"无")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IFERROR("任务提示："&amp;INDEX(语言辅助表!$M:$M,MATCH("TASKDONE_"&amp;--MID(U51,7,4),语言辅助表!$L:$L,0),0)&amp;"
"&amp;"任务说明："&amp;"
"&amp;INDEX(语言辅助表!$M:$M,MATCH("KAKUSE_MESSION_"&amp;--MID(U51,7,4),语言辅助表!$L:$L,0),0),"无")</f>
        <v>任务提示：击杀5个野怪
任务说明：
[color=3c2a1e,fontsize=18]在联盟探索中，消灭[-][color=1ca216,fontsize=18]5[-][color=3c2a1e,fontsize=18]个野怪。[-]</v>
      </c>
      <c r="X51" s="97" t="str">
        <f>IFERROR("任务提示："&amp;INDEX(语言辅助表!$M:$M,MATCH("TASKDONE_"&amp;--MID(U51,12,4),语言辅助表!$L:$L,0),0)&amp;"
"&amp;"任务说明："&amp;"
"&amp;INDEX(语言辅助表!$M:$M,MATCH("KAKUSE_MESSION_"&amp;--MID(U51,12,4),语言辅助表!$L:$L,0),0),"无")</f>
        <v>任务提示：收集100个英魂
任务说明：
[color=3c2a1e,fontsize=18]在地下城14-2，14-4中收集[-][color=1ca216,fontsize=18]100[-][color=3c2a1e,fontsize=18]个皇家禁卫英魂。[-]</v>
      </c>
      <c r="Y51" s="97" t="str">
        <f>IFERROR("任务提示："&amp;INDEX(语言辅助表!$M:$M,MATCH("TASKDONE_"&amp;--MID(U51,17,4),语言辅助表!$L:$L,0),0)&amp;"
"&amp;"任务说明："&amp;"
"&amp;INDEX(语言辅助表!$M:$M,MATCH("KAKUSE_MESSION_"&amp;--MID(U51,17,4),语言辅助表!$L:$L,0),0),"无")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c r="A52" s="41">
        <v>801</v>
      </c>
      <c r="B52" s="41" t="s">
        <v>166</v>
      </c>
      <c r="C52" s="43" t="s">
        <v>166</v>
      </c>
      <c r="D52" s="41"/>
      <c r="E52" s="41" t="s">
        <v>1806</v>
      </c>
      <c r="F52" s="41" t="s">
        <v>1807</v>
      </c>
      <c r="G52" s="41" t="s">
        <v>1823</v>
      </c>
      <c r="H52" s="41">
        <v>9</v>
      </c>
      <c r="I52" s="41" t="s">
        <v>1786</v>
      </c>
      <c r="J52" s="41">
        <v>2</v>
      </c>
      <c r="K52" s="41">
        <v>13</v>
      </c>
      <c r="L52" s="41" t="s">
        <v>1869</v>
      </c>
      <c r="M52" s="41" t="s">
        <v>1814</v>
      </c>
      <c r="N52" s="98" t="str">
        <f>IFERROR("天赋名称："&amp;INDEX(语言辅助表!$Y:$Y,MATCH(--MID(M52,4,5),语言辅助表!$X:$X,0),0)&amp;"
"&amp;"天赋说明："&amp;"
"&amp;INDEX(语言辅助表!$Z:$Z,MATCH(--MID(M52,4,5),语言辅助表!$X:$X,0),0),"无")</f>
        <v>天赋名称：破甲
天赋说明：
[color=562600]攻击兵团降低目标兵团[-][color=1ca216,fontsize=20]{($level+$ulevel)*4+16}%[-][color=562600]防御，不可叠加[-]</v>
      </c>
      <c r="O52" s="41" t="s">
        <v>2551</v>
      </c>
      <c r="P52" s="98" t="str">
        <f>IFERROR("技能名称："&amp;INDEX(语言辅助表!$J:$J,MATCH("SKILL_"&amp;--MID($O$2,5,5),语言辅助表!$I:$I,0),0)&amp;"
"&amp;"技能说明："&amp;"
"&amp;INDEX(语言辅助表!$J:$J,MATCH("SKILLDES_"&amp;--MID(O52,5,5),语言辅助表!$I:$I,0),0),"无")</f>
        <v>无</v>
      </c>
      <c r="Q52" s="98" t="str">
        <f>IFERROR("技能名称："&amp;INDEX(语言辅助表!$J:$J,MATCH("SKILL_"&amp;--MID($O$2,15,5),语言辅助表!$I:$I,0),0)&amp;"
"&amp;"技能说明："&amp;"
"&amp;INDEX(语言辅助表!$J:$J,MATCH("SKILLDES_"&amp;--MID(O52,15,5),语言辅助表!$I:$I,0),0),"无")</f>
        <v>无</v>
      </c>
      <c r="R52" s="98" t="str">
        <f>IFERROR("技能名称："&amp;INDEX(语言辅助表!$J:$J,MATCH("SKILL_"&amp;--MID($O$2,25,5),语言辅助表!$I:$I,0),0)&amp;"
"&amp;"技能说明："&amp;"
"&amp;INDEX(语言辅助表!$J:$J,MATCH("SKILLDES_"&amp;--MID(O52,25,5),语言辅助表!$I:$I,0),0),"无")</f>
        <v>技能名称：屠龙
技能说明：
[color=645252,fontsize=20]帝国枪兵对阵1人兵团和4人兵团时，暴击值提高[-][color=48b946,fontsize=20]{($level+$ulevel)*30+120}[-][color=645252,fontsize=20]。[-]</v>
      </c>
      <c r="S52" s="98" t="str">
        <f>IFERROR("技能名称："&amp;INDEX(语言辅助表!$J:$J,MATCH("SKILL_"&amp;--MID($O$2,35,5),语言辅助表!$I:$I,0),0)&amp;"
"&amp;"技能说明："&amp;"
"&amp;INDEX(语言辅助表!$J:$J,MATCH("SKILLDES_"&amp;--MID(O52,35,5),语言辅助表!$I:$I,0),0),"无")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1832</v>
      </c>
      <c r="V52" s="97" t="str">
        <f>IFERROR("任务提示："&amp;INDEX(语言辅助表!$M:$M,MATCH("TASKDONE_"&amp;--MID(U52,2,4),语言辅助表!$L:$L,0),0)&amp;"
"&amp;"任务说明："&amp;"
"&amp;INDEX(语言辅助表!$M:$M,MATCH("KAKUSE_MESSION_"&amp;--MID(U52,2,4),语言辅助表!$L:$L,0),0),"无")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IFERROR("任务提示："&amp;INDEX(语言辅助表!$M:$M,MATCH("TASKDONE_"&amp;--MID(U52,7,4),语言辅助表!$L:$L,0),0)&amp;"
"&amp;"任务说明："&amp;"
"&amp;INDEX(语言辅助表!$M:$M,MATCH("KAKUSE_MESSION_"&amp;--MID(U52,7,4),语言辅助表!$L:$L,0),0),"无")</f>
        <v>任务提示：击杀5个野怪
任务说明：
[color=3c2a1e,fontsize=18]在联盟探索中，消灭[-][color=1ca216,fontsize=18]5[-][color=3c2a1e,fontsize=18]个野怪。[-]</v>
      </c>
      <c r="X52" s="97" t="str">
        <f>IFERROR("任务提示："&amp;INDEX(语言辅助表!$M:$M,MATCH("TASKDONE_"&amp;--MID(U52,12,4),语言辅助表!$L:$L,0),0)&amp;"
"&amp;"任务说明："&amp;"
"&amp;INDEX(语言辅助表!$M:$M,MATCH("KAKUSE_MESSION_"&amp;--MID(U52,12,4),语言辅助表!$L:$L,0),0),"无")</f>
        <v>任务提示：收集100个英魂
任务说明：
[color=3c2a1e,fontsize=18]在地下城14-2，14-4中收集[-][color=1ca216,fontsize=18]100[-][color=3c2a1e,fontsize=18]个皇家禁卫英魂。[-]</v>
      </c>
      <c r="Y52" s="97" t="str">
        <f>IFERROR("任务提示："&amp;INDEX(语言辅助表!$M:$M,MATCH("TASKDONE_"&amp;--MID(U52,17,4),语言辅助表!$L:$L,0),0)&amp;"
"&amp;"任务说明："&amp;"
"&amp;INDEX(语言辅助表!$M:$M,MATCH("KAKUSE_MESSION_"&amp;--MID(U52,17,4),语言辅助表!$L:$L,0),0),"无")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c r="A53" s="41">
        <v>802</v>
      </c>
      <c r="B53" s="41" t="s">
        <v>167</v>
      </c>
      <c r="C53" s="43" t="s">
        <v>167</v>
      </c>
      <c r="D53" s="41"/>
      <c r="E53" s="41" t="s">
        <v>1806</v>
      </c>
      <c r="F53" s="41" t="s">
        <v>1807</v>
      </c>
      <c r="G53" s="41" t="s">
        <v>1827</v>
      </c>
      <c r="H53" s="41">
        <v>16</v>
      </c>
      <c r="I53" s="41" t="s">
        <v>1786</v>
      </c>
      <c r="J53" s="41">
        <v>1</v>
      </c>
      <c r="K53" s="41">
        <v>13</v>
      </c>
      <c r="L53" s="41" t="s">
        <v>1858</v>
      </c>
      <c r="M53" s="41" t="s">
        <v>1818</v>
      </c>
      <c r="N53" s="98" t="str">
        <f>IFERROR("天赋名称："&amp;INDEX(语言辅助表!$Y:$Y,MATCH(--MID(M53,4,5),语言辅助表!$X:$X,0),0)&amp;"
"&amp;"天赋说明："&amp;"
"&amp;INDEX(语言辅助表!$Z:$Z,MATCH(--MID(M53,4,5),语言辅助表!$X:$X,0),0),"无")</f>
        <v>天赋名称：狙击
天赋说明：
[color=562600]与目标距离影响伤害，每100攻击距离提高[-][color=1ca216,fontsize=20]{($level+$ulevel)*1+4}%[-][color=562600]攻击[-]</v>
      </c>
      <c r="O53" s="41" t="s">
        <v>2551</v>
      </c>
      <c r="P53" s="98" t="str">
        <f>IFERROR("技能名称："&amp;INDEX(语言辅助表!$J:$J,MATCH("SKILL_"&amp;--MID($O$2,5,5),语言辅助表!$I:$I,0),0)&amp;"
"&amp;"技能说明："&amp;"
"&amp;INDEX(语言辅助表!$J:$J,MATCH("SKILLDES_"&amp;--MID(O53,5,5),语言辅助表!$I:$I,0),0),"无")</f>
        <v>无</v>
      </c>
      <c r="Q53" s="98" t="str">
        <f>IFERROR("技能名称："&amp;INDEX(语言辅助表!$J:$J,MATCH("SKILL_"&amp;--MID($O$2,15,5),语言辅助表!$I:$I,0),0)&amp;"
"&amp;"技能说明："&amp;"
"&amp;INDEX(语言辅助表!$J:$J,MATCH("SKILLDES_"&amp;--MID(O53,15,5),语言辅助表!$I:$I,0),0),"无")</f>
        <v>无</v>
      </c>
      <c r="R53" s="98" t="str">
        <f>IFERROR("技能名称："&amp;INDEX(语言辅助表!$J:$J,MATCH("SKILL_"&amp;--MID($O$2,25,5),语言辅助表!$I:$I,0),0)&amp;"
"&amp;"技能说明："&amp;"
"&amp;INDEX(语言辅助表!$J:$J,MATCH("SKILLDES_"&amp;--MID(O53,25,5),语言辅助表!$I:$I,0),0),"无")</f>
        <v>技能名称：屠龙
技能说明：
[color=645252,fontsize=20]帝国枪兵对阵1人兵团和4人兵团时，暴击值提高[-][color=48b946,fontsize=20]{($level+$ulevel)*30+120}[-][color=645252,fontsize=20]。[-]</v>
      </c>
      <c r="S53" s="98" t="str">
        <f>IFERROR("技能名称："&amp;INDEX(语言辅助表!$J:$J,MATCH("SKILL_"&amp;--MID($O$2,35,5),语言辅助表!$I:$I,0),0)&amp;"
"&amp;"技能说明："&amp;"
"&amp;INDEX(语言辅助表!$J:$J,MATCH("SKILLDES_"&amp;--MID(O53,35,5),语言辅助表!$I:$I,0),0),"无")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1832</v>
      </c>
      <c r="V53" s="97" t="str">
        <f>IFERROR("任务提示："&amp;INDEX(语言辅助表!$M:$M,MATCH("TASKDONE_"&amp;--MID(U53,2,4),语言辅助表!$L:$L,0),0)&amp;"
"&amp;"任务说明："&amp;"
"&amp;INDEX(语言辅助表!$M:$M,MATCH("KAKUSE_MESSION_"&amp;--MID(U53,2,4),语言辅助表!$L:$L,0),0),"无")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IFERROR("任务提示："&amp;INDEX(语言辅助表!$M:$M,MATCH("TASKDONE_"&amp;--MID(U53,7,4),语言辅助表!$L:$L,0),0)&amp;"
"&amp;"任务说明："&amp;"
"&amp;INDEX(语言辅助表!$M:$M,MATCH("KAKUSE_MESSION_"&amp;--MID(U53,7,4),语言辅助表!$L:$L,0),0),"无")</f>
        <v>任务提示：击杀5个野怪
任务说明：
[color=3c2a1e,fontsize=18]在联盟探索中，消灭[-][color=1ca216,fontsize=18]5[-][color=3c2a1e,fontsize=18]个野怪。[-]</v>
      </c>
      <c r="X53" s="97" t="str">
        <f>IFERROR("任务提示："&amp;INDEX(语言辅助表!$M:$M,MATCH("TASKDONE_"&amp;--MID(U53,12,4),语言辅助表!$L:$L,0),0)&amp;"
"&amp;"任务说明："&amp;"
"&amp;INDEX(语言辅助表!$M:$M,MATCH("KAKUSE_MESSION_"&amp;--MID(U53,12,4),语言辅助表!$L:$L,0),0),"无")</f>
        <v>任务提示：收集100个英魂
任务说明：
[color=3c2a1e,fontsize=18]在地下城14-2，14-4中收集[-][color=1ca216,fontsize=18]100[-][color=3c2a1e,fontsize=18]个皇家禁卫英魂。[-]</v>
      </c>
      <c r="Y53" s="97" t="str">
        <f>IFERROR("任务提示："&amp;INDEX(语言辅助表!$M:$M,MATCH("TASKDONE_"&amp;--MID(U53,17,4),语言辅助表!$L:$L,0),0)&amp;"
"&amp;"任务说明："&amp;"
"&amp;INDEX(语言辅助表!$M:$M,MATCH("KAKUSE_MESSION_"&amp;--MID(U53,17,4),语言辅助表!$L:$L,0),0),"无")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c r="A54" s="41">
        <v>803</v>
      </c>
      <c r="B54" s="41" t="s">
        <v>168</v>
      </c>
      <c r="C54" s="43" t="s">
        <v>168</v>
      </c>
      <c r="D54" s="41"/>
      <c r="E54" s="41" t="s">
        <v>1806</v>
      </c>
      <c r="F54" s="41" t="s">
        <v>1787</v>
      </c>
      <c r="G54" s="41" t="s">
        <v>1823</v>
      </c>
      <c r="H54" s="41">
        <v>16</v>
      </c>
      <c r="I54" s="41" t="s">
        <v>1788</v>
      </c>
      <c r="J54" s="41">
        <v>1</v>
      </c>
      <c r="K54" s="41">
        <v>13</v>
      </c>
      <c r="L54" s="41" t="s">
        <v>1856</v>
      </c>
      <c r="M54" s="41" t="s">
        <v>1814</v>
      </c>
      <c r="N54" s="98" t="str">
        <f>IFERROR("天赋名称："&amp;INDEX(语言辅助表!$Y:$Y,MATCH(--MID(M54,4,5),语言辅助表!$X:$X,0),0)&amp;"
"&amp;"天赋说明："&amp;"
"&amp;INDEX(语言辅助表!$Z:$Z,MATCH(--MID(M54,4,5),语言辅助表!$X:$X,0),0),"无")</f>
        <v>天赋名称：破甲
天赋说明：
[color=562600]攻击兵团降低目标兵团[-][color=1ca216,fontsize=20]{($level+$ulevel)*4+16}%[-][color=562600]防御，不可叠加[-]</v>
      </c>
      <c r="O54" s="41" t="s">
        <v>2551</v>
      </c>
      <c r="P54" s="98" t="str">
        <f>IFERROR("技能名称："&amp;INDEX(语言辅助表!$J:$J,MATCH("SKILL_"&amp;--MID($O$2,5,5),语言辅助表!$I:$I,0),0)&amp;"
"&amp;"技能说明："&amp;"
"&amp;INDEX(语言辅助表!$J:$J,MATCH("SKILLDES_"&amp;--MID(O54,5,5),语言辅助表!$I:$I,0),0),"无")</f>
        <v>无</v>
      </c>
      <c r="Q54" s="98" t="str">
        <f>IFERROR("技能名称："&amp;INDEX(语言辅助表!$J:$J,MATCH("SKILL_"&amp;--MID($O$2,15,5),语言辅助表!$I:$I,0),0)&amp;"
"&amp;"技能说明："&amp;"
"&amp;INDEX(语言辅助表!$J:$J,MATCH("SKILLDES_"&amp;--MID(O54,15,5),语言辅助表!$I:$I,0),0),"无")</f>
        <v>无</v>
      </c>
      <c r="R54" s="98" t="str">
        <f>IFERROR("技能名称："&amp;INDEX(语言辅助表!$J:$J,MATCH("SKILL_"&amp;--MID($O$2,25,5),语言辅助表!$I:$I,0),0)&amp;"
"&amp;"技能说明："&amp;"
"&amp;INDEX(语言辅助表!$J:$J,MATCH("SKILLDES_"&amp;--MID(O54,25,5),语言辅助表!$I:$I,0),0),"无")</f>
        <v>技能名称：屠龙
技能说明：
[color=645252,fontsize=20]帝国枪兵对阵1人兵团和4人兵团时，暴击值提高[-][color=48b946,fontsize=20]{($level+$ulevel)*30+120}[-][color=645252,fontsize=20]。[-]</v>
      </c>
      <c r="S54" s="98" t="str">
        <f>IFERROR("技能名称："&amp;INDEX(语言辅助表!$J:$J,MATCH("SKILL_"&amp;--MID($O$2,35,5),语言辅助表!$I:$I,0),0)&amp;"
"&amp;"技能说明："&amp;"
"&amp;INDEX(语言辅助表!$J:$J,MATCH("SKILLDES_"&amp;--MID(O54,35,5),语言辅助表!$I:$I,0),0),"无")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1832</v>
      </c>
      <c r="V54" s="97" t="str">
        <f>IFERROR("任务提示："&amp;INDEX(语言辅助表!$M:$M,MATCH("TASKDONE_"&amp;--MID(U54,2,4),语言辅助表!$L:$L,0),0)&amp;"
"&amp;"任务说明："&amp;"
"&amp;INDEX(语言辅助表!$M:$M,MATCH("KAKUSE_MESSION_"&amp;--MID(U54,2,4),语言辅助表!$L:$L,0),0),"无")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IFERROR("任务提示："&amp;INDEX(语言辅助表!$M:$M,MATCH("TASKDONE_"&amp;--MID(U54,7,4),语言辅助表!$L:$L,0),0)&amp;"
"&amp;"任务说明："&amp;"
"&amp;INDEX(语言辅助表!$M:$M,MATCH("KAKUSE_MESSION_"&amp;--MID(U54,7,4),语言辅助表!$L:$L,0),0),"无")</f>
        <v>任务提示：击杀5个野怪
任务说明：
[color=3c2a1e,fontsize=18]在联盟探索中，消灭[-][color=1ca216,fontsize=18]5[-][color=3c2a1e,fontsize=18]个野怪。[-]</v>
      </c>
      <c r="X54" s="97" t="str">
        <f>IFERROR("任务提示："&amp;INDEX(语言辅助表!$M:$M,MATCH("TASKDONE_"&amp;--MID(U54,12,4),语言辅助表!$L:$L,0),0)&amp;"
"&amp;"任务说明："&amp;"
"&amp;INDEX(语言辅助表!$M:$M,MATCH("KAKUSE_MESSION_"&amp;--MID(U54,12,4),语言辅助表!$L:$L,0),0),"无")</f>
        <v>任务提示：收集100个英魂
任务说明：
[color=3c2a1e,fontsize=18]在地下城14-2，14-4中收集[-][color=1ca216,fontsize=18]100[-][color=3c2a1e,fontsize=18]个皇家禁卫英魂。[-]</v>
      </c>
      <c r="Y54" s="97" t="str">
        <f>IFERROR("任务提示："&amp;INDEX(语言辅助表!$M:$M,MATCH("TASKDONE_"&amp;--MID(U54,17,4),语言辅助表!$L:$L,0),0)&amp;"
"&amp;"任务说明："&amp;"
"&amp;INDEX(语言辅助表!$M:$M,MATCH("KAKUSE_MESSION_"&amp;--MID(U54,17,4),语言辅助表!$L:$L,0),0),"无")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c r="A55" s="41">
        <v>804</v>
      </c>
      <c r="B55" s="41" t="s">
        <v>169</v>
      </c>
      <c r="C55" s="43" t="s">
        <v>169</v>
      </c>
      <c r="D55" s="41"/>
      <c r="E55" s="41" t="s">
        <v>1806</v>
      </c>
      <c r="F55" s="41" t="s">
        <v>1787</v>
      </c>
      <c r="G55" s="41" t="s">
        <v>1827</v>
      </c>
      <c r="H55" s="41">
        <v>16</v>
      </c>
      <c r="I55" s="41" t="s">
        <v>1786</v>
      </c>
      <c r="J55" s="41">
        <v>1</v>
      </c>
      <c r="K55" s="41">
        <v>13</v>
      </c>
      <c r="L55" s="41" t="s">
        <v>1858</v>
      </c>
      <c r="M55" s="41" t="s">
        <v>1818</v>
      </c>
      <c r="N55" s="98" t="str">
        <f>IFERROR("天赋名称："&amp;INDEX(语言辅助表!$Y:$Y,MATCH(--MID(M55,4,5),语言辅助表!$X:$X,0),0)&amp;"
"&amp;"天赋说明："&amp;"
"&amp;INDEX(语言辅助表!$Z:$Z,MATCH(--MID(M55,4,5),语言辅助表!$X:$X,0),0),"无")</f>
        <v>天赋名称：狙击
天赋说明：
[color=562600]与目标距离影响伤害，每100攻击距离提高[-][color=1ca216,fontsize=20]{($level+$ulevel)*1+4}%[-][color=562600]攻击[-]</v>
      </c>
      <c r="O55" s="41" t="s">
        <v>2551</v>
      </c>
      <c r="P55" s="98" t="str">
        <f>IFERROR("技能名称："&amp;INDEX(语言辅助表!$J:$J,MATCH("SKILL_"&amp;--MID($O$2,5,5),语言辅助表!$I:$I,0),0)&amp;"
"&amp;"技能说明："&amp;"
"&amp;INDEX(语言辅助表!$J:$J,MATCH("SKILLDES_"&amp;--MID(O55,5,5),语言辅助表!$I:$I,0),0),"无")</f>
        <v>无</v>
      </c>
      <c r="Q55" s="98" t="str">
        <f>IFERROR("技能名称："&amp;INDEX(语言辅助表!$J:$J,MATCH("SKILL_"&amp;--MID($O$2,15,5),语言辅助表!$I:$I,0),0)&amp;"
"&amp;"技能说明："&amp;"
"&amp;INDEX(语言辅助表!$J:$J,MATCH("SKILLDES_"&amp;--MID(O55,15,5),语言辅助表!$I:$I,0),0),"无")</f>
        <v>无</v>
      </c>
      <c r="R55" s="98" t="str">
        <f>IFERROR("技能名称："&amp;INDEX(语言辅助表!$J:$J,MATCH("SKILL_"&amp;--MID($O$2,25,5),语言辅助表!$I:$I,0),0)&amp;"
"&amp;"技能说明："&amp;"
"&amp;INDEX(语言辅助表!$J:$J,MATCH("SKILLDES_"&amp;--MID(O55,25,5),语言辅助表!$I:$I,0),0),"无")</f>
        <v>技能名称：屠龙
技能说明：
[color=645252,fontsize=20]帝国枪兵对阵1人兵团和4人兵团时，暴击值提高[-][color=48b946,fontsize=20]{($level+$ulevel)*30+120}[-][color=645252,fontsize=20]。[-]</v>
      </c>
      <c r="S55" s="98" t="str">
        <f>IFERROR("技能名称："&amp;INDEX(语言辅助表!$J:$J,MATCH("SKILL_"&amp;--MID($O$2,35,5),语言辅助表!$I:$I,0),0)&amp;"
"&amp;"技能说明："&amp;"
"&amp;INDEX(语言辅助表!$J:$J,MATCH("SKILLDES_"&amp;--MID(O55,35,5),语言辅助表!$I:$I,0),0),"无")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1832</v>
      </c>
      <c r="V55" s="97" t="str">
        <f>IFERROR("任务提示："&amp;INDEX(语言辅助表!$M:$M,MATCH("TASKDONE_"&amp;--MID(U55,2,4),语言辅助表!$L:$L,0),0)&amp;"
"&amp;"任务说明："&amp;"
"&amp;INDEX(语言辅助表!$M:$M,MATCH("KAKUSE_MESSION_"&amp;--MID(U55,2,4),语言辅助表!$L:$L,0),0),"无")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IFERROR("任务提示："&amp;INDEX(语言辅助表!$M:$M,MATCH("TASKDONE_"&amp;--MID(U55,7,4),语言辅助表!$L:$L,0),0)&amp;"
"&amp;"任务说明："&amp;"
"&amp;INDEX(语言辅助表!$M:$M,MATCH("KAKUSE_MESSION_"&amp;--MID(U55,7,4),语言辅助表!$L:$L,0),0),"无")</f>
        <v>任务提示：击杀5个野怪
任务说明：
[color=3c2a1e,fontsize=18]在联盟探索中，消灭[-][color=1ca216,fontsize=18]5[-][color=3c2a1e,fontsize=18]个野怪。[-]</v>
      </c>
      <c r="X55" s="97" t="str">
        <f>IFERROR("任务提示："&amp;INDEX(语言辅助表!$M:$M,MATCH("TASKDONE_"&amp;--MID(U55,12,4),语言辅助表!$L:$L,0),0)&amp;"
"&amp;"任务说明："&amp;"
"&amp;INDEX(语言辅助表!$M:$M,MATCH("KAKUSE_MESSION_"&amp;--MID(U55,12,4),语言辅助表!$L:$L,0),0),"无")</f>
        <v>任务提示：收集100个英魂
任务说明：
[color=3c2a1e,fontsize=18]在地下城14-2，14-4中收集[-][color=1ca216,fontsize=18]100[-][color=3c2a1e,fontsize=18]个皇家禁卫英魂。[-]</v>
      </c>
      <c r="Y55" s="97" t="str">
        <f>IFERROR("任务提示："&amp;INDEX(语言辅助表!$M:$M,MATCH("TASKDONE_"&amp;--MID(U55,17,4),语言辅助表!$L:$L,0),0)&amp;"
"&amp;"任务说明："&amp;"
"&amp;INDEX(语言辅助表!$M:$M,MATCH("KAKUSE_MESSION_"&amp;--MID(U55,17,4),语言辅助表!$L:$L,0),0),"无")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c r="A56" s="41">
        <v>805</v>
      </c>
      <c r="B56" s="41" t="s">
        <v>170</v>
      </c>
      <c r="C56" s="43" t="s">
        <v>170</v>
      </c>
      <c r="D56" s="41"/>
      <c r="E56" s="41" t="s">
        <v>1806</v>
      </c>
      <c r="F56" s="41" t="s">
        <v>1787</v>
      </c>
      <c r="G56" s="41" t="s">
        <v>1825</v>
      </c>
      <c r="H56" s="41">
        <v>9</v>
      </c>
      <c r="I56" s="41" t="s">
        <v>1786</v>
      </c>
      <c r="J56" s="41">
        <v>3</v>
      </c>
      <c r="K56" s="41">
        <v>13</v>
      </c>
      <c r="L56" s="41" t="s">
        <v>1859</v>
      </c>
      <c r="M56" s="41" t="s">
        <v>1817</v>
      </c>
      <c r="N56" s="98" t="str">
        <f>IFERROR("天赋名称："&amp;INDEX(语言辅助表!$Y:$Y,MATCH(--MID(M56,4,5),语言辅助表!$X:$X,0),0)&amp;"
"&amp;"天赋说明："&amp;"
"&amp;INDEX(语言辅助表!$Z:$Z,MATCH(--MID(M56,4,5),语言辅助表!$X:$X,0),0),"无")</f>
        <v>天赋名称：重盾
天赋说明：
[color=562600]防御兵团具有更高的生存能力，兵团免伤提高[-][color=1ca216,fontsize=20]{($level+$ulevel)*2+8}%[-]</v>
      </c>
      <c r="O56" s="41" t="s">
        <v>2565</v>
      </c>
      <c r="P56" s="98" t="str">
        <f>IFERROR("技能名称："&amp;INDEX(语言辅助表!$J:$J,MATCH("SKILL_"&amp;--MID($O$2,5,5),语言辅助表!$I:$I,0),0)&amp;"
"&amp;"技能说明："&amp;"
"&amp;INDEX(语言辅助表!$J:$J,MATCH("SKILLDES_"&amp;--MID(O56,5,5),语言辅助表!$I:$I,0),0),"无")</f>
        <v>无</v>
      </c>
      <c r="Q56" s="98" t="str">
        <f>IFERROR("技能名称："&amp;INDEX(语言辅助表!$J:$J,MATCH("SKILL_"&amp;--MID($O$2,15,5),语言辅助表!$I:$I,0),0)&amp;"
"&amp;"技能说明："&amp;"
"&amp;INDEX(语言辅助表!$J:$J,MATCH("SKILLDES_"&amp;--MID(O56,15,5),语言辅助表!$I:$I,0),0),"无")</f>
        <v>无</v>
      </c>
      <c r="R56" s="98" t="str">
        <f>IFERROR("技能名称："&amp;INDEX(语言辅助表!$J:$J,MATCH("SKILL_"&amp;--MID($O$2,25,5),语言辅助表!$I:$I,0),0)&amp;"
"&amp;"技能说明："&amp;"
"&amp;INDEX(语言辅助表!$J:$J,MATCH("SKILLDES_"&amp;--MID(O56,25,5),语言辅助表!$I:$I,0),0),"无")</f>
        <v>技能名称：屠龙
技能说明：
[color=645252,fontsize=20]帝国枪兵对阵1人兵团和4人兵团时，暴击值提高[-][color=48b946,fontsize=20]{($level+$ulevel)*30+120}[-][color=645252,fontsize=20]。[-]</v>
      </c>
      <c r="S56" s="98" t="str">
        <f>IFERROR("技能名称："&amp;INDEX(语言辅助表!$J:$J,MATCH("SKILL_"&amp;--MID($O$2,35,5),语言辅助表!$I:$I,0),0)&amp;"
"&amp;"技能说明："&amp;"
"&amp;INDEX(语言辅助表!$J:$J,MATCH("SKILLDES_"&amp;--MID(O56,35,5),语言辅助表!$I:$I,0),0),"无")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1832</v>
      </c>
      <c r="V56" s="97" t="str">
        <f>IFERROR("任务提示："&amp;INDEX(语言辅助表!$M:$M,MATCH("TASKDONE_"&amp;--MID(U56,2,4),语言辅助表!$L:$L,0),0)&amp;"
"&amp;"任务说明："&amp;"
"&amp;INDEX(语言辅助表!$M:$M,MATCH("KAKUSE_MESSION_"&amp;--MID(U56,2,4),语言辅助表!$L:$L,0),0),"无")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IFERROR("任务提示："&amp;INDEX(语言辅助表!$M:$M,MATCH("TASKDONE_"&amp;--MID(U56,7,4),语言辅助表!$L:$L,0),0)&amp;"
"&amp;"任务说明："&amp;"
"&amp;INDEX(语言辅助表!$M:$M,MATCH("KAKUSE_MESSION_"&amp;--MID(U56,7,4),语言辅助表!$L:$L,0),0),"无")</f>
        <v>任务提示：击杀5个野怪
任务说明：
[color=3c2a1e,fontsize=18]在联盟探索中，消灭[-][color=1ca216,fontsize=18]5[-][color=3c2a1e,fontsize=18]个野怪。[-]</v>
      </c>
      <c r="X56" s="97" t="str">
        <f>IFERROR("任务提示："&amp;INDEX(语言辅助表!$M:$M,MATCH("TASKDONE_"&amp;--MID(U56,12,4),语言辅助表!$L:$L,0),0)&amp;"
"&amp;"任务说明："&amp;"
"&amp;INDEX(语言辅助表!$M:$M,MATCH("KAKUSE_MESSION_"&amp;--MID(U56,12,4),语言辅助表!$L:$L,0),0),"无")</f>
        <v>任务提示：收集100个英魂
任务说明：
[color=3c2a1e,fontsize=18]在地下城14-2，14-4中收集[-][color=1ca216,fontsize=18]100[-][color=3c2a1e,fontsize=18]个皇家禁卫英魂。[-]</v>
      </c>
      <c r="Y56" s="97" t="str">
        <f>IFERROR("任务提示："&amp;INDEX(语言辅助表!$M:$M,MATCH("TASKDONE_"&amp;--MID(U56,17,4),语言辅助表!$L:$L,0),0)&amp;"
"&amp;"任务说明："&amp;"
"&amp;INDEX(语言辅助表!$M:$M,MATCH("KAKUSE_MESSION_"&amp;--MID(U56,17,4),语言辅助表!$L:$L,0),0),"无")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c r="A57" s="41">
        <v>806</v>
      </c>
      <c r="B57" s="41" t="s">
        <v>171</v>
      </c>
      <c r="C57" s="43" t="s">
        <v>171</v>
      </c>
      <c r="D57" s="41"/>
      <c r="E57" s="41" t="s">
        <v>1806</v>
      </c>
      <c r="F57" s="41" t="s">
        <v>1787</v>
      </c>
      <c r="G57" s="41" t="s">
        <v>1823</v>
      </c>
      <c r="H57" s="41">
        <v>4</v>
      </c>
      <c r="I57" s="41" t="s">
        <v>1788</v>
      </c>
      <c r="J57" s="41">
        <v>2</v>
      </c>
      <c r="K57" s="41">
        <v>13</v>
      </c>
      <c r="L57" s="41" t="s">
        <v>1856</v>
      </c>
      <c r="M57" s="41" t="s">
        <v>1814</v>
      </c>
      <c r="N57" s="98" t="str">
        <f>IFERROR("天赋名称："&amp;INDEX(语言辅助表!$Y:$Y,MATCH(--MID(M57,4,5),语言辅助表!$X:$X,0),0)&amp;"
"&amp;"天赋说明："&amp;"
"&amp;INDEX(语言辅助表!$Z:$Z,MATCH(--MID(M57,4,5),语言辅助表!$X:$X,0),0),"无")</f>
        <v>天赋名称：破甲
天赋说明：
[color=562600]攻击兵团降低目标兵团[-][color=1ca216,fontsize=20]{($level+$ulevel)*4+16}%[-][color=562600]防御，不可叠加[-]</v>
      </c>
      <c r="O57" s="41" t="s">
        <v>2551</v>
      </c>
      <c r="P57" s="98" t="str">
        <f>IFERROR("技能名称："&amp;INDEX(语言辅助表!$J:$J,MATCH("SKILL_"&amp;--MID($O$2,5,5),语言辅助表!$I:$I,0),0)&amp;"
"&amp;"技能说明："&amp;"
"&amp;INDEX(语言辅助表!$J:$J,MATCH("SKILLDES_"&amp;--MID(O57,5,5),语言辅助表!$I:$I,0),0),"无")</f>
        <v>无</v>
      </c>
      <c r="Q57" s="98" t="str">
        <f>IFERROR("技能名称："&amp;INDEX(语言辅助表!$J:$J,MATCH("SKILL_"&amp;--MID($O$2,15,5),语言辅助表!$I:$I,0),0)&amp;"
"&amp;"技能说明："&amp;"
"&amp;INDEX(语言辅助表!$J:$J,MATCH("SKILLDES_"&amp;--MID(O57,15,5),语言辅助表!$I:$I,0),0),"无")</f>
        <v>无</v>
      </c>
      <c r="R57" s="98" t="str">
        <f>IFERROR("技能名称："&amp;INDEX(语言辅助表!$J:$J,MATCH("SKILL_"&amp;--MID($O$2,25,5),语言辅助表!$I:$I,0),0)&amp;"
"&amp;"技能说明："&amp;"
"&amp;INDEX(语言辅助表!$J:$J,MATCH("SKILLDES_"&amp;--MID(O57,25,5),语言辅助表!$I:$I,0),0),"无")</f>
        <v>技能名称：屠龙
技能说明：
[color=645252,fontsize=20]帝国枪兵对阵1人兵团和4人兵团时，暴击值提高[-][color=48b946,fontsize=20]{($level+$ulevel)*30+120}[-][color=645252,fontsize=20]。[-]</v>
      </c>
      <c r="S57" s="98" t="str">
        <f>IFERROR("技能名称："&amp;INDEX(语言辅助表!$J:$J,MATCH("SKILL_"&amp;--MID($O$2,35,5),语言辅助表!$I:$I,0),0)&amp;"
"&amp;"技能说明："&amp;"
"&amp;INDEX(语言辅助表!$J:$J,MATCH("SKILLDES_"&amp;--MID(O57,35,5),语言辅助表!$I:$I,0),0),"无")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1832</v>
      </c>
      <c r="V57" s="97" t="str">
        <f>IFERROR("任务提示："&amp;INDEX(语言辅助表!$M:$M,MATCH("TASKDONE_"&amp;--MID(U57,2,4),语言辅助表!$L:$L,0),0)&amp;"
"&amp;"任务说明："&amp;"
"&amp;INDEX(语言辅助表!$M:$M,MATCH("KAKUSE_MESSION_"&amp;--MID(U57,2,4),语言辅助表!$L:$L,0),0),"无")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IFERROR("任务提示："&amp;INDEX(语言辅助表!$M:$M,MATCH("TASKDONE_"&amp;--MID(U57,7,4),语言辅助表!$L:$L,0),0)&amp;"
"&amp;"任务说明："&amp;"
"&amp;INDEX(语言辅助表!$M:$M,MATCH("KAKUSE_MESSION_"&amp;--MID(U57,7,4),语言辅助表!$L:$L,0),0),"无")</f>
        <v>任务提示：击杀5个野怪
任务说明：
[color=3c2a1e,fontsize=18]在联盟探索中，消灭[-][color=1ca216,fontsize=18]5[-][color=3c2a1e,fontsize=18]个野怪。[-]</v>
      </c>
      <c r="X57" s="97" t="str">
        <f>IFERROR("任务提示："&amp;INDEX(语言辅助表!$M:$M,MATCH("TASKDONE_"&amp;--MID(U57,12,4),语言辅助表!$L:$L,0),0)&amp;"
"&amp;"任务说明："&amp;"
"&amp;INDEX(语言辅助表!$M:$M,MATCH("KAKUSE_MESSION_"&amp;--MID(U57,12,4),语言辅助表!$L:$L,0),0),"无")</f>
        <v>任务提示：收集100个英魂
任务说明：
[color=3c2a1e,fontsize=18]在地下城14-2，14-4中收集[-][color=1ca216,fontsize=18]100[-][color=3c2a1e,fontsize=18]个皇家禁卫英魂。[-]</v>
      </c>
      <c r="Y57" s="97" t="str">
        <f>IFERROR("任务提示："&amp;INDEX(语言辅助表!$M:$M,MATCH("TASKDONE_"&amp;--MID(U57,17,4),语言辅助表!$L:$L,0),0)&amp;"
"&amp;"任务说明："&amp;"
"&amp;INDEX(语言辅助表!$M:$M,MATCH("KAKUSE_MESSION_"&amp;--MID(U57,17,4),语言辅助表!$L:$L,0),0),"无")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c r="A58" s="41">
        <v>807</v>
      </c>
      <c r="B58" s="41" t="s">
        <v>172</v>
      </c>
      <c r="C58" s="43" t="s">
        <v>172</v>
      </c>
      <c r="D58" s="41"/>
      <c r="E58" s="41" t="s">
        <v>1806</v>
      </c>
      <c r="F58" s="41" t="s">
        <v>1794</v>
      </c>
      <c r="G58" s="41" t="s">
        <v>1823</v>
      </c>
      <c r="H58" s="41">
        <v>1</v>
      </c>
      <c r="I58" s="41" t="s">
        <v>1786</v>
      </c>
      <c r="J58" s="41">
        <v>3</v>
      </c>
      <c r="K58" s="41">
        <v>13</v>
      </c>
      <c r="L58" s="41" t="s">
        <v>1856</v>
      </c>
      <c r="M58" s="41" t="s">
        <v>1814</v>
      </c>
      <c r="N58" s="98" t="str">
        <f>IFERROR("天赋名称："&amp;INDEX(语言辅助表!$Y:$Y,MATCH(--MID(M58,4,5),语言辅助表!$X:$X,0),0)&amp;"
"&amp;"天赋说明："&amp;"
"&amp;INDEX(语言辅助表!$Z:$Z,MATCH(--MID(M58,4,5),语言辅助表!$X:$X,0),0),"无")</f>
        <v>天赋名称：破甲
天赋说明：
[color=562600]攻击兵团降低目标兵团[-][color=1ca216,fontsize=20]{($level+$ulevel)*4+16}%[-][color=562600]防御，不可叠加[-]</v>
      </c>
      <c r="O58" s="41" t="s">
        <v>2551</v>
      </c>
      <c r="P58" s="98" t="str">
        <f>IFERROR("技能名称："&amp;INDEX(语言辅助表!$J:$J,MATCH("SKILL_"&amp;--MID($O$2,5,5),语言辅助表!$I:$I,0),0)&amp;"
"&amp;"技能说明："&amp;"
"&amp;INDEX(语言辅助表!$J:$J,MATCH("SKILLDES_"&amp;--MID(O58,5,5),语言辅助表!$I:$I,0),0),"无")</f>
        <v>无</v>
      </c>
      <c r="Q58" s="98" t="str">
        <f>IFERROR("技能名称："&amp;INDEX(语言辅助表!$J:$J,MATCH("SKILL_"&amp;--MID($O$2,15,5),语言辅助表!$I:$I,0),0)&amp;"
"&amp;"技能说明："&amp;"
"&amp;INDEX(语言辅助表!$J:$J,MATCH("SKILLDES_"&amp;--MID(O58,15,5),语言辅助表!$I:$I,0),0),"无")</f>
        <v>无</v>
      </c>
      <c r="R58" s="98" t="str">
        <f>IFERROR("技能名称："&amp;INDEX(语言辅助表!$J:$J,MATCH("SKILL_"&amp;--MID($O$2,25,5),语言辅助表!$I:$I,0),0)&amp;"
"&amp;"技能说明："&amp;"
"&amp;INDEX(语言辅助表!$J:$J,MATCH("SKILLDES_"&amp;--MID(O58,25,5),语言辅助表!$I:$I,0),0),"无")</f>
        <v>技能名称：屠龙
技能说明：
[color=645252,fontsize=20]帝国枪兵对阵1人兵团和4人兵团时，暴击值提高[-][color=48b946,fontsize=20]{($level+$ulevel)*30+120}[-][color=645252,fontsize=20]。[-]</v>
      </c>
      <c r="S58" s="98" t="str">
        <f>IFERROR("技能名称："&amp;INDEX(语言辅助表!$J:$J,MATCH("SKILL_"&amp;--MID($O$2,35,5),语言辅助表!$I:$I,0),0)&amp;"
"&amp;"技能说明："&amp;"
"&amp;INDEX(语言辅助表!$J:$J,MATCH("SKILLDES_"&amp;--MID(O58,35,5),语言辅助表!$I:$I,0),0),"无")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1832</v>
      </c>
      <c r="V58" s="97" t="str">
        <f>IFERROR("任务提示："&amp;INDEX(语言辅助表!$M:$M,MATCH("TASKDONE_"&amp;--MID(U58,2,4),语言辅助表!$L:$L,0),0)&amp;"
"&amp;"任务说明："&amp;"
"&amp;INDEX(语言辅助表!$M:$M,MATCH("KAKUSE_MESSION_"&amp;--MID(U58,2,4),语言辅助表!$L:$L,0),0),"无")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IFERROR("任务提示："&amp;INDEX(语言辅助表!$M:$M,MATCH("TASKDONE_"&amp;--MID(U58,7,4),语言辅助表!$L:$L,0),0)&amp;"
"&amp;"任务说明："&amp;"
"&amp;INDEX(语言辅助表!$M:$M,MATCH("KAKUSE_MESSION_"&amp;--MID(U58,7,4),语言辅助表!$L:$L,0),0),"无")</f>
        <v>任务提示：击杀5个野怪
任务说明：
[color=3c2a1e,fontsize=18]在联盟探索中，消灭[-][color=1ca216,fontsize=18]5[-][color=3c2a1e,fontsize=18]个野怪。[-]</v>
      </c>
      <c r="X58" s="97" t="str">
        <f>IFERROR("任务提示："&amp;INDEX(语言辅助表!$M:$M,MATCH("TASKDONE_"&amp;--MID(U58,12,4),语言辅助表!$L:$L,0),0)&amp;"
"&amp;"任务说明："&amp;"
"&amp;INDEX(语言辅助表!$M:$M,MATCH("KAKUSE_MESSION_"&amp;--MID(U58,12,4),语言辅助表!$L:$L,0),0),"无")</f>
        <v>任务提示：收集100个英魂
任务说明：
[color=3c2a1e,fontsize=18]在地下城14-2，14-4中收集[-][color=1ca216,fontsize=18]100[-][color=3c2a1e,fontsize=18]个皇家禁卫英魂。[-]</v>
      </c>
      <c r="Y58" s="97" t="str">
        <f>IFERROR("任务提示："&amp;INDEX(语言辅助表!$M:$M,MATCH("TASKDONE_"&amp;--MID(U58,17,4),语言辅助表!$L:$L,0),0)&amp;"
"&amp;"任务说明："&amp;"
"&amp;INDEX(语言辅助表!$M:$M,MATCH("KAKUSE_MESSION_"&amp;--MID(U58,17,4),语言辅助表!$L:$L,0),0),"无")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c r="A59" s="41">
        <v>901</v>
      </c>
      <c r="B59" s="41" t="s">
        <v>166</v>
      </c>
      <c r="C59" s="43" t="s">
        <v>1989</v>
      </c>
      <c r="D59" s="41" t="s">
        <v>1922</v>
      </c>
      <c r="E59" s="41" t="s">
        <v>1808</v>
      </c>
      <c r="F59" s="41" t="s">
        <v>1807</v>
      </c>
      <c r="G59" s="41" t="s">
        <v>1824</v>
      </c>
      <c r="H59" s="41">
        <v>9</v>
      </c>
      <c r="I59" s="41" t="s">
        <v>1788</v>
      </c>
      <c r="J59" s="41">
        <v>1</v>
      </c>
      <c r="K59" s="41">
        <v>13</v>
      </c>
      <c r="L59" s="41" t="s">
        <v>1874</v>
      </c>
      <c r="M59" s="41" t="s">
        <v>1815</v>
      </c>
      <c r="N59" s="98" t="str">
        <f>IFERROR("天赋名称："&amp;INDEX(语言辅助表!$Y:$Y,MATCH(--MID(M59,4,5),语言辅助表!$X:$X,0),0)&amp;"
"&amp;"天赋说明："&amp;"
"&amp;INDEX(语言辅助表!$Z:$Z,MATCH(--MID(M59,4,5),语言辅助表!$X:$X,0),0),"无")</f>
        <v>天赋名称：迂回
天赋说明：
[color=562600]优先攻击敌方后排，对射手及魔法兵团伤害提高[-][color=1ca216,fontsize=20]{($level+$ulevel)*6+24}%[-]</v>
      </c>
      <c r="O59" s="41" t="s">
        <v>2553</v>
      </c>
      <c r="P59" s="98" t="str">
        <f>IFERROR("技能名称："&amp;INDEX(语言辅助表!$J:$J,MATCH("SKILL_"&amp;--MID($O$2,5,5),语言辅助表!$I:$I,0),0)&amp;"
"&amp;"技能说明："&amp;"
"&amp;INDEX(语言辅助表!$J:$J,MATCH("SKILLDES_"&amp;--MID(O59,5,5),语言辅助表!$I:$I,0),0),"无")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IFERROR("技能名称："&amp;INDEX(语言辅助表!$J:$J,MATCH("SKILL_"&amp;--MID($O$2,15,5),语言辅助表!$I:$I,0),0)&amp;"
"&amp;"技能说明："&amp;"
"&amp;INDEX(语言辅助表!$J:$J,MATCH("SKILLDES_"&amp;--MID(O59,15,5),语言辅助表!$I:$I,0),0),"无")</f>
        <v>技能名称：铁甲
技能说明：
[color=645252,fontsize=20]魔法仙灵兵团在开场时，提高当前所在路的己方兵团[-][color=48b946,fontsize=20]{(($level+$ulevel)*0.5+2.5)}%[-][color=645252,fontsize=20]法术免伤，自身效果翻倍。[-]</v>
      </c>
      <c r="R59" s="98" t="str">
        <f>IFERROR("技能名称："&amp;INDEX(语言辅助表!$J:$J,MATCH("SKILL_"&amp;--MID($O$2,25,5),语言辅助表!$I:$I,0),0)&amp;"
"&amp;"技能说明："&amp;"
"&amp;INDEX(语言辅助表!$J:$J,MATCH("SKILLDES_"&amp;--MID(O59,25,5),语言辅助表!$I:$I,0),0),"无")</f>
        <v>技能名称：屠龙
技能说明：
[color=645252,fontsize=20]魔法仙灵兵团上场时，提高己方英雄初始魔法[-][color=48b946,fontsize=20]{($level+$ulevel)*2+8}[-][color=645252,fontsize=20]。[-]</v>
      </c>
      <c r="S59" s="98" t="str">
        <f>IFERROR("技能名称："&amp;INDEX(语言辅助表!$J:$J,MATCH("SKILL_"&amp;--MID($O$2,35,5),语言辅助表!$I:$I,0),0)&amp;"
"&amp;"技能说明："&amp;"
"&amp;INDEX(语言辅助表!$J:$J,MATCH("SKILLDES_"&amp;--MID(O59,35,5),语言辅助表!$I:$I,0),0),"无")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1832</v>
      </c>
      <c r="V59" s="97" t="str">
        <f>IFERROR("任务提示："&amp;INDEX(语言辅助表!$M:$M,MATCH("TASKDONE_"&amp;--MID(U59,2,4),语言辅助表!$L:$L,0),0)&amp;"
"&amp;"任务说明："&amp;"
"&amp;INDEX(语言辅助表!$M:$M,MATCH("KAKUSE_MESSION_"&amp;--MID(U59,2,4),语言辅助表!$L:$L,0),0),"无")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IFERROR("任务提示："&amp;INDEX(语言辅助表!$M:$M,MATCH("TASKDONE_"&amp;--MID(U59,7,4),语言辅助表!$L:$L,0),0)&amp;"
"&amp;"任务说明："&amp;"
"&amp;INDEX(语言辅助表!$M:$M,MATCH("KAKUSE_MESSION_"&amp;--MID(U59,7,4),语言辅助表!$L:$L,0),0),"无")</f>
        <v>任务提示：击杀5个野怪
任务说明：
[color=3c2a1e,fontsize=18]在联盟探索中，消灭[-][color=1ca216,fontsize=18]5[-][color=3c2a1e,fontsize=18]个野怪。[-]</v>
      </c>
      <c r="X59" s="97" t="str">
        <f>IFERROR("任务提示："&amp;INDEX(语言辅助表!$M:$M,MATCH("TASKDONE_"&amp;--MID(U59,12,4),语言辅助表!$L:$L,0),0)&amp;"
"&amp;"任务说明："&amp;"
"&amp;INDEX(语言辅助表!$M:$M,MATCH("KAKUSE_MESSION_"&amp;--MID(U59,12,4),语言辅助表!$L:$L,0),0),"无")</f>
        <v>任务提示：收集100个英魂
任务说明：
[color=3c2a1e,fontsize=18]在地下城14-2，14-4中收集[-][color=1ca216,fontsize=18]100[-][color=3c2a1e,fontsize=18]个皇家禁卫英魂。[-]</v>
      </c>
      <c r="Y59" s="97" t="str">
        <f>IFERROR("任务提示："&amp;INDEX(语言辅助表!$M:$M,MATCH("TASKDONE_"&amp;--MID(U59,17,4),语言辅助表!$L:$L,0),0)&amp;"
"&amp;"任务说明："&amp;"
"&amp;INDEX(语言辅助表!$M:$M,MATCH("KAKUSE_MESSION_"&amp;--MID(U59,17,4),语言辅助表!$L:$L,0),0),"无")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c r="A60" s="41">
        <v>902</v>
      </c>
      <c r="B60" s="41" t="s">
        <v>166</v>
      </c>
      <c r="C60" s="43" t="s">
        <v>1990</v>
      </c>
      <c r="D60" s="41" t="s">
        <v>1923</v>
      </c>
      <c r="E60" s="41" t="s">
        <v>1808</v>
      </c>
      <c r="F60" s="41" t="s">
        <v>1807</v>
      </c>
      <c r="G60" s="41" t="s">
        <v>1827</v>
      </c>
      <c r="H60" s="41">
        <v>9</v>
      </c>
      <c r="I60" s="41" t="s">
        <v>1786</v>
      </c>
      <c r="J60" s="41">
        <v>2</v>
      </c>
      <c r="K60" s="41">
        <v>14</v>
      </c>
      <c r="L60" s="41" t="s">
        <v>1875</v>
      </c>
      <c r="M60" s="41" t="s">
        <v>1818</v>
      </c>
      <c r="N60" s="98" t="str">
        <f>IFERROR("天赋名称："&amp;INDEX(语言辅助表!$Y:$Y,MATCH(--MID(M60,4,5),语言辅助表!$X:$X,0),0)&amp;"
"&amp;"天赋说明："&amp;"
"&amp;INDEX(语言辅助表!$Z:$Z,MATCH(--MID(M60,4,5),语言辅助表!$X:$X,0),0),"无")</f>
        <v>天赋名称：狙击
天赋说明：
[color=562600]与目标距离影响伤害，每100攻击距离提高[-][color=1ca216,fontsize=20]{($level+$ulevel)*1+4}%[-][color=562600]攻击[-]</v>
      </c>
      <c r="O60" s="41" t="s">
        <v>2554</v>
      </c>
      <c r="P60" s="98" t="str">
        <f>IFERROR("技能名称："&amp;INDEX(语言辅助表!$J:$J,MATCH("SKILL_"&amp;--MID($O$2,5,5),语言辅助表!$I:$I,0),0)&amp;"
"&amp;"技能说明："&amp;"
"&amp;INDEX(语言辅助表!$J:$J,MATCH("SKILLDES_"&amp;--MID(O60,5,5),语言辅助表!$I:$I,0),0),"无")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IFERROR("技能名称："&amp;INDEX(语言辅助表!$J:$J,MATCH("SKILL_"&amp;--MID($O$2,15,5),语言辅助表!$I:$I,0),0)&amp;"
"&amp;"技能说明："&amp;"
"&amp;INDEX(语言辅助表!$J:$J,MATCH("SKILLDES_"&amp;--MID(O60,15,5),语言辅助表!$I:$I,0),0),"无")</f>
        <v>技能名称：铁甲
技能说明：
[color=645252,fontsize=20]雷元素的普通攻击有[-][color=48b946,fontsize=20]{($level+$ulevel)*1+5}%[-][color=645252,fontsize=20]的概率对目标单位释放闪电，造成300%攻击的伤害。[-]</v>
      </c>
      <c r="R60" s="98" t="str">
        <f>IFERROR("技能名称："&amp;INDEX(语言辅助表!$J:$J,MATCH("SKILL_"&amp;--MID($O$2,25,5),语言辅助表!$I:$I,0),0)&amp;"
"&amp;"技能说明："&amp;"
"&amp;INDEX(语言辅助表!$J:$J,MATCH("SKILLDES_"&amp;--MID(O60,25,5),语言辅助表!$I:$I,0),0),"无")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IFERROR("技能名称："&amp;INDEX(语言辅助表!$J:$J,MATCH("SKILL_"&amp;--MID($O$2,35,5),语言辅助表!$I:$I,0),0)&amp;"
"&amp;"技能说明："&amp;"
"&amp;INDEX(语言辅助表!$J:$J,MATCH("SKILLDES_"&amp;--MID(O60,35,5),语言辅助表!$I:$I,0),0),"无")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1832</v>
      </c>
      <c r="V60" s="97" t="str">
        <f>IFERROR("任务提示："&amp;INDEX(语言辅助表!$M:$M,MATCH("TASKDONE_"&amp;--MID(U60,2,4),语言辅助表!$L:$L,0),0)&amp;"
"&amp;"任务说明："&amp;"
"&amp;INDEX(语言辅助表!$M:$M,MATCH("KAKUSE_MESSION_"&amp;--MID(U60,2,4),语言辅助表!$L:$L,0),0),"无")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IFERROR("任务提示："&amp;INDEX(语言辅助表!$M:$M,MATCH("TASKDONE_"&amp;--MID(U60,7,4),语言辅助表!$L:$L,0),0)&amp;"
"&amp;"任务说明："&amp;"
"&amp;INDEX(语言辅助表!$M:$M,MATCH("KAKUSE_MESSION_"&amp;--MID(U60,7,4),语言辅助表!$L:$L,0),0),"无")</f>
        <v>任务提示：击杀5个野怪
任务说明：
[color=3c2a1e,fontsize=18]在联盟探索中，消灭[-][color=1ca216,fontsize=18]5[-][color=3c2a1e,fontsize=18]个野怪。[-]</v>
      </c>
      <c r="X60" s="97" t="str">
        <f>IFERROR("任务提示："&amp;INDEX(语言辅助表!$M:$M,MATCH("TASKDONE_"&amp;--MID(U60,12,4),语言辅助表!$L:$L,0),0)&amp;"
"&amp;"任务说明："&amp;"
"&amp;INDEX(语言辅助表!$M:$M,MATCH("KAKUSE_MESSION_"&amp;--MID(U60,12,4),语言辅助表!$L:$L,0),0),"无")</f>
        <v>任务提示：收集100个英魂
任务说明：
[color=3c2a1e,fontsize=18]在地下城14-2，14-4中收集[-][color=1ca216,fontsize=18]100[-][color=3c2a1e,fontsize=18]个皇家禁卫英魂。[-]</v>
      </c>
      <c r="Y60" s="97" t="str">
        <f>IFERROR("任务提示："&amp;INDEX(语言辅助表!$M:$M,MATCH("TASKDONE_"&amp;--MID(U60,17,4),语言辅助表!$L:$L,0),0)&amp;"
"&amp;"任务说明："&amp;"
"&amp;INDEX(语言辅助表!$M:$M,MATCH("KAKUSE_MESSION_"&amp;--MID(U60,17,4),语言辅助表!$L:$L,0),0),"无")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c r="A61" s="41">
        <v>903</v>
      </c>
      <c r="B61" s="41" t="s">
        <v>166</v>
      </c>
      <c r="C61" s="43" t="s">
        <v>1991</v>
      </c>
      <c r="D61" s="41" t="s">
        <v>1924</v>
      </c>
      <c r="E61" s="41" t="s">
        <v>1808</v>
      </c>
      <c r="F61" s="41" t="s">
        <v>1807</v>
      </c>
      <c r="G61" s="41" t="s">
        <v>1826</v>
      </c>
      <c r="H61" s="41">
        <v>9</v>
      </c>
      <c r="I61" s="41" t="s">
        <v>1786</v>
      </c>
      <c r="J61" s="41">
        <v>2</v>
      </c>
      <c r="K61" s="41">
        <v>14</v>
      </c>
      <c r="L61" s="41" t="s">
        <v>1876</v>
      </c>
      <c r="M61" s="41" t="s">
        <v>1816</v>
      </c>
      <c r="N61" s="98" t="str">
        <f>IFERROR("天赋名称："&amp;INDEX(语言辅助表!$Y:$Y,MATCH(--MID(M61,4,5),语言辅助表!$X:$X,0),0)&amp;"
"&amp;"天赋说明："&amp;"
"&amp;INDEX(语言辅助表!$Z:$Z,MATCH(--MID(M61,4,5),语言辅助表!$X:$X,0),0),"无")</f>
        <v>天赋名称：聚能
天赋说明：
[color=562600]魔法兵团精通法术奥义，英雄法术免伤提高[-][color=1ca216,fontsize=20]{($level+$ulevel)*2+8}%[-]</v>
      </c>
      <c r="O61" s="41" t="s">
        <v>2555</v>
      </c>
      <c r="P61" s="98" t="str">
        <f>IFERROR("技能名称："&amp;INDEX(语言辅助表!$J:$J,MATCH("SKILL_"&amp;--MID($O$2,5,5),语言辅助表!$I:$I,0),0)&amp;"
"&amp;"技能说明："&amp;"
"&amp;INDEX(语言辅助表!$J:$J,MATCH("SKILLDES_"&amp;--MID(O61,5,5),语言辅助表!$I:$I,0),0),"无")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IFERROR("技能名称："&amp;INDEX(语言辅助表!$J:$J,MATCH("SKILL_"&amp;--MID($O$2,15,5),语言辅助表!$I:$I,0),0)&amp;"
"&amp;"技能说明："&amp;"
"&amp;INDEX(语言辅助表!$J:$J,MATCH("SKILLDES_"&amp;--MID(O61,15,5),语言辅助表!$I:$I,0),0),"无")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IFERROR("技能名称："&amp;INDEX(语言辅助表!$J:$J,MATCH("SKILL_"&amp;--MID($O$2,25,5),语言辅助表!$I:$I,0),0)&amp;"
"&amp;"技能说明："&amp;"
"&amp;INDEX(语言辅助表!$J:$J,MATCH("SKILLDES_"&amp;--MID(O61,25,5),语言辅助表!$I:$I,0),0),"无")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IFERROR("技能名称："&amp;INDEX(语言辅助表!$J:$J,MATCH("SKILL_"&amp;--MID($O$2,35,5),语言辅助表!$I:$I,0),0)&amp;"
"&amp;"技能说明："&amp;"
"&amp;INDEX(语言辅助表!$J:$J,MATCH("SKILLDES_"&amp;--MID(O61,35,5),语言辅助表!$I:$I,0),0),"无")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1832</v>
      </c>
      <c r="V61" s="97" t="str">
        <f>IFERROR("任务提示："&amp;INDEX(语言辅助表!$M:$M,MATCH("TASKDONE_"&amp;--MID(U61,2,4),语言辅助表!$L:$L,0),0)&amp;"
"&amp;"任务说明："&amp;"
"&amp;INDEX(语言辅助表!$M:$M,MATCH("KAKUSE_MESSION_"&amp;--MID(U61,2,4),语言辅助表!$L:$L,0),0),"无")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IFERROR("任务提示："&amp;INDEX(语言辅助表!$M:$M,MATCH("TASKDONE_"&amp;--MID(U61,7,4),语言辅助表!$L:$L,0),0)&amp;"
"&amp;"任务说明："&amp;"
"&amp;INDEX(语言辅助表!$M:$M,MATCH("KAKUSE_MESSION_"&amp;--MID(U61,7,4),语言辅助表!$L:$L,0),0),"无")</f>
        <v>任务提示：击杀5个野怪
任务说明：
[color=3c2a1e,fontsize=18]在联盟探索中，消灭[-][color=1ca216,fontsize=18]5[-][color=3c2a1e,fontsize=18]个野怪。[-]</v>
      </c>
      <c r="X61" s="97" t="str">
        <f>IFERROR("任务提示："&amp;INDEX(语言辅助表!$M:$M,MATCH("TASKDONE_"&amp;--MID(U61,12,4),语言辅助表!$L:$L,0),0)&amp;"
"&amp;"任务说明："&amp;"
"&amp;INDEX(语言辅助表!$M:$M,MATCH("KAKUSE_MESSION_"&amp;--MID(U61,12,4),语言辅助表!$L:$L,0),0),"无")</f>
        <v>任务提示：收集100个英魂
任务说明：
[color=3c2a1e,fontsize=18]在地下城14-2，14-4中收集[-][color=1ca216,fontsize=18]100[-][color=3c2a1e,fontsize=18]个皇家禁卫英魂。[-]</v>
      </c>
      <c r="Y61" s="97" t="str">
        <f>IFERROR("任务提示："&amp;INDEX(语言辅助表!$M:$M,MATCH("TASKDONE_"&amp;--MID(U61,17,4),语言辅助表!$L:$L,0),0)&amp;"
"&amp;"任务说明："&amp;"
"&amp;INDEX(语言辅助表!$M:$M,MATCH("KAKUSE_MESSION_"&amp;--MID(U61,17,4),语言辅助表!$L:$L,0),0),"无")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c r="A62" s="41">
        <v>904</v>
      </c>
      <c r="B62" s="41" t="s">
        <v>166</v>
      </c>
      <c r="C62" s="43" t="s">
        <v>1992</v>
      </c>
      <c r="D62" s="41" t="s">
        <v>1925</v>
      </c>
      <c r="E62" s="41" t="s">
        <v>1808</v>
      </c>
      <c r="F62" s="41" t="s">
        <v>1807</v>
      </c>
      <c r="G62" s="41" t="s">
        <v>1823</v>
      </c>
      <c r="H62" s="41">
        <v>4</v>
      </c>
      <c r="I62" s="41" t="s">
        <v>1786</v>
      </c>
      <c r="J62" s="41">
        <v>3</v>
      </c>
      <c r="K62" s="41">
        <v>14</v>
      </c>
      <c r="L62" s="41" t="s">
        <v>1877</v>
      </c>
      <c r="M62" s="41" t="s">
        <v>1814</v>
      </c>
      <c r="N62" s="98" t="str">
        <f>IFERROR("天赋名称："&amp;INDEX(语言辅助表!$Y:$Y,MATCH(--MID(M62,4,5),语言辅助表!$X:$X,0),0)&amp;"
"&amp;"天赋说明："&amp;"
"&amp;INDEX(语言辅助表!$Z:$Z,MATCH(--MID(M62,4,5),语言辅助表!$X:$X,0),0),"无")</f>
        <v>天赋名称：破甲
天赋说明：
[color=562600]攻击兵团降低目标兵团[-][color=1ca216,fontsize=20]{($level+$ulevel)*4+16}%[-][color=562600]防御，不可叠加[-]</v>
      </c>
      <c r="O62" s="41" t="s">
        <v>2556</v>
      </c>
      <c r="P62" s="98" t="str">
        <f>IFERROR("技能名称："&amp;INDEX(语言辅助表!$J:$J,MATCH("SKILL_"&amp;--MID($O$2,5,5),语言辅助表!$I:$I,0),0)&amp;"
"&amp;"技能说明："&amp;"
"&amp;INDEX(语言辅助表!$J:$J,MATCH("SKILLDES_"&amp;--MID(O62,5,5),语言辅助表!$I:$I,0),0),"无")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IFERROR("技能名称："&amp;INDEX(语言辅助表!$J:$J,MATCH("SKILL_"&amp;--MID($O$2,15,5),语言辅助表!$I:$I,0),0)&amp;"
"&amp;"技能说明："&amp;"
"&amp;INDEX(语言辅助表!$J:$J,MATCH("SKILLDES_"&amp;--MID(O62,15,5),语言辅助表!$I:$I,0),0),"无")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IFERROR("技能名称："&amp;INDEX(语言辅助表!$J:$J,MATCH("SKILL_"&amp;--MID($O$2,25,5),语言辅助表!$I:$I,0),0)&amp;"
"&amp;"技能说明："&amp;"
"&amp;INDEX(语言辅助表!$J:$J,MATCH("SKILLDES_"&amp;--MID(O62,25,5),语言辅助表!$I:$I,0),0),"无")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IFERROR("技能名称："&amp;INDEX(语言辅助表!$J:$J,MATCH("SKILL_"&amp;--MID($O$2,35,5),语言辅助表!$I:$I,0),0)&amp;"
"&amp;"技能说明："&amp;"
"&amp;INDEX(语言辅助表!$J:$J,MATCH("SKILLDES_"&amp;--MID(O62,35,5),语言辅助表!$I:$I,0),0),"无")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1832</v>
      </c>
      <c r="V62" s="97" t="str">
        <f>IFERROR("任务提示："&amp;INDEX(语言辅助表!$M:$M,MATCH("TASKDONE_"&amp;--MID(U62,2,4),语言辅助表!$L:$L,0),0)&amp;"
"&amp;"任务说明："&amp;"
"&amp;INDEX(语言辅助表!$M:$M,MATCH("KAKUSE_MESSION_"&amp;--MID(U62,2,4),语言辅助表!$L:$L,0),0),"无")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IFERROR("任务提示："&amp;INDEX(语言辅助表!$M:$M,MATCH("TASKDONE_"&amp;--MID(U62,7,4),语言辅助表!$L:$L,0),0)&amp;"
"&amp;"任务说明："&amp;"
"&amp;INDEX(语言辅助表!$M:$M,MATCH("KAKUSE_MESSION_"&amp;--MID(U62,7,4),语言辅助表!$L:$L,0),0),"无")</f>
        <v>任务提示：击杀5个野怪
任务说明：
[color=3c2a1e,fontsize=18]在联盟探索中，消灭[-][color=1ca216,fontsize=18]5[-][color=3c2a1e,fontsize=18]个野怪。[-]</v>
      </c>
      <c r="X62" s="97" t="str">
        <f>IFERROR("任务提示："&amp;INDEX(语言辅助表!$M:$M,MATCH("TASKDONE_"&amp;--MID(U62,12,4),语言辅助表!$L:$L,0),0)&amp;"
"&amp;"任务说明："&amp;"
"&amp;INDEX(语言辅助表!$M:$M,MATCH("KAKUSE_MESSION_"&amp;--MID(U62,12,4),语言辅助表!$L:$L,0),0),"无")</f>
        <v>任务提示：收集100个英魂
任务说明：
[color=3c2a1e,fontsize=18]在地下城14-2，14-4中收集[-][color=1ca216,fontsize=18]100[-][color=3c2a1e,fontsize=18]个皇家禁卫英魂。[-]</v>
      </c>
      <c r="Y62" s="97" t="str">
        <f>IFERROR("任务提示："&amp;INDEX(语言辅助表!$M:$M,MATCH("TASKDONE_"&amp;--MID(U62,17,4),语言辅助表!$L:$L,0),0)&amp;"
"&amp;"任务说明："&amp;"
"&amp;INDEX(语言辅助表!$M:$M,MATCH("KAKUSE_MESSION_"&amp;--MID(U62,17,4),语言辅助表!$L:$L,0),0),"无")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c r="A63" s="41">
        <v>905</v>
      </c>
      <c r="B63" s="41" t="s">
        <v>166</v>
      </c>
      <c r="C63" s="43" t="s">
        <v>1993</v>
      </c>
      <c r="D63" s="41" t="s">
        <v>1926</v>
      </c>
      <c r="E63" s="41" t="s">
        <v>1808</v>
      </c>
      <c r="F63" s="41" t="s">
        <v>1807</v>
      </c>
      <c r="G63" s="41" t="s">
        <v>1825</v>
      </c>
      <c r="H63" s="41">
        <v>4</v>
      </c>
      <c r="I63" s="41" t="s">
        <v>1786</v>
      </c>
      <c r="J63" s="41">
        <v>3</v>
      </c>
      <c r="K63" s="41">
        <v>14</v>
      </c>
      <c r="L63" s="41" t="s">
        <v>1878</v>
      </c>
      <c r="M63" s="41" t="s">
        <v>1817</v>
      </c>
      <c r="N63" s="98" t="str">
        <f>IFERROR("天赋名称："&amp;INDEX(语言辅助表!$Y:$Y,MATCH(--MID(M63,4,5),语言辅助表!$X:$X,0),0)&amp;"
"&amp;"天赋说明："&amp;"
"&amp;INDEX(语言辅助表!$Z:$Z,MATCH(--MID(M63,4,5),语言辅助表!$X:$X,0),0),"无")</f>
        <v>天赋名称：重盾
天赋说明：
[color=562600]防御兵团具有更高的生存能力，兵团免伤提高[-][color=1ca216,fontsize=20]{($level+$ulevel)*2+8}%[-]</v>
      </c>
      <c r="O63" s="41" t="s">
        <v>2557</v>
      </c>
      <c r="P63" s="98" t="str">
        <f>IFERROR("技能名称："&amp;INDEX(语言辅助表!$J:$J,MATCH("SKILL_"&amp;--MID($O$2,5,5),语言辅助表!$I:$I,0),0)&amp;"
"&amp;"技能说明："&amp;"
"&amp;INDEX(语言辅助表!$J:$J,MATCH("SKILLDES_"&amp;--MID(O63,5,5),语言辅助表!$I:$I,0),0),"无")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IFERROR("技能名称："&amp;INDEX(语言辅助表!$J:$J,MATCH("SKILL_"&amp;--MID($O$2,15,5),语言辅助表!$I:$I,0),0)&amp;"
"&amp;"技能说明："&amp;"
"&amp;INDEX(语言辅助表!$J:$J,MATCH("SKILLDES_"&amp;--MID(O63,15,5),语言辅助表!$I:$I,0),0),"无")</f>
        <v>技能名称：铁甲
技能说明：
[color=645252,fontsize=20]石元素的兵团免伤提高[-][color=48b946,fontsize=20]{($level+$ulevel)*1+9}%[-][color=645252,fontsize=20]，受到射手兵团伤害时，效果翻倍。[-]</v>
      </c>
      <c r="R63" s="98" t="str">
        <f>IFERROR("技能名称："&amp;INDEX(语言辅助表!$J:$J,MATCH("SKILL_"&amp;--MID($O$2,25,5),语言辅助表!$I:$I,0),0)&amp;"
"&amp;"技能说明："&amp;"
"&amp;INDEX(语言辅助表!$J:$J,MATCH("SKILLDES_"&amp;--MID(O63,25,5),语言辅助表!$I:$I,0),0),"无")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IFERROR("技能名称："&amp;INDEX(语言辅助表!$J:$J,MATCH("SKILL_"&amp;--MID($O$2,35,5),语言辅助表!$I:$I,0),0)&amp;"
"&amp;"技能说明："&amp;"
"&amp;INDEX(语言辅助表!$J:$J,MATCH("SKILLDES_"&amp;--MID(O63,35,5),语言辅助表!$I:$I,0),0),"无")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1832</v>
      </c>
      <c r="V63" s="97" t="str">
        <f>IFERROR("任务提示："&amp;INDEX(语言辅助表!$M:$M,MATCH("TASKDONE_"&amp;--MID(U63,2,4),语言辅助表!$L:$L,0),0)&amp;"
"&amp;"任务说明："&amp;"
"&amp;INDEX(语言辅助表!$M:$M,MATCH("KAKUSE_MESSION_"&amp;--MID(U63,2,4),语言辅助表!$L:$L,0),0),"无")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IFERROR("任务提示："&amp;INDEX(语言辅助表!$M:$M,MATCH("TASKDONE_"&amp;--MID(U63,7,4),语言辅助表!$L:$L,0),0)&amp;"
"&amp;"任务说明："&amp;"
"&amp;INDEX(语言辅助表!$M:$M,MATCH("KAKUSE_MESSION_"&amp;--MID(U63,7,4),语言辅助表!$L:$L,0),0),"无")</f>
        <v>任务提示：击杀5个野怪
任务说明：
[color=3c2a1e,fontsize=18]在联盟探索中，消灭[-][color=1ca216,fontsize=18]5[-][color=3c2a1e,fontsize=18]个野怪。[-]</v>
      </c>
      <c r="X63" s="97" t="str">
        <f>IFERROR("任务提示："&amp;INDEX(语言辅助表!$M:$M,MATCH("TASKDONE_"&amp;--MID(U63,12,4),语言辅助表!$L:$L,0),0)&amp;"
"&amp;"任务说明："&amp;"
"&amp;INDEX(语言辅助表!$M:$M,MATCH("KAKUSE_MESSION_"&amp;--MID(U63,12,4),语言辅助表!$L:$L,0),0),"无")</f>
        <v>任务提示：收集100个英魂
任务说明：
[color=3c2a1e,fontsize=18]在地下城14-2，14-4中收集[-][color=1ca216,fontsize=18]100[-][color=3c2a1e,fontsize=18]个皇家禁卫英魂。[-]</v>
      </c>
      <c r="Y63" s="97" t="str">
        <f>IFERROR("任务提示："&amp;INDEX(语言辅助表!$M:$M,MATCH("TASKDONE_"&amp;--MID(U63,17,4),语言辅助表!$L:$L,0),0)&amp;"
"&amp;"任务说明："&amp;"
"&amp;INDEX(语言辅助表!$M:$M,MATCH("KAKUSE_MESSION_"&amp;--MID(U63,17,4),语言辅助表!$L:$L,0),0),"无")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c r="A64" s="41">
        <v>906</v>
      </c>
      <c r="B64" s="41" t="s">
        <v>166</v>
      </c>
      <c r="C64" s="43" t="s">
        <v>1994</v>
      </c>
      <c r="D64" s="41" t="s">
        <v>1927</v>
      </c>
      <c r="E64" s="41" t="s">
        <v>1808</v>
      </c>
      <c r="F64" s="41" t="s">
        <v>1807</v>
      </c>
      <c r="G64" s="41" t="s">
        <v>1823</v>
      </c>
      <c r="H64" s="41">
        <v>4</v>
      </c>
      <c r="I64" s="41" t="s">
        <v>1786</v>
      </c>
      <c r="J64" s="41">
        <v>3</v>
      </c>
      <c r="K64" s="41">
        <v>15</v>
      </c>
      <c r="L64" s="41" t="s">
        <v>1877</v>
      </c>
      <c r="M64" s="41" t="s">
        <v>1814</v>
      </c>
      <c r="N64" s="98" t="str">
        <f>IFERROR("天赋名称："&amp;INDEX(语言辅助表!$Y:$Y,MATCH(--MID(M64,4,5),语言辅助表!$X:$X,0),0)&amp;"
"&amp;"天赋说明："&amp;"
"&amp;INDEX(语言辅助表!$Z:$Z,MATCH(--MID(M64,4,5),语言辅助表!$X:$X,0),0),"无")</f>
        <v>天赋名称：破甲
天赋说明：
[color=562600]攻击兵团降低目标兵团[-][color=1ca216,fontsize=20]{($level+$ulevel)*4+16}%[-][color=562600]防御，不可叠加[-]</v>
      </c>
      <c r="O64" s="41" t="s">
        <v>2558</v>
      </c>
      <c r="P64" s="98" t="str">
        <f>IFERROR("技能名称："&amp;INDEX(语言辅助表!$J:$J,MATCH("SKILL_"&amp;--MID($O$2,5,5),语言辅助表!$I:$I,0),0)&amp;"
"&amp;"技能说明："&amp;"
"&amp;INDEX(语言辅助表!$J:$J,MATCH("SKILLDES_"&amp;--MID(O64,5,5),语言辅助表!$I:$I,0),0),"无")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IFERROR("技能名称："&amp;INDEX(语言辅助表!$J:$J,MATCH("SKILL_"&amp;--MID($O$2,15,5),语言辅助表!$I:$I,0),0)&amp;"
"&amp;"技能说明："&amp;"
"&amp;INDEX(语言辅助表!$J:$J,MATCH("SKILLDES_"&amp;--MID(O64,15,5),语言辅助表!$I:$I,0),0),"无")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IFERROR("技能名称："&amp;INDEX(语言辅助表!$J:$J,MATCH("SKILL_"&amp;--MID($O$2,25,5),语言辅助表!$I:$I,0),0)&amp;"
"&amp;"技能说明："&amp;"
"&amp;INDEX(语言辅助表!$J:$J,MATCH("SKILLDES_"&amp;--MID(O64,25,5),语言辅助表!$I:$I,0),0),"无")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IFERROR("技能名称："&amp;INDEX(语言辅助表!$J:$J,MATCH("SKILL_"&amp;--MID($O$2,35,5),语言辅助表!$I:$I,0),0)&amp;"
"&amp;"技能说明："&amp;"
"&amp;INDEX(语言辅助表!$J:$J,MATCH("SKILLDES_"&amp;--MID(O64,35,5),语言辅助表!$I:$I,0),0),"无")</f>
        <v>技能名称：振奋
技能说明：
[color=645252,fontsize=20]精神元素的法术免伤提高[-][color=48b946,fontsize=20]{($level+$ulevel)*1.2+4.8}%[-][color=645252,fontsize=20]。每个精神元素死亡时，降低敌方英雄20魔法值。[-]</v>
      </c>
      <c r="T64" s="41">
        <v>0</v>
      </c>
      <c r="U64" s="41" t="s">
        <v>1832</v>
      </c>
      <c r="V64" s="97" t="str">
        <f>IFERROR("任务提示："&amp;INDEX(语言辅助表!$M:$M,MATCH("TASKDONE_"&amp;--MID(U64,2,4),语言辅助表!$L:$L,0),0)&amp;"
"&amp;"任务说明："&amp;"
"&amp;INDEX(语言辅助表!$M:$M,MATCH("KAKUSE_MESSION_"&amp;--MID(U64,2,4),语言辅助表!$L:$L,0),0),"无")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IFERROR("任务提示："&amp;INDEX(语言辅助表!$M:$M,MATCH("TASKDONE_"&amp;--MID(U64,7,4),语言辅助表!$L:$L,0),0)&amp;"
"&amp;"任务说明："&amp;"
"&amp;INDEX(语言辅助表!$M:$M,MATCH("KAKUSE_MESSION_"&amp;--MID(U64,7,4),语言辅助表!$L:$L,0),0),"无")</f>
        <v>任务提示：击杀5个野怪
任务说明：
[color=3c2a1e,fontsize=18]在联盟探索中，消灭[-][color=1ca216,fontsize=18]5[-][color=3c2a1e,fontsize=18]个野怪。[-]</v>
      </c>
      <c r="X64" s="97" t="str">
        <f>IFERROR("任务提示："&amp;INDEX(语言辅助表!$M:$M,MATCH("TASKDONE_"&amp;--MID(U64,12,4),语言辅助表!$L:$L,0),0)&amp;"
"&amp;"任务说明："&amp;"
"&amp;INDEX(语言辅助表!$M:$M,MATCH("KAKUSE_MESSION_"&amp;--MID(U64,12,4),语言辅助表!$L:$L,0),0),"无")</f>
        <v>任务提示：收集100个英魂
任务说明：
[color=3c2a1e,fontsize=18]在地下城14-2，14-4中收集[-][color=1ca216,fontsize=18]100[-][color=3c2a1e,fontsize=18]个皇家禁卫英魂。[-]</v>
      </c>
      <c r="Y64" s="97" t="str">
        <f>IFERROR("任务提示："&amp;INDEX(语言辅助表!$M:$M,MATCH("TASKDONE_"&amp;--MID(U64,17,4),语言辅助表!$L:$L,0),0)&amp;"
"&amp;"任务说明："&amp;"
"&amp;INDEX(语言辅助表!$M:$M,MATCH("KAKUSE_MESSION_"&amp;--MID(U64,17,4),语言辅助表!$L:$L,0),0),"无")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c r="A65" s="41">
        <v>907</v>
      </c>
      <c r="B65" s="41" t="s">
        <v>179</v>
      </c>
      <c r="C65" s="43" t="s">
        <v>1995</v>
      </c>
      <c r="D65" s="41" t="s">
        <v>1928</v>
      </c>
      <c r="E65" s="41" t="s">
        <v>1808</v>
      </c>
      <c r="F65" s="41" t="s">
        <v>1794</v>
      </c>
      <c r="G65" s="41" t="s">
        <v>1826</v>
      </c>
      <c r="H65" s="41">
        <v>1</v>
      </c>
      <c r="I65" s="41" t="s">
        <v>1788</v>
      </c>
      <c r="J65" s="41">
        <v>3</v>
      </c>
      <c r="K65" s="41">
        <v>14</v>
      </c>
      <c r="L65" s="41" t="s">
        <v>1876</v>
      </c>
      <c r="M65" s="41" t="s">
        <v>1816</v>
      </c>
      <c r="N65" s="98" t="str">
        <f>IFERROR("天赋名称："&amp;INDEX(语言辅助表!$Y:$Y,MATCH(--MID(M65,4,5),语言辅助表!$X:$X,0),0)&amp;"
"&amp;"天赋说明："&amp;"
"&amp;INDEX(语言辅助表!$Z:$Z,MATCH(--MID(M65,4,5),语言辅助表!$X:$X,0),0),"无")</f>
        <v>天赋名称：聚能
天赋说明：
[color=562600]魔法兵团精通法术奥义，英雄法术免伤提高[-][color=1ca216,fontsize=20]{($level+$ulevel)*2+8}%[-]</v>
      </c>
      <c r="O65" s="41" t="s">
        <v>2559</v>
      </c>
      <c r="P65" s="98" t="str">
        <f>IFERROR("技能名称："&amp;INDEX(语言辅助表!$J:$J,MATCH("SKILL_"&amp;--MID($O$2,5,5),语言辅助表!$I:$I,0),0)&amp;"
"&amp;"技能说明："&amp;"
"&amp;INDEX(语言辅助表!$J:$J,MATCH("SKILLDES_"&amp;--MID(O65,5,5),语言辅助表!$I:$I,0),0),"无")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IFERROR("技能名称："&amp;INDEX(语言辅助表!$J:$J,MATCH("SKILL_"&amp;--MID($O$2,15,5),语言辅助表!$I:$I,0),0)&amp;"
"&amp;"技能说明："&amp;"
"&amp;INDEX(语言辅助表!$J:$J,MATCH("SKILLDES_"&amp;--MID(O65,15,5),语言辅助表!$I:$I,0),0),"无")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IFERROR("技能名称："&amp;INDEX(语言辅助表!$J:$J,MATCH("SKILL_"&amp;--MID($O$2,25,5),语言辅助表!$I:$I,0),0)&amp;"
"&amp;"技能说明："&amp;"
"&amp;INDEX(语言辅助表!$J:$J,MATCH("SKILLDES_"&amp;--MID(O65,25,5),语言辅助表!$I:$I,0),0),"无")</f>
        <v>技能名称：屠龙
技能说明：
[color=645252,fontsize=20]凤凰首次死亡5秒后重生，恢复[-][color=48b946,fontsize=20]{(($level+$ulevel)*3+27)}%[-][color=645252,fontsize=20]生命。[-]</v>
      </c>
      <c r="S65" s="98" t="str">
        <f>IFERROR("技能名称："&amp;INDEX(语言辅助表!$J:$J,MATCH("SKILL_"&amp;--MID($O$2,35,5),语言辅助表!$I:$I,0),0)&amp;"
"&amp;"技能说明："&amp;"
"&amp;INDEX(语言辅助表!$J:$J,MATCH("SKILLDES_"&amp;--MID(O65,35,5),语言辅助表!$I:$I,0),0),"无")</f>
        <v>技能名称：振奋
技能说明：
[color=645252,fontsize=20]凤凰免疫[-][color=48b946,fontsize=20]「灼烧」[-][color=645252,fontsize=20]，暴伤提高[-][color=48b946,fontsize=20]{($level+$ulevel)*5+25}%[-][color=645252,fontsize=20]。[-]</v>
      </c>
      <c r="T65" s="41">
        <v>1</v>
      </c>
      <c r="U65" s="41" t="s">
        <v>1813</v>
      </c>
      <c r="V65" s="97" t="str">
        <f>IFERROR("任务提示："&amp;INDEX(语言辅助表!$M:$M,MATCH("TASKDONE_"&amp;--MID(U65,2,4),语言辅助表!$L:$L,0),0)&amp;"
"&amp;"任务说明："&amp;"
"&amp;INDEX(语言辅助表!$M:$M,MATCH("KAKUSE_MESSION_"&amp;--MID(U65,2,4),语言辅助表!$L:$L,0),0),"无")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IFERROR("任务提示："&amp;INDEX(语言辅助表!$M:$M,MATCH("TASKDONE_"&amp;--MID(U65,7,4),语言辅助表!$L:$L,0),0)&amp;"
"&amp;"任务说明："&amp;"
"&amp;INDEX(语言辅助表!$M:$M,MATCH("KAKUSE_MESSION_"&amp;--MID(U65,7,4),语言辅助表!$L:$L,0),0),"无")</f>
        <v>任务提示：采集5份资源
任务说明：
[color=3c2a1e,fontsize=18]在联盟探索中，采集[-][color=1ca216,fontsize=18]5[-][color=3c2a1e,fontsize=18]份资源。[-]</v>
      </c>
      <c r="X65" s="97" t="str">
        <f>IFERROR("任务提示："&amp;INDEX(语言辅助表!$M:$M,MATCH("TASKDONE_"&amp;--MID(U65,12,4),语言辅助表!$L:$L,0),0)&amp;"
"&amp;"任务说明："&amp;"
"&amp;INDEX(语言辅助表!$M:$M,MATCH("KAKUSE_MESSION_"&amp;--MID(U65,12,4),语言辅助表!$L:$L,0),0),"无")</f>
        <v>任务提示：收集100个英魂
任务说明：
[color=3c2a1e,fontsize=18]在地下城15-2，15-4中收集[-][color=1ca216,fontsize=18]100[-][color=3c2a1e,fontsize=18]个烈焰主宰英魂。[-]</v>
      </c>
      <c r="Y65" s="97" t="str">
        <f>IFERROR("任务提示："&amp;INDEX(语言辅助表!$M:$M,MATCH("TASKDONE_"&amp;--MID(U65,17,4),语言辅助表!$L:$L,0),0)&amp;"
"&amp;"任务说明："&amp;"
"&amp;INDEX(语言辅助表!$M:$M,MATCH("KAKUSE_MESSION_"&amp;--MID(U65,17,4),语言辅助表!$L:$L,0),0),"无")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9"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709" workbookViewId="0">
      <selection activeCell="C723" sqref="C723"/>
    </sheetView>
  </sheetViews>
  <sheetFormatPr defaultRowHeight="14.25"/>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c r="B1" s="1" t="s">
        <v>0</v>
      </c>
      <c r="C1" s="1" t="s">
        <v>3</v>
      </c>
      <c r="D1" s="1" t="s">
        <v>677</v>
      </c>
      <c r="E1" s="1" t="s">
        <v>1458</v>
      </c>
      <c r="F1" s="1" t="s">
        <v>1459</v>
      </c>
      <c r="G1" s="1" t="s">
        <v>1460</v>
      </c>
      <c r="H1" s="1" t="s">
        <v>1461</v>
      </c>
      <c r="I1" s="1">
        <v>0</v>
      </c>
      <c r="J1" s="39">
        <v>99999</v>
      </c>
    </row>
    <row r="2" spans="1:10">
      <c r="B2" s="1" t="s">
        <v>1</v>
      </c>
      <c r="D2" s="1" t="s">
        <v>1</v>
      </c>
    </row>
    <row r="3" spans="1:10">
      <c r="B3" s="1" t="s">
        <v>2</v>
      </c>
      <c r="C3" s="1" t="s">
        <v>4</v>
      </c>
      <c r="D3" s="1" t="s">
        <v>678</v>
      </c>
    </row>
    <row r="4" spans="1:10" ht="28.5">
      <c r="C4" s="3" t="s">
        <v>5</v>
      </c>
    </row>
    <row r="6" spans="1:10">
      <c r="A6" s="1" t="str">
        <f t="shared" ref="A6:A47" si="0">$E$1&amp;$E$1&amp;$H$1&amp;B6&amp;$H$1&amp;$G$1&amp;$I$1&amp;$G$1&amp;$J$1&amp;$F$1&amp;$F$1</f>
        <v>[["exp",0,99999]]</v>
      </c>
      <c r="B6" s="1" t="s">
        <v>1391</v>
      </c>
      <c r="C6" s="1" t="s">
        <v>6</v>
      </c>
    </row>
    <row r="7" spans="1:10">
      <c r="A7" s="1" t="str">
        <f t="shared" si="0"/>
        <v>[["gem",0,99999]]</v>
      </c>
      <c r="B7" s="1" t="s">
        <v>1392</v>
      </c>
      <c r="C7" s="1" t="s">
        <v>1393</v>
      </c>
    </row>
    <row r="8" spans="1:10">
      <c r="A8" s="1" t="str">
        <f t="shared" si="0"/>
        <v>[["gold",0,99999]]</v>
      </c>
      <c r="B8" s="1" t="s">
        <v>1394</v>
      </c>
      <c r="C8" s="1" t="s">
        <v>1395</v>
      </c>
    </row>
    <row r="9" spans="1:10">
      <c r="A9" s="1" t="str">
        <f t="shared" si="0"/>
        <v>[["physcal",0,99999]]</v>
      </c>
      <c r="B9" s="1" t="s">
        <v>1396</v>
      </c>
      <c r="C9" s="1" t="s">
        <v>1397</v>
      </c>
    </row>
    <row r="10" spans="1:10">
      <c r="A10" s="1" t="str">
        <f t="shared" si="0"/>
        <v>[["active",0,99999]]</v>
      </c>
      <c r="B10" s="1" t="s">
        <v>1398</v>
      </c>
      <c r="C10" s="1" t="s">
        <v>7</v>
      </c>
    </row>
    <row r="11" spans="1:10">
      <c r="A11" s="1" t="str">
        <f t="shared" si="0"/>
        <v>[["texp",0,99999]]</v>
      </c>
      <c r="B11" s="1" t="s">
        <v>1399</v>
      </c>
      <c r="C11" s="1" t="s">
        <v>1400</v>
      </c>
    </row>
    <row r="12" spans="1:10">
      <c r="A12" s="1" t="str">
        <f t="shared" si="0"/>
        <v>[["currency",0,99999]]</v>
      </c>
      <c r="B12" s="1" t="s">
        <v>1401</v>
      </c>
      <c r="C12" s="1" t="s">
        <v>8</v>
      </c>
    </row>
    <row r="13" spans="1:10">
      <c r="A13" s="1" t="str">
        <f t="shared" si="0"/>
        <v>[["crusading",0,99999]]</v>
      </c>
      <c r="B13" s="1" t="s">
        <v>1402</v>
      </c>
      <c r="C13" s="1" t="s">
        <v>1403</v>
      </c>
    </row>
    <row r="14" spans="1:10">
      <c r="A14" s="1" t="str">
        <f t="shared" si="0"/>
        <v>[["treasureCoin",0,99999]]</v>
      </c>
      <c r="B14" s="1" t="s">
        <v>1404</v>
      </c>
      <c r="C14" s="1" t="s">
        <v>1405</v>
      </c>
    </row>
    <row r="15" spans="1:10">
      <c r="A15" s="1" t="str">
        <f t="shared" si="0"/>
        <v>[["starNum",0,99999]]</v>
      </c>
      <c r="B15" s="1" t="s">
        <v>1406</v>
      </c>
      <c r="C15" s="1" t="s">
        <v>1407</v>
      </c>
    </row>
    <row r="16" spans="1:10">
      <c r="A16" s="1" t="str">
        <f t="shared" si="0"/>
        <v>[["leagueCoin",0,99999]]</v>
      </c>
      <c r="B16" s="1" t="s">
        <v>1408</v>
      </c>
      <c r="C16" s="1" t="s">
        <v>1409</v>
      </c>
    </row>
    <row r="17" spans="1:3">
      <c r="A17" s="1" t="str">
        <f t="shared" si="0"/>
        <v>[["guildCoin",0,99999]]</v>
      </c>
      <c r="B17" s="1" t="s">
        <v>1410</v>
      </c>
      <c r="C17" s="1" t="s">
        <v>10</v>
      </c>
    </row>
    <row r="18" spans="1:3">
      <c r="A18" s="1" t="str">
        <f t="shared" si="0"/>
        <v>[["vexp",0,99999]]</v>
      </c>
      <c r="B18" s="1" t="s">
        <v>1411</v>
      </c>
      <c r="C18" s="1" t="s">
        <v>11</v>
      </c>
    </row>
    <row r="19" spans="1:3">
      <c r="A19" s="1" t="str">
        <f t="shared" si="0"/>
        <v>[["hero",0,99999]]</v>
      </c>
      <c r="B19" s="1" t="s">
        <v>1412</v>
      </c>
      <c r="C19" s="1" t="s">
        <v>1413</v>
      </c>
    </row>
    <row r="20" spans="1:3">
      <c r="A20" s="1" t="str">
        <f t="shared" si="0"/>
        <v>[["team",0,99999]]</v>
      </c>
      <c r="B20" s="1" t="s">
        <v>1414</v>
      </c>
      <c r="C20" s="1" t="s">
        <v>1415</v>
      </c>
    </row>
    <row r="21" spans="1:3">
      <c r="A21" s="1" t="str">
        <f t="shared" si="0"/>
        <v>[["dice",0,99999]]</v>
      </c>
      <c r="B21" s="1" t="s">
        <v>1416</v>
      </c>
      <c r="C21" s="1" t="s">
        <v>1417</v>
      </c>
    </row>
    <row r="22" spans="1:3">
      <c r="A22" s="1" t="str">
        <f t="shared" si="0"/>
        <v>[["arrowNum",0,99999]]</v>
      </c>
      <c r="B22" s="1" t="s">
        <v>1418</v>
      </c>
      <c r="C22" s="1" t="s">
        <v>1419</v>
      </c>
    </row>
    <row r="23" spans="1:3">
      <c r="A23" s="1" t="str">
        <f t="shared" si="0"/>
        <v>[["nests1",0,99999]]</v>
      </c>
      <c r="B23" s="1" t="s">
        <v>1420</v>
      </c>
      <c r="C23" s="1" t="s">
        <v>1421</v>
      </c>
    </row>
    <row r="24" spans="1:3">
      <c r="A24" s="1" t="str">
        <f t="shared" si="0"/>
        <v>[["nests2",0,99999]]</v>
      </c>
      <c r="B24" s="1" t="s">
        <v>1422</v>
      </c>
      <c r="C24" s="1" t="s">
        <v>1423</v>
      </c>
    </row>
    <row r="25" spans="1:3">
      <c r="A25" s="1" t="str">
        <f t="shared" si="0"/>
        <v>[["nests3",0,99999]]</v>
      </c>
      <c r="B25" s="1" t="s">
        <v>1424</v>
      </c>
      <c r="C25" s="1" t="s">
        <v>1425</v>
      </c>
    </row>
    <row r="26" spans="1:3">
      <c r="A26" s="1" t="str">
        <f t="shared" si="0"/>
        <v>[["nests4",0,99999]]</v>
      </c>
      <c r="B26" s="1" t="s">
        <v>1426</v>
      </c>
      <c r="C26" s="1" t="s">
        <v>1427</v>
      </c>
    </row>
    <row r="27" spans="1:3">
      <c r="A27" s="1" t="str">
        <f t="shared" si="0"/>
        <v>[["hDuelCoin",0,99999]]</v>
      </c>
      <c r="B27" s="1" t="s">
        <v>1428</v>
      </c>
      <c r="C27" s="1" t="s">
        <v>1429</v>
      </c>
    </row>
    <row r="28" spans="1:3">
      <c r="A28" s="1" t="str">
        <f t="shared" si="0"/>
        <v>[["guildPower",0,99999]]</v>
      </c>
      <c r="B28" s="1" t="s">
        <v>1430</v>
      </c>
      <c r="C28" s="1" t="s">
        <v>1431</v>
      </c>
    </row>
    <row r="29" spans="1:3">
      <c r="A29" s="1" t="str">
        <f t="shared" si="0"/>
        <v>[["fans",0,99999]]</v>
      </c>
      <c r="B29" s="1" t="s">
        <v>1432</v>
      </c>
      <c r="C29" s="1" t="s">
        <v>12</v>
      </c>
    </row>
    <row r="30" spans="1:3">
      <c r="A30" s="1" t="str">
        <f t="shared" si="0"/>
        <v>[["souvenir",0,99999]]</v>
      </c>
      <c r="B30" s="1" t="s">
        <v>1433</v>
      </c>
      <c r="C30" s="1" t="s">
        <v>13</v>
      </c>
    </row>
    <row r="31" spans="1:3">
      <c r="A31" s="1" t="str">
        <f t="shared" si="0"/>
        <v>[["starfrag",0,99999]]</v>
      </c>
      <c r="B31" s="1" t="s">
        <v>1434</v>
      </c>
      <c r="C31" s="1" t="s">
        <v>14</v>
      </c>
    </row>
    <row r="32" spans="1:3">
      <c r="A32" s="1" t="str">
        <f t="shared" si="0"/>
        <v>[["cbCoin",0,99999]]</v>
      </c>
      <c r="B32" s="1" t="s">
        <v>1435</v>
      </c>
      <c r="C32" s="1" t="s">
        <v>1436</v>
      </c>
    </row>
    <row r="33" spans="1:10">
      <c r="A33" s="1" t="str">
        <f t="shared" si="0"/>
        <v>[["avatarFrame",0,99999]]</v>
      </c>
      <c r="B33" s="1" t="s">
        <v>1437</v>
      </c>
      <c r="C33" s="1" t="s">
        <v>1438</v>
      </c>
    </row>
    <row r="34" spans="1:10">
      <c r="A34" s="1" t="str">
        <f t="shared" si="0"/>
        <v>[["expCoin",0,99999]]</v>
      </c>
      <c r="B34" s="1" t="s">
        <v>1439</v>
      </c>
      <c r="C34" s="1" t="s">
        <v>1440</v>
      </c>
    </row>
    <row r="35" spans="1:10">
      <c r="A35" s="1" t="str">
        <f t="shared" si="0"/>
        <v>[["luckyCoin",0,99999]]</v>
      </c>
      <c r="B35" s="1" t="s">
        <v>1441</v>
      </c>
      <c r="C35" s="1" t="s">
        <v>1442</v>
      </c>
    </row>
    <row r="36" spans="1:10">
      <c r="A36" s="1" t="str">
        <f t="shared" si="0"/>
        <v>[["planeCoin",0,99999]]</v>
      </c>
      <c r="B36" s="1" t="s">
        <v>1443</v>
      </c>
      <c r="C36" s="1" t="s">
        <v>1444</v>
      </c>
    </row>
    <row r="37" spans="1:10">
      <c r="A37" s="1" t="str">
        <f t="shared" si="0"/>
        <v>[["skillBookCoin",0,99999]]</v>
      </c>
      <c r="B37" s="1" t="s">
        <v>1445</v>
      </c>
      <c r="C37" s="1" t="s">
        <v>1446</v>
      </c>
    </row>
    <row r="38" spans="1:10">
      <c r="A38" s="1" t="str">
        <f t="shared" si="0"/>
        <v>[["siegeWeaponExp",0,99999]]</v>
      </c>
      <c r="B38" s="1" t="s">
        <v>1447</v>
      </c>
      <c r="C38" s="1" t="s">
        <v>1448</v>
      </c>
    </row>
    <row r="39" spans="1:10">
      <c r="A39" s="1" t="str">
        <f t="shared" si="0"/>
        <v>[["siegeProp",0,99999]]</v>
      </c>
      <c r="B39" s="1" t="s">
        <v>1449</v>
      </c>
      <c r="C39" s="1" t="s">
        <v>1450</v>
      </c>
    </row>
    <row r="40" spans="1:10">
      <c r="A40" s="1" t="str">
        <f t="shared" si="0"/>
        <v>[["siegePropExp",0,99999]]</v>
      </c>
      <c r="B40" s="1" t="s">
        <v>1451</v>
      </c>
      <c r="C40" s="1" t="s">
        <v>1452</v>
      </c>
    </row>
    <row r="41" spans="1:10">
      <c r="A41" s="1" t="str">
        <f t="shared" si="0"/>
        <v>[["siegePropCoin",0,99999]]</v>
      </c>
      <c r="B41" s="1" t="s">
        <v>1453</v>
      </c>
      <c r="C41" s="1" t="s">
        <v>1454</v>
      </c>
    </row>
    <row r="42" spans="1:10">
      <c r="A42" s="1" t="str">
        <f t="shared" si="0"/>
        <v>[["cpCoin",0,99999]]</v>
      </c>
      <c r="B42" s="1" t="s">
        <v>1455</v>
      </c>
      <c r="C42" s="1" t="s">
        <v>1456</v>
      </c>
    </row>
    <row r="43" spans="1:10" s="102" customFormat="1">
      <c r="A43" s="102" t="str">
        <f t="shared" ref="A43" si="1">$E$48&amp;$E$48&amp;$H$48&amp;$D$48&amp;$H$48&amp;$G$48&amp;B43&amp;$G$48&amp;$J$1&amp;$F$48&amp;$F$48</f>
        <v>[["tool",39989,99999]]</v>
      </c>
      <c r="B43" s="102">
        <v>39989</v>
      </c>
      <c r="C43" s="102" t="s">
        <v>11360</v>
      </c>
      <c r="D43" s="102" t="s">
        <v>11361</v>
      </c>
    </row>
    <row r="44" spans="1:10" ht="17.25">
      <c r="A44" s="1" t="str">
        <f t="shared" si="0"/>
        <v>[["40007",0,99999]]</v>
      </c>
      <c r="B44" s="1">
        <v>40007</v>
      </c>
      <c r="C44" s="2" t="s">
        <v>15</v>
      </c>
    </row>
    <row r="45" spans="1:10" ht="17.25">
      <c r="A45" s="1" t="str">
        <f t="shared" si="0"/>
        <v>[["40008",0,99999]]</v>
      </c>
      <c r="B45" s="1">
        <v>40008</v>
      </c>
      <c r="C45" s="2" t="s">
        <v>16</v>
      </c>
    </row>
    <row r="46" spans="1:10" ht="17.25">
      <c r="A46" s="1" t="str">
        <f t="shared" si="0"/>
        <v>[["40009",0,99999]]</v>
      </c>
      <c r="B46" s="1">
        <v>40009</v>
      </c>
      <c r="C46" s="2" t="s">
        <v>17</v>
      </c>
    </row>
    <row r="47" spans="1:10" ht="17.25">
      <c r="A47" s="1" t="str">
        <f t="shared" si="0"/>
        <v>[["40010",0,99999]]</v>
      </c>
      <c r="B47" s="1">
        <v>40010</v>
      </c>
      <c r="C47" s="2" t="s">
        <v>18</v>
      </c>
    </row>
    <row r="48" spans="1:10" ht="17.25">
      <c r="A48" s="1" t="str">
        <f t="shared" ref="A48:A111" si="2">$E$48&amp;$E$48&amp;$H$48&amp;$D$48&amp;$H$48&amp;$G$48&amp;B48&amp;$G$48&amp;$J$1&amp;$F$48&amp;$F$48</f>
        <v>[["tool",310001,99999]]</v>
      </c>
      <c r="B48" s="1">
        <v>310001</v>
      </c>
      <c r="C48" s="5" t="s">
        <v>19</v>
      </c>
      <c r="D48" s="1" t="s">
        <v>1457</v>
      </c>
      <c r="E48" s="1" t="s">
        <v>1458</v>
      </c>
      <c r="F48" s="1" t="s">
        <v>1459</v>
      </c>
      <c r="G48" s="1" t="s">
        <v>1460</v>
      </c>
      <c r="H48" s="1" t="s">
        <v>1461</v>
      </c>
      <c r="I48" s="1">
        <v>0</v>
      </c>
      <c r="J48" s="39">
        <v>99999</v>
      </c>
    </row>
    <row r="49" spans="1:5" ht="17.25">
      <c r="A49" s="1" t="str">
        <f t="shared" si="2"/>
        <v>[["tool",301101,99999]]</v>
      </c>
      <c r="B49" s="6">
        <v>301101</v>
      </c>
      <c r="C49" s="5" t="s">
        <v>20</v>
      </c>
      <c r="D49" s="1" t="s">
        <v>679</v>
      </c>
      <c r="E49" s="1" t="str">
        <f>MID(D49,1,4)</f>
        <v>TOOL</v>
      </c>
    </row>
    <row r="50" spans="1:5" ht="17.25">
      <c r="A50" s="1" t="str">
        <f t="shared" si="2"/>
        <v>[["tool",301102,99999]]</v>
      </c>
      <c r="B50" s="6">
        <v>301102</v>
      </c>
      <c r="C50" s="5" t="s">
        <v>21</v>
      </c>
      <c r="D50" s="1" t="s">
        <v>680</v>
      </c>
    </row>
    <row r="51" spans="1:5" ht="17.25">
      <c r="A51" s="1" t="str">
        <f t="shared" si="2"/>
        <v>[["tool",301103,99999]]</v>
      </c>
      <c r="B51" s="6">
        <v>301103</v>
      </c>
      <c r="C51" s="5" t="s">
        <v>22</v>
      </c>
      <c r="D51" s="1" t="s">
        <v>681</v>
      </c>
    </row>
    <row r="52" spans="1:5" ht="17.25">
      <c r="A52" s="1" t="str">
        <f t="shared" si="2"/>
        <v>[["tool",301104,99999]]</v>
      </c>
      <c r="B52" s="6">
        <v>301104</v>
      </c>
      <c r="C52" s="5" t="s">
        <v>23</v>
      </c>
      <c r="D52" s="1" t="s">
        <v>682</v>
      </c>
    </row>
    <row r="53" spans="1:5" ht="17.25">
      <c r="A53" s="1" t="str">
        <f t="shared" si="2"/>
        <v>[["tool",301105,99999]]</v>
      </c>
      <c r="B53" s="6">
        <v>301105</v>
      </c>
      <c r="C53" s="5" t="s">
        <v>24</v>
      </c>
      <c r="D53" s="1" t="s">
        <v>683</v>
      </c>
    </row>
    <row r="54" spans="1:5" ht="17.25">
      <c r="A54" s="1" t="str">
        <f t="shared" si="2"/>
        <v>[["tool",301106,99999]]</v>
      </c>
      <c r="B54" s="6">
        <v>301106</v>
      </c>
      <c r="C54" s="5" t="s">
        <v>25</v>
      </c>
      <c r="D54" s="1" t="s">
        <v>684</v>
      </c>
    </row>
    <row r="55" spans="1:5" ht="17.25">
      <c r="A55" s="1" t="str">
        <f t="shared" si="2"/>
        <v>[["tool",301201,99999]]</v>
      </c>
      <c r="B55" s="7">
        <v>301201</v>
      </c>
      <c r="C55" s="5" t="s">
        <v>26</v>
      </c>
      <c r="D55" s="1" t="s">
        <v>685</v>
      </c>
    </row>
    <row r="56" spans="1:5" ht="17.25">
      <c r="A56" s="1" t="str">
        <f t="shared" si="2"/>
        <v>[["tool",301202,99999]]</v>
      </c>
      <c r="B56" s="7">
        <v>301202</v>
      </c>
      <c r="C56" s="5" t="s">
        <v>27</v>
      </c>
      <c r="D56" s="1" t="s">
        <v>686</v>
      </c>
    </row>
    <row r="57" spans="1:5" ht="17.25">
      <c r="A57" s="1" t="str">
        <f t="shared" si="2"/>
        <v>[["tool",301203,99999]]</v>
      </c>
      <c r="B57" s="7">
        <v>301203</v>
      </c>
      <c r="C57" s="5" t="s">
        <v>28</v>
      </c>
      <c r="D57" s="1" t="s">
        <v>687</v>
      </c>
    </row>
    <row r="58" spans="1:5" ht="17.25">
      <c r="A58" s="1" t="str">
        <f t="shared" si="2"/>
        <v>[["tool",301204,99999]]</v>
      </c>
      <c r="B58" s="7">
        <v>301204</v>
      </c>
      <c r="C58" s="5" t="s">
        <v>29</v>
      </c>
      <c r="D58" s="1" t="s">
        <v>688</v>
      </c>
    </row>
    <row r="59" spans="1:5" ht="17.25">
      <c r="A59" s="1" t="str">
        <f t="shared" si="2"/>
        <v>[["tool",301205,99999]]</v>
      </c>
      <c r="B59" s="7">
        <v>301205</v>
      </c>
      <c r="C59" s="5" t="s">
        <v>30</v>
      </c>
      <c r="D59" s="1" t="s">
        <v>689</v>
      </c>
    </row>
    <row r="60" spans="1:5" ht="17.25">
      <c r="A60" s="1" t="str">
        <f t="shared" si="2"/>
        <v>[["tool",301206,99999]]</v>
      </c>
      <c r="B60" s="7">
        <v>301206</v>
      </c>
      <c r="C60" s="5" t="s">
        <v>31</v>
      </c>
      <c r="D60" s="1" t="s">
        <v>690</v>
      </c>
    </row>
    <row r="61" spans="1:5" ht="17.25">
      <c r="A61" s="1" t="str">
        <f t="shared" si="2"/>
        <v>[["tool",301301,99999]]</v>
      </c>
      <c r="B61" s="6">
        <v>301301</v>
      </c>
      <c r="C61" s="8" t="s">
        <v>32</v>
      </c>
      <c r="D61" s="1" t="s">
        <v>691</v>
      </c>
    </row>
    <row r="62" spans="1:5" ht="17.25">
      <c r="A62" s="1" t="str">
        <f t="shared" si="2"/>
        <v>[["tool",301302,99999]]</v>
      </c>
      <c r="B62" s="6">
        <v>301302</v>
      </c>
      <c r="C62" s="8" t="s">
        <v>33</v>
      </c>
      <c r="D62" s="1" t="s">
        <v>692</v>
      </c>
    </row>
    <row r="63" spans="1:5" ht="17.25">
      <c r="A63" s="1" t="str">
        <f t="shared" si="2"/>
        <v>[["tool",301303,99999]]</v>
      </c>
      <c r="B63" s="6">
        <v>301303</v>
      </c>
      <c r="C63" s="8" t="s">
        <v>34</v>
      </c>
      <c r="D63" s="1" t="s">
        <v>693</v>
      </c>
    </row>
    <row r="64" spans="1:5" ht="17.25">
      <c r="A64" s="1" t="str">
        <f t="shared" si="2"/>
        <v>[["tool",301304,99999]]</v>
      </c>
      <c r="B64" s="6">
        <v>301304</v>
      </c>
      <c r="C64" s="8" t="s">
        <v>35</v>
      </c>
      <c r="D64" s="1" t="s">
        <v>694</v>
      </c>
    </row>
    <row r="65" spans="1:4" ht="17.25">
      <c r="A65" s="1" t="str">
        <f t="shared" si="2"/>
        <v>[["tool",301305,99999]]</v>
      </c>
      <c r="B65" s="6">
        <v>301305</v>
      </c>
      <c r="C65" s="8" t="s">
        <v>36</v>
      </c>
      <c r="D65" s="1" t="s">
        <v>695</v>
      </c>
    </row>
    <row r="66" spans="1:4" ht="17.25">
      <c r="A66" s="1" t="str">
        <f t="shared" si="2"/>
        <v>[["tool",301306,99999]]</v>
      </c>
      <c r="B66" s="6">
        <v>301306</v>
      </c>
      <c r="C66" s="8" t="s">
        <v>37</v>
      </c>
      <c r="D66" s="1" t="s">
        <v>696</v>
      </c>
    </row>
    <row r="67" spans="1:4" ht="17.25">
      <c r="A67" s="1" t="str">
        <f t="shared" si="2"/>
        <v>[["tool",301307,99999]]</v>
      </c>
      <c r="B67" s="6">
        <v>301307</v>
      </c>
      <c r="C67" s="8" t="s">
        <v>38</v>
      </c>
      <c r="D67" s="1" t="s">
        <v>697</v>
      </c>
    </row>
    <row r="68" spans="1:4" ht="17.25">
      <c r="A68" s="1" t="str">
        <f t="shared" si="2"/>
        <v>[["tool",301401,99999]]</v>
      </c>
      <c r="B68" s="7">
        <v>301401</v>
      </c>
      <c r="C68" s="8" t="s">
        <v>39</v>
      </c>
      <c r="D68" s="1" t="s">
        <v>698</v>
      </c>
    </row>
    <row r="69" spans="1:4" ht="17.25">
      <c r="A69" s="1" t="str">
        <f t="shared" si="2"/>
        <v>[["tool",301402,99999]]</v>
      </c>
      <c r="B69" s="7">
        <v>301402</v>
      </c>
      <c r="C69" s="8" t="s">
        <v>40</v>
      </c>
      <c r="D69" s="1" t="s">
        <v>699</v>
      </c>
    </row>
    <row r="70" spans="1:4" ht="17.25">
      <c r="A70" s="1" t="str">
        <f t="shared" si="2"/>
        <v>[["tool",301403,99999]]</v>
      </c>
      <c r="B70" s="7">
        <v>301403</v>
      </c>
      <c r="C70" s="8" t="s">
        <v>41</v>
      </c>
      <c r="D70" s="1" t="s">
        <v>700</v>
      </c>
    </row>
    <row r="71" spans="1:4" ht="17.25">
      <c r="A71" s="1" t="str">
        <f t="shared" si="2"/>
        <v>[["tool",301404,99999]]</v>
      </c>
      <c r="B71" s="7">
        <v>301404</v>
      </c>
      <c r="C71" s="8" t="s">
        <v>42</v>
      </c>
      <c r="D71" s="1" t="s">
        <v>701</v>
      </c>
    </row>
    <row r="72" spans="1:4" ht="17.25">
      <c r="A72" s="1" t="str">
        <f t="shared" si="2"/>
        <v>[["tool",301405,99999]]</v>
      </c>
      <c r="B72" s="7">
        <v>301405</v>
      </c>
      <c r="C72" s="8" t="s">
        <v>43</v>
      </c>
      <c r="D72" s="1" t="s">
        <v>702</v>
      </c>
    </row>
    <row r="73" spans="1:4" ht="17.25">
      <c r="A73" s="1" t="str">
        <f t="shared" si="2"/>
        <v>[["tool",301406,99999]]</v>
      </c>
      <c r="B73" s="7">
        <v>301406</v>
      </c>
      <c r="C73" s="8" t="s">
        <v>44</v>
      </c>
      <c r="D73" s="1" t="s">
        <v>703</v>
      </c>
    </row>
    <row r="74" spans="1:4" ht="17.25">
      <c r="A74" s="1" t="str">
        <f t="shared" si="2"/>
        <v>[["tool",301407,99999]]</v>
      </c>
      <c r="B74" s="7">
        <v>301407</v>
      </c>
      <c r="C74" s="8" t="s">
        <v>45</v>
      </c>
      <c r="D74" s="1" t="s">
        <v>704</v>
      </c>
    </row>
    <row r="75" spans="1:4" ht="17.25">
      <c r="A75" s="1" t="str">
        <f t="shared" si="2"/>
        <v>[["tool",301501,99999]]</v>
      </c>
      <c r="B75" s="6">
        <v>301501</v>
      </c>
      <c r="C75" s="8" t="s">
        <v>46</v>
      </c>
      <c r="D75" s="1" t="s">
        <v>705</v>
      </c>
    </row>
    <row r="76" spans="1:4" ht="17.25">
      <c r="A76" s="1" t="str">
        <f t="shared" si="2"/>
        <v>[["tool",301502,99999]]</v>
      </c>
      <c r="B76" s="6">
        <v>301502</v>
      </c>
      <c r="C76" s="8" t="s">
        <v>47</v>
      </c>
      <c r="D76" s="1" t="s">
        <v>706</v>
      </c>
    </row>
    <row r="77" spans="1:4" ht="17.25">
      <c r="A77" s="1" t="str">
        <f t="shared" si="2"/>
        <v>[["tool",301503,99999]]</v>
      </c>
      <c r="B77" s="6">
        <v>301503</v>
      </c>
      <c r="C77" s="8" t="s">
        <v>48</v>
      </c>
      <c r="D77" s="1" t="s">
        <v>707</v>
      </c>
    </row>
    <row r="78" spans="1:4" ht="17.25">
      <c r="A78" s="1" t="str">
        <f t="shared" si="2"/>
        <v>[["tool",301504,99999]]</v>
      </c>
      <c r="B78" s="6">
        <v>301504</v>
      </c>
      <c r="C78" s="8" t="s">
        <v>49</v>
      </c>
      <c r="D78" s="1" t="s">
        <v>708</v>
      </c>
    </row>
    <row r="79" spans="1:4" ht="17.25">
      <c r="A79" s="1" t="str">
        <f t="shared" si="2"/>
        <v>[["tool",301505,99999]]</v>
      </c>
      <c r="B79" s="6">
        <v>301505</v>
      </c>
      <c r="C79" s="8" t="s">
        <v>50</v>
      </c>
      <c r="D79" s="1" t="s">
        <v>709</v>
      </c>
    </row>
    <row r="80" spans="1:4" ht="17.25">
      <c r="A80" s="1" t="str">
        <f t="shared" si="2"/>
        <v>[["tool",301506,99999]]</v>
      </c>
      <c r="B80" s="6">
        <v>301506</v>
      </c>
      <c r="C80" s="8" t="s">
        <v>51</v>
      </c>
      <c r="D80" s="1" t="s">
        <v>710</v>
      </c>
    </row>
    <row r="81" spans="1:4" ht="17.25">
      <c r="A81" s="1" t="str">
        <f t="shared" si="2"/>
        <v>[["tool",301507,99999]]</v>
      </c>
      <c r="B81" s="6">
        <v>301507</v>
      </c>
      <c r="C81" s="8" t="s">
        <v>52</v>
      </c>
      <c r="D81" s="1" t="s">
        <v>711</v>
      </c>
    </row>
    <row r="82" spans="1:4" ht="17.25">
      <c r="A82" s="1" t="str">
        <f t="shared" si="2"/>
        <v>[["tool",301601,99999]]</v>
      </c>
      <c r="B82" s="7">
        <v>301601</v>
      </c>
      <c r="C82" s="8" t="s">
        <v>53</v>
      </c>
      <c r="D82" s="1" t="s">
        <v>712</v>
      </c>
    </row>
    <row r="83" spans="1:4" ht="17.25">
      <c r="A83" s="1" t="str">
        <f t="shared" si="2"/>
        <v>[["tool",301602,99999]]</v>
      </c>
      <c r="B83" s="7">
        <v>301602</v>
      </c>
      <c r="C83" s="8" t="s">
        <v>54</v>
      </c>
      <c r="D83" s="1" t="s">
        <v>713</v>
      </c>
    </row>
    <row r="84" spans="1:4" ht="17.25">
      <c r="A84" s="1" t="str">
        <f t="shared" si="2"/>
        <v>[["tool",301603,99999]]</v>
      </c>
      <c r="B84" s="7">
        <v>301603</v>
      </c>
      <c r="C84" s="8" t="s">
        <v>55</v>
      </c>
      <c r="D84" s="1" t="s">
        <v>714</v>
      </c>
    </row>
    <row r="85" spans="1:4" ht="17.25">
      <c r="A85" s="1" t="str">
        <f t="shared" si="2"/>
        <v>[["tool",301604,99999]]</v>
      </c>
      <c r="B85" s="7">
        <v>301604</v>
      </c>
      <c r="C85" s="8" t="s">
        <v>56</v>
      </c>
      <c r="D85" s="1" t="s">
        <v>715</v>
      </c>
    </row>
    <row r="86" spans="1:4" ht="17.25">
      <c r="A86" s="1" t="str">
        <f t="shared" si="2"/>
        <v>[["tool",301605,99999]]</v>
      </c>
      <c r="B86" s="7">
        <v>301605</v>
      </c>
      <c r="C86" s="8" t="s">
        <v>57</v>
      </c>
      <c r="D86" s="1" t="s">
        <v>716</v>
      </c>
    </row>
    <row r="87" spans="1:4" ht="17.25">
      <c r="A87" s="1" t="str">
        <f t="shared" si="2"/>
        <v>[["tool",301606,99999]]</v>
      </c>
      <c r="B87" s="7">
        <v>301606</v>
      </c>
      <c r="C87" s="8" t="s">
        <v>58</v>
      </c>
      <c r="D87" s="1" t="s">
        <v>717</v>
      </c>
    </row>
    <row r="88" spans="1:4" ht="17.25">
      <c r="A88" s="1" t="str">
        <f t="shared" si="2"/>
        <v>[["tool",301607,99999]]</v>
      </c>
      <c r="B88" s="7">
        <v>301607</v>
      </c>
      <c r="C88" s="8" t="s">
        <v>59</v>
      </c>
      <c r="D88" s="1" t="s">
        <v>718</v>
      </c>
    </row>
    <row r="89" spans="1:4" ht="17.25">
      <c r="A89" s="1" t="str">
        <f t="shared" si="2"/>
        <v>[["tool",301701,99999]]</v>
      </c>
      <c r="B89" s="6">
        <v>301701</v>
      </c>
      <c r="C89" s="8" t="s">
        <v>60</v>
      </c>
      <c r="D89" s="1" t="s">
        <v>719</v>
      </c>
    </row>
    <row r="90" spans="1:4" ht="17.25">
      <c r="A90" s="1" t="str">
        <f t="shared" si="2"/>
        <v>[["tool",301702,99999]]</v>
      </c>
      <c r="B90" s="6">
        <v>301702</v>
      </c>
      <c r="C90" s="8" t="s">
        <v>61</v>
      </c>
      <c r="D90" s="1" t="s">
        <v>720</v>
      </c>
    </row>
    <row r="91" spans="1:4" ht="17.25">
      <c r="A91" s="1" t="str">
        <f t="shared" si="2"/>
        <v>[["tool",301703,99999]]</v>
      </c>
      <c r="B91" s="6">
        <v>301703</v>
      </c>
      <c r="C91" s="8" t="s">
        <v>62</v>
      </c>
      <c r="D91" s="1" t="s">
        <v>721</v>
      </c>
    </row>
    <row r="92" spans="1:4" ht="17.25">
      <c r="A92" s="1" t="str">
        <f t="shared" si="2"/>
        <v>[["tool",301704,99999]]</v>
      </c>
      <c r="B92" s="6">
        <v>301704</v>
      </c>
      <c r="C92" s="8" t="s">
        <v>63</v>
      </c>
      <c r="D92" s="1" t="s">
        <v>722</v>
      </c>
    </row>
    <row r="93" spans="1:4" ht="17.25">
      <c r="A93" s="1" t="str">
        <f t="shared" si="2"/>
        <v>[["tool",301705,99999]]</v>
      </c>
      <c r="B93" s="6">
        <v>301705</v>
      </c>
      <c r="C93" s="8" t="s">
        <v>64</v>
      </c>
      <c r="D93" s="1" t="s">
        <v>723</v>
      </c>
    </row>
    <row r="94" spans="1:4" ht="17.25">
      <c r="A94" s="1" t="str">
        <f t="shared" si="2"/>
        <v>[["tool",301706,99999]]</v>
      </c>
      <c r="B94" s="6">
        <v>301706</v>
      </c>
      <c r="C94" s="8" t="s">
        <v>65</v>
      </c>
      <c r="D94" s="1" t="s">
        <v>724</v>
      </c>
    </row>
    <row r="95" spans="1:4" ht="17.25">
      <c r="A95" s="1" t="str">
        <f t="shared" si="2"/>
        <v>[["tool",301707,99999]]</v>
      </c>
      <c r="B95" s="6">
        <v>301707</v>
      </c>
      <c r="C95" s="8" t="s">
        <v>66</v>
      </c>
      <c r="D95" s="1" t="s">
        <v>725</v>
      </c>
    </row>
    <row r="96" spans="1:4" ht="17.25">
      <c r="A96" s="1" t="str">
        <f t="shared" si="2"/>
        <v>[["tool",301801,99999]]</v>
      </c>
      <c r="B96" s="7">
        <v>301801</v>
      </c>
      <c r="C96" s="8" t="s">
        <v>67</v>
      </c>
      <c r="D96" s="1" t="s">
        <v>726</v>
      </c>
    </row>
    <row r="97" spans="1:4" ht="17.25">
      <c r="A97" s="1" t="str">
        <f t="shared" si="2"/>
        <v>[["tool",301802,99999]]</v>
      </c>
      <c r="B97" s="7">
        <v>301802</v>
      </c>
      <c r="C97" s="8" t="s">
        <v>68</v>
      </c>
      <c r="D97" s="1" t="s">
        <v>727</v>
      </c>
    </row>
    <row r="98" spans="1:4" ht="17.25">
      <c r="A98" s="1" t="str">
        <f t="shared" si="2"/>
        <v>[["tool",301803,99999]]</v>
      </c>
      <c r="B98" s="7">
        <v>301803</v>
      </c>
      <c r="C98" s="8" t="s">
        <v>69</v>
      </c>
      <c r="D98" s="1" t="s">
        <v>728</v>
      </c>
    </row>
    <row r="99" spans="1:4" ht="17.25">
      <c r="A99" s="1" t="str">
        <f t="shared" si="2"/>
        <v>[["tool",301804,99999]]</v>
      </c>
      <c r="B99" s="7">
        <v>301804</v>
      </c>
      <c r="C99" s="8" t="s">
        <v>70</v>
      </c>
      <c r="D99" s="1" t="s">
        <v>729</v>
      </c>
    </row>
    <row r="100" spans="1:4" ht="17.25">
      <c r="A100" s="1" t="str">
        <f t="shared" si="2"/>
        <v>[["tool",301805,99999]]</v>
      </c>
      <c r="B100" s="7">
        <v>301805</v>
      </c>
      <c r="C100" s="8" t="s">
        <v>71</v>
      </c>
      <c r="D100" s="1" t="s">
        <v>730</v>
      </c>
    </row>
    <row r="101" spans="1:4" ht="17.25">
      <c r="A101" s="1" t="str">
        <f t="shared" si="2"/>
        <v>[["tool",301806,99999]]</v>
      </c>
      <c r="B101" s="7">
        <v>301806</v>
      </c>
      <c r="C101" s="8" t="s">
        <v>72</v>
      </c>
      <c r="D101" s="1" t="s">
        <v>731</v>
      </c>
    </row>
    <row r="102" spans="1:4" ht="17.25">
      <c r="A102" s="1" t="str">
        <f t="shared" si="2"/>
        <v>[["tool",301807,99999]]</v>
      </c>
      <c r="B102" s="7">
        <v>301807</v>
      </c>
      <c r="C102" s="8" t="s">
        <v>73</v>
      </c>
      <c r="D102" s="1" t="s">
        <v>732</v>
      </c>
    </row>
    <row r="103" spans="1:4" ht="17.25">
      <c r="A103" s="1" t="str">
        <f t="shared" si="2"/>
        <v>[["tool",301901,99999]]</v>
      </c>
      <c r="B103" s="6">
        <v>301901</v>
      </c>
      <c r="C103" s="8" t="s">
        <v>74</v>
      </c>
      <c r="D103" s="1" t="s">
        <v>733</v>
      </c>
    </row>
    <row r="104" spans="1:4" ht="17.25">
      <c r="A104" s="1" t="str">
        <f t="shared" si="2"/>
        <v>[["tool",301902,99999]]</v>
      </c>
      <c r="B104" s="6">
        <v>301902</v>
      </c>
      <c r="C104" s="8" t="s">
        <v>75</v>
      </c>
      <c r="D104" s="1" t="s">
        <v>734</v>
      </c>
    </row>
    <row r="105" spans="1:4" ht="17.25">
      <c r="A105" s="1" t="str">
        <f t="shared" si="2"/>
        <v>[["tool",301903,99999]]</v>
      </c>
      <c r="B105" s="6">
        <v>301903</v>
      </c>
      <c r="C105" s="8" t="s">
        <v>76</v>
      </c>
      <c r="D105" s="1" t="s">
        <v>735</v>
      </c>
    </row>
    <row r="106" spans="1:4" ht="17.25">
      <c r="A106" s="1" t="str">
        <f t="shared" si="2"/>
        <v>[["tool",301904,99999]]</v>
      </c>
      <c r="B106" s="6">
        <v>301904</v>
      </c>
      <c r="C106" s="8" t="s">
        <v>77</v>
      </c>
      <c r="D106" s="1" t="s">
        <v>736</v>
      </c>
    </row>
    <row r="107" spans="1:4" ht="17.25">
      <c r="A107" s="1" t="str">
        <f t="shared" si="2"/>
        <v>[["tool",301905,99999]]</v>
      </c>
      <c r="B107" s="6">
        <v>301905</v>
      </c>
      <c r="C107" s="8" t="s">
        <v>78</v>
      </c>
      <c r="D107" s="1" t="s">
        <v>737</v>
      </c>
    </row>
    <row r="108" spans="1:4" ht="17.25">
      <c r="A108" s="1" t="str">
        <f t="shared" si="2"/>
        <v>[["tool",301906,99999]]</v>
      </c>
      <c r="B108" s="6">
        <v>301906</v>
      </c>
      <c r="C108" s="8" t="s">
        <v>79</v>
      </c>
      <c r="D108" s="1" t="s">
        <v>738</v>
      </c>
    </row>
    <row r="109" spans="1:4" ht="17.25">
      <c r="A109" s="1" t="str">
        <f t="shared" si="2"/>
        <v>[["tool",301907,99999]]</v>
      </c>
      <c r="B109" s="6">
        <v>301907</v>
      </c>
      <c r="C109" s="8" t="s">
        <v>80</v>
      </c>
      <c r="D109" s="1" t="s">
        <v>739</v>
      </c>
    </row>
    <row r="110" spans="1:4" ht="17.25">
      <c r="A110" s="1" t="str">
        <f t="shared" si="2"/>
        <v>[["tool",302001,99999]]</v>
      </c>
      <c r="B110" s="7">
        <v>302001</v>
      </c>
      <c r="C110" s="8" t="s">
        <v>81</v>
      </c>
      <c r="D110" s="1" t="s">
        <v>740</v>
      </c>
    </row>
    <row r="111" spans="1:4" ht="17.25">
      <c r="A111" s="1" t="str">
        <f t="shared" si="2"/>
        <v>[["tool",302002,99999]]</v>
      </c>
      <c r="B111" s="7">
        <v>302002</v>
      </c>
      <c r="C111" s="8" t="s">
        <v>82</v>
      </c>
      <c r="D111" s="1" t="s">
        <v>741</v>
      </c>
    </row>
    <row r="112" spans="1:4" ht="17.25">
      <c r="A112" s="1" t="str">
        <f t="shared" ref="A112:A175" si="3">$E$48&amp;$E$48&amp;$H$48&amp;$D$48&amp;$H$48&amp;$G$48&amp;B112&amp;$G$48&amp;$J$1&amp;$F$48&amp;$F$48</f>
        <v>[["tool",302003,99999]]</v>
      </c>
      <c r="B112" s="7">
        <v>302003</v>
      </c>
      <c r="C112" s="8" t="s">
        <v>83</v>
      </c>
      <c r="D112" s="1" t="s">
        <v>742</v>
      </c>
    </row>
    <row r="113" spans="1:4" ht="17.25">
      <c r="A113" s="1" t="str">
        <f t="shared" si="3"/>
        <v>[["tool",302004,99999]]</v>
      </c>
      <c r="B113" s="7">
        <v>302004</v>
      </c>
      <c r="C113" s="8" t="s">
        <v>84</v>
      </c>
      <c r="D113" s="1" t="s">
        <v>743</v>
      </c>
    </row>
    <row r="114" spans="1:4" ht="17.25">
      <c r="A114" s="1" t="str">
        <f t="shared" si="3"/>
        <v>[["tool",302005,99999]]</v>
      </c>
      <c r="B114" s="7">
        <v>302005</v>
      </c>
      <c r="C114" s="8" t="s">
        <v>85</v>
      </c>
      <c r="D114" s="1" t="s">
        <v>744</v>
      </c>
    </row>
    <row r="115" spans="1:4" ht="17.25">
      <c r="A115" s="1" t="str">
        <f t="shared" si="3"/>
        <v>[["tool",302006,99999]]</v>
      </c>
      <c r="B115" s="7">
        <v>302006</v>
      </c>
      <c r="C115" s="8" t="s">
        <v>86</v>
      </c>
      <c r="D115" s="1" t="s">
        <v>745</v>
      </c>
    </row>
    <row r="116" spans="1:4" ht="17.25">
      <c r="A116" s="1" t="str">
        <f t="shared" si="3"/>
        <v>[["tool",302007,99999]]</v>
      </c>
      <c r="B116" s="7">
        <v>302007</v>
      </c>
      <c r="C116" s="8" t="s">
        <v>87</v>
      </c>
      <c r="D116" s="1" t="s">
        <v>746</v>
      </c>
    </row>
    <row r="117" spans="1:4" ht="17.25">
      <c r="A117" s="1" t="str">
        <f t="shared" si="3"/>
        <v>[["tool",302101,99999]]</v>
      </c>
      <c r="B117" s="6">
        <v>302101</v>
      </c>
      <c r="C117" s="8" t="s">
        <v>88</v>
      </c>
      <c r="D117" s="1" t="s">
        <v>747</v>
      </c>
    </row>
    <row r="118" spans="1:4" ht="17.25">
      <c r="A118" s="1" t="str">
        <f t="shared" si="3"/>
        <v>[["tool",302102,99999]]</v>
      </c>
      <c r="B118" s="6">
        <v>302102</v>
      </c>
      <c r="C118" s="8" t="s">
        <v>89</v>
      </c>
      <c r="D118" s="1" t="s">
        <v>748</v>
      </c>
    </row>
    <row r="119" spans="1:4" ht="17.25">
      <c r="A119" s="1" t="str">
        <f t="shared" si="3"/>
        <v>[["tool",302103,99999]]</v>
      </c>
      <c r="B119" s="6">
        <v>302103</v>
      </c>
      <c r="C119" s="8" t="s">
        <v>90</v>
      </c>
      <c r="D119" s="1" t="s">
        <v>749</v>
      </c>
    </row>
    <row r="120" spans="1:4" ht="17.25">
      <c r="A120" s="1" t="str">
        <f t="shared" si="3"/>
        <v>[["tool",302104,99999]]</v>
      </c>
      <c r="B120" s="6">
        <v>302104</v>
      </c>
      <c r="C120" s="8" t="s">
        <v>91</v>
      </c>
      <c r="D120" s="1" t="s">
        <v>750</v>
      </c>
    </row>
    <row r="121" spans="1:4" ht="17.25">
      <c r="A121" s="1" t="str">
        <f t="shared" si="3"/>
        <v>[["tool",302105,99999]]</v>
      </c>
      <c r="B121" s="6">
        <v>302105</v>
      </c>
      <c r="C121" s="8" t="s">
        <v>92</v>
      </c>
      <c r="D121" s="1" t="s">
        <v>751</v>
      </c>
    </row>
    <row r="122" spans="1:4" ht="17.25">
      <c r="A122" s="1" t="str">
        <f t="shared" si="3"/>
        <v>[["tool",302106,99999]]</v>
      </c>
      <c r="B122" s="6">
        <v>302106</v>
      </c>
      <c r="C122" s="8" t="s">
        <v>93</v>
      </c>
      <c r="D122" s="1" t="s">
        <v>752</v>
      </c>
    </row>
    <row r="123" spans="1:4" ht="17.25">
      <c r="A123" s="1" t="str">
        <f t="shared" si="3"/>
        <v>[["tool",302107,99999]]</v>
      </c>
      <c r="B123" s="6">
        <v>302107</v>
      </c>
      <c r="C123" s="8" t="s">
        <v>94</v>
      </c>
      <c r="D123" s="1" t="s">
        <v>753</v>
      </c>
    </row>
    <row r="124" spans="1:4" ht="17.25">
      <c r="A124" s="1" t="str">
        <f t="shared" si="3"/>
        <v>[["tool",302201,99999]]</v>
      </c>
      <c r="B124" s="7">
        <v>302201</v>
      </c>
      <c r="C124" s="9" t="s">
        <v>95</v>
      </c>
      <c r="D124" s="7" t="s">
        <v>754</v>
      </c>
    </row>
    <row r="125" spans="1:4" ht="17.25">
      <c r="A125" s="1" t="str">
        <f t="shared" si="3"/>
        <v>[["tool",302202,99999]]</v>
      </c>
      <c r="B125" s="7">
        <v>302202</v>
      </c>
      <c r="C125" s="9" t="s">
        <v>96</v>
      </c>
      <c r="D125" s="7" t="s">
        <v>755</v>
      </c>
    </row>
    <row r="126" spans="1:4" ht="17.25">
      <c r="A126" s="1" t="str">
        <f t="shared" si="3"/>
        <v>[["tool",302203,99999]]</v>
      </c>
      <c r="B126" s="7">
        <v>302203</v>
      </c>
      <c r="C126" s="9" t="s">
        <v>97</v>
      </c>
      <c r="D126" s="7" t="s">
        <v>756</v>
      </c>
    </row>
    <row r="127" spans="1:4" ht="17.25">
      <c r="A127" s="1" t="str">
        <f t="shared" si="3"/>
        <v>[["tool",302204,99999]]</v>
      </c>
      <c r="B127" s="7">
        <v>302204</v>
      </c>
      <c r="C127" s="9" t="s">
        <v>98</v>
      </c>
      <c r="D127" s="7" t="s">
        <v>757</v>
      </c>
    </row>
    <row r="128" spans="1:4" ht="17.25">
      <c r="A128" s="1" t="str">
        <f t="shared" si="3"/>
        <v>[["tool",302205,99999]]</v>
      </c>
      <c r="B128" s="7">
        <v>302205</v>
      </c>
      <c r="C128" s="9" t="s">
        <v>99</v>
      </c>
      <c r="D128" s="7" t="s">
        <v>758</v>
      </c>
    </row>
    <row r="129" spans="1:4" ht="17.25">
      <c r="A129" s="1" t="str">
        <f t="shared" si="3"/>
        <v>[["tool",302206,99999]]</v>
      </c>
      <c r="B129" s="7">
        <v>302206</v>
      </c>
      <c r="C129" s="9" t="s">
        <v>100</v>
      </c>
      <c r="D129" s="7" t="s">
        <v>759</v>
      </c>
    </row>
    <row r="130" spans="1:4" ht="17.25">
      <c r="A130" s="1" t="str">
        <f t="shared" si="3"/>
        <v>[["tool",302207,99999]]</v>
      </c>
      <c r="B130" s="7">
        <v>302207</v>
      </c>
      <c r="C130" s="9" t="s">
        <v>101</v>
      </c>
      <c r="D130" s="7" t="s">
        <v>760</v>
      </c>
    </row>
    <row r="131" spans="1:4" ht="17.25">
      <c r="A131" s="1" t="str">
        <f t="shared" si="3"/>
        <v>[["tool",302301,99999]]</v>
      </c>
      <c r="B131" s="6">
        <v>302301</v>
      </c>
      <c r="C131" s="8" t="s">
        <v>102</v>
      </c>
      <c r="D131" s="1" t="s">
        <v>761</v>
      </c>
    </row>
    <row r="132" spans="1:4" ht="17.25">
      <c r="A132" s="1" t="str">
        <f t="shared" si="3"/>
        <v>[["tool",302302,99999]]</v>
      </c>
      <c r="B132" s="6">
        <v>302302</v>
      </c>
      <c r="C132" s="8" t="s">
        <v>103</v>
      </c>
      <c r="D132" s="1" t="s">
        <v>762</v>
      </c>
    </row>
    <row r="133" spans="1:4" ht="17.25">
      <c r="A133" s="1" t="str">
        <f t="shared" si="3"/>
        <v>[["tool",302303,99999]]</v>
      </c>
      <c r="B133" s="6">
        <v>302303</v>
      </c>
      <c r="C133" s="8" t="s">
        <v>104</v>
      </c>
      <c r="D133" s="1" t="s">
        <v>763</v>
      </c>
    </row>
    <row r="134" spans="1:4" ht="17.25">
      <c r="A134" s="1" t="str">
        <f t="shared" si="3"/>
        <v>[["tool",302304,99999]]</v>
      </c>
      <c r="B134" s="6">
        <v>302304</v>
      </c>
      <c r="C134" s="8" t="s">
        <v>105</v>
      </c>
      <c r="D134" s="1" t="s">
        <v>764</v>
      </c>
    </row>
    <row r="135" spans="1:4" ht="17.25">
      <c r="A135" s="1" t="str">
        <f t="shared" si="3"/>
        <v>[["tool",302305,99999]]</v>
      </c>
      <c r="B135" s="6">
        <v>302305</v>
      </c>
      <c r="C135" s="8" t="s">
        <v>106</v>
      </c>
      <c r="D135" s="1" t="s">
        <v>765</v>
      </c>
    </row>
    <row r="136" spans="1:4" ht="17.25">
      <c r="A136" s="1" t="str">
        <f t="shared" si="3"/>
        <v>[["tool",302306,99999]]</v>
      </c>
      <c r="B136" s="6">
        <v>302306</v>
      </c>
      <c r="C136" s="8" t="s">
        <v>107</v>
      </c>
      <c r="D136" s="1" t="s">
        <v>766</v>
      </c>
    </row>
    <row r="137" spans="1:4" ht="17.25">
      <c r="A137" s="1" t="str">
        <f t="shared" si="3"/>
        <v>[["tool",302307,99999]]</v>
      </c>
      <c r="B137" s="6">
        <v>302307</v>
      </c>
      <c r="C137" s="8" t="s">
        <v>108</v>
      </c>
      <c r="D137" s="1" t="s">
        <v>767</v>
      </c>
    </row>
    <row r="138" spans="1:4" ht="17.25">
      <c r="A138" s="1" t="str">
        <f t="shared" si="3"/>
        <v>[["tool",302401,99999]]</v>
      </c>
      <c r="B138" s="6">
        <v>302401</v>
      </c>
      <c r="C138" s="8" t="s">
        <v>109</v>
      </c>
      <c r="D138" s="1" t="s">
        <v>768</v>
      </c>
    </row>
    <row r="139" spans="1:4" ht="17.25">
      <c r="A139" s="1" t="str">
        <f t="shared" si="3"/>
        <v>[["tool",302402,99999]]</v>
      </c>
      <c r="B139" s="6">
        <v>302402</v>
      </c>
      <c r="C139" s="8" t="s">
        <v>110</v>
      </c>
      <c r="D139" s="1" t="s">
        <v>769</v>
      </c>
    </row>
    <row r="140" spans="1:4" ht="17.25">
      <c r="A140" s="1" t="str">
        <f t="shared" si="3"/>
        <v>[["tool",302403,99999]]</v>
      </c>
      <c r="B140" s="6">
        <v>302403</v>
      </c>
      <c r="C140" s="8" t="s">
        <v>111</v>
      </c>
      <c r="D140" s="1" t="s">
        <v>770</v>
      </c>
    </row>
    <row r="141" spans="1:4" ht="17.25">
      <c r="A141" s="1" t="str">
        <f t="shared" si="3"/>
        <v>[["tool",302404,99999]]</v>
      </c>
      <c r="B141" s="6">
        <v>302404</v>
      </c>
      <c r="C141" s="8" t="s">
        <v>112</v>
      </c>
      <c r="D141" s="1" t="s">
        <v>771</v>
      </c>
    </row>
    <row r="142" spans="1:4" ht="17.25">
      <c r="A142" s="1" t="str">
        <f t="shared" si="3"/>
        <v>[["tool",302405,99999]]</v>
      </c>
      <c r="B142" s="6">
        <v>302405</v>
      </c>
      <c r="C142" s="8" t="s">
        <v>113</v>
      </c>
      <c r="D142" s="1" t="s">
        <v>772</v>
      </c>
    </row>
    <row r="143" spans="1:4" ht="17.25">
      <c r="A143" s="1" t="str">
        <f t="shared" si="3"/>
        <v>[["tool",302406,99999]]</v>
      </c>
      <c r="B143" s="6">
        <v>302406</v>
      </c>
      <c r="C143" s="8" t="s">
        <v>114</v>
      </c>
      <c r="D143" s="1" t="s">
        <v>773</v>
      </c>
    </row>
    <row r="144" spans="1:4" ht="18" thickBot="1">
      <c r="A144" s="1" t="str">
        <f t="shared" si="3"/>
        <v>[["tool",302407,99999]]</v>
      </c>
      <c r="B144" s="6">
        <v>302407</v>
      </c>
      <c r="C144" s="8" t="s">
        <v>115</v>
      </c>
      <c r="D144" s="1" t="s">
        <v>774</v>
      </c>
    </row>
    <row r="145" spans="1:4" ht="17.25">
      <c r="A145" s="1" t="str">
        <f t="shared" si="3"/>
        <v>[["tool",3101,99999]]</v>
      </c>
      <c r="B145" s="10">
        <v>3101</v>
      </c>
      <c r="C145" s="5" t="s">
        <v>116</v>
      </c>
      <c r="D145" s="11" t="s">
        <v>775</v>
      </c>
    </row>
    <row r="146" spans="1:4" ht="17.25">
      <c r="A146" s="1" t="str">
        <f t="shared" si="3"/>
        <v>[["tool",3102,99999]]</v>
      </c>
      <c r="B146" s="12">
        <v>3102</v>
      </c>
      <c r="C146" s="5" t="s">
        <v>117</v>
      </c>
      <c r="D146" s="13" t="s">
        <v>776</v>
      </c>
    </row>
    <row r="147" spans="1:4" ht="17.25">
      <c r="A147" s="1" t="str">
        <f t="shared" si="3"/>
        <v>[["tool",3103,99999]]</v>
      </c>
      <c r="B147" s="12">
        <v>3103</v>
      </c>
      <c r="C147" s="5" t="s">
        <v>118</v>
      </c>
      <c r="D147" s="13" t="s">
        <v>777</v>
      </c>
    </row>
    <row r="148" spans="1:4" ht="17.25">
      <c r="A148" s="1" t="str">
        <f t="shared" si="3"/>
        <v>[["tool",3104,99999]]</v>
      </c>
      <c r="B148" s="12">
        <v>3104</v>
      </c>
      <c r="C148" s="5" t="s">
        <v>119</v>
      </c>
      <c r="D148" s="13" t="s">
        <v>778</v>
      </c>
    </row>
    <row r="149" spans="1:4" ht="17.25">
      <c r="A149" s="1" t="str">
        <f t="shared" si="3"/>
        <v>[["tool",3105,99999]]</v>
      </c>
      <c r="B149" s="12">
        <v>3105</v>
      </c>
      <c r="C149" s="5" t="s">
        <v>120</v>
      </c>
      <c r="D149" s="13" t="s">
        <v>779</v>
      </c>
    </row>
    <row r="150" spans="1:4" ht="17.25">
      <c r="A150" s="1" t="str">
        <f t="shared" si="3"/>
        <v>[["tool",3106,99999]]</v>
      </c>
      <c r="B150" s="12">
        <v>3106</v>
      </c>
      <c r="C150" s="5" t="s">
        <v>121</v>
      </c>
      <c r="D150" s="13" t="s">
        <v>780</v>
      </c>
    </row>
    <row r="151" spans="1:4" ht="17.25">
      <c r="A151" s="1" t="str">
        <f t="shared" si="3"/>
        <v>[["tool",3107,99999]]</v>
      </c>
      <c r="B151" s="12">
        <v>3107</v>
      </c>
      <c r="C151" s="5" t="s">
        <v>122</v>
      </c>
      <c r="D151" s="13" t="s">
        <v>781</v>
      </c>
    </row>
    <row r="152" spans="1:4" ht="17.25">
      <c r="A152" s="1" t="str">
        <f t="shared" si="3"/>
        <v>[["tool",3201,99999]]</v>
      </c>
      <c r="B152" s="12">
        <v>3201</v>
      </c>
      <c r="C152" s="5" t="s">
        <v>123</v>
      </c>
      <c r="D152" s="13" t="s">
        <v>782</v>
      </c>
    </row>
    <row r="153" spans="1:4" ht="17.25">
      <c r="A153" s="1" t="str">
        <f t="shared" si="3"/>
        <v>[["tool",3202,99999]]</v>
      </c>
      <c r="B153" s="12">
        <v>3202</v>
      </c>
      <c r="C153" s="5" t="s">
        <v>124</v>
      </c>
      <c r="D153" s="13" t="s">
        <v>783</v>
      </c>
    </row>
    <row r="154" spans="1:4" ht="17.25">
      <c r="A154" s="1" t="str">
        <f t="shared" si="3"/>
        <v>[["tool",3203,99999]]</v>
      </c>
      <c r="B154" s="12">
        <v>3203</v>
      </c>
      <c r="C154" s="5" t="s">
        <v>125</v>
      </c>
      <c r="D154" s="13" t="s">
        <v>784</v>
      </c>
    </row>
    <row r="155" spans="1:4" ht="17.25">
      <c r="A155" s="1" t="str">
        <f t="shared" si="3"/>
        <v>[["tool",3204,99999]]</v>
      </c>
      <c r="B155" s="12">
        <v>3204</v>
      </c>
      <c r="C155" s="5" t="s">
        <v>126</v>
      </c>
      <c r="D155" s="13" t="s">
        <v>785</v>
      </c>
    </row>
    <row r="156" spans="1:4" ht="17.25">
      <c r="A156" s="1" t="str">
        <f t="shared" si="3"/>
        <v>[["tool",3205,99999]]</v>
      </c>
      <c r="B156" s="12">
        <v>3205</v>
      </c>
      <c r="C156" s="5" t="s">
        <v>127</v>
      </c>
      <c r="D156" s="13" t="s">
        <v>786</v>
      </c>
    </row>
    <row r="157" spans="1:4" ht="17.25">
      <c r="A157" s="1" t="str">
        <f t="shared" si="3"/>
        <v>[["tool",3206,99999]]</v>
      </c>
      <c r="B157" s="12">
        <v>3206</v>
      </c>
      <c r="C157" s="5" t="s">
        <v>128</v>
      </c>
      <c r="D157" s="13" t="s">
        <v>787</v>
      </c>
    </row>
    <row r="158" spans="1:4" ht="17.25">
      <c r="A158" s="1" t="str">
        <f t="shared" si="3"/>
        <v>[["tool",3207,99999]]</v>
      </c>
      <c r="B158" s="12">
        <v>3207</v>
      </c>
      <c r="C158" s="5" t="s">
        <v>129</v>
      </c>
      <c r="D158" s="13" t="s">
        <v>788</v>
      </c>
    </row>
    <row r="159" spans="1:4" ht="17.25">
      <c r="A159" s="1" t="str">
        <f t="shared" si="3"/>
        <v>[["tool",3301,99999]]</v>
      </c>
      <c r="B159" s="12">
        <v>3301</v>
      </c>
      <c r="C159" s="5" t="s">
        <v>130</v>
      </c>
      <c r="D159" s="13" t="s">
        <v>789</v>
      </c>
    </row>
    <row r="160" spans="1:4" ht="17.25">
      <c r="A160" s="1" t="str">
        <f t="shared" si="3"/>
        <v>[["tool",3302,99999]]</v>
      </c>
      <c r="B160" s="12">
        <v>3302</v>
      </c>
      <c r="C160" s="5" t="s">
        <v>131</v>
      </c>
      <c r="D160" s="13" t="s">
        <v>790</v>
      </c>
    </row>
    <row r="161" spans="1:4" ht="17.25">
      <c r="A161" s="1" t="str">
        <f t="shared" si="3"/>
        <v>[["tool",3303,99999]]</v>
      </c>
      <c r="B161" s="12">
        <v>3303</v>
      </c>
      <c r="C161" s="5" t="s">
        <v>132</v>
      </c>
      <c r="D161" s="13" t="s">
        <v>791</v>
      </c>
    </row>
    <row r="162" spans="1:4" ht="17.25">
      <c r="A162" s="1" t="str">
        <f t="shared" si="3"/>
        <v>[["tool",3304,99999]]</v>
      </c>
      <c r="B162" s="12">
        <v>3304</v>
      </c>
      <c r="C162" s="5" t="s">
        <v>133</v>
      </c>
      <c r="D162" s="13" t="s">
        <v>792</v>
      </c>
    </row>
    <row r="163" spans="1:4" ht="17.25">
      <c r="A163" s="1" t="str">
        <f t="shared" si="3"/>
        <v>[["tool",3305,99999]]</v>
      </c>
      <c r="B163" s="12">
        <v>3305</v>
      </c>
      <c r="C163" s="5" t="s">
        <v>134</v>
      </c>
      <c r="D163" s="13" t="s">
        <v>793</v>
      </c>
    </row>
    <row r="164" spans="1:4" ht="17.25">
      <c r="A164" s="1" t="str">
        <f t="shared" si="3"/>
        <v>[["tool",3306,99999]]</v>
      </c>
      <c r="B164" s="12">
        <v>3306</v>
      </c>
      <c r="C164" s="5" t="s">
        <v>135</v>
      </c>
      <c r="D164" s="13" t="s">
        <v>794</v>
      </c>
    </row>
    <row r="165" spans="1:4" ht="17.25">
      <c r="A165" s="1" t="str">
        <f t="shared" si="3"/>
        <v>[["tool",3307,99999]]</v>
      </c>
      <c r="B165" s="12">
        <v>3307</v>
      </c>
      <c r="C165" s="5" t="s">
        <v>136</v>
      </c>
      <c r="D165" s="13" t="s">
        <v>795</v>
      </c>
    </row>
    <row r="166" spans="1:4" ht="17.25">
      <c r="A166" s="1" t="str">
        <f t="shared" si="3"/>
        <v>[["tool",3308,99999]]</v>
      </c>
      <c r="B166" s="12">
        <v>3308</v>
      </c>
      <c r="C166" s="5" t="s">
        <v>137</v>
      </c>
      <c r="D166" s="13" t="s">
        <v>796</v>
      </c>
    </row>
    <row r="167" spans="1:4" ht="17.25">
      <c r="A167" s="1" t="str">
        <f t="shared" si="3"/>
        <v>[["tool",3401,99999]]</v>
      </c>
      <c r="B167" s="12">
        <v>3401</v>
      </c>
      <c r="C167" s="5" t="s">
        <v>138</v>
      </c>
      <c r="D167" s="13" t="s">
        <v>797</v>
      </c>
    </row>
    <row r="168" spans="1:4" ht="17.25">
      <c r="A168" s="1" t="str">
        <f t="shared" si="3"/>
        <v>[["tool",3402,99999]]</v>
      </c>
      <c r="B168" s="12">
        <v>3402</v>
      </c>
      <c r="C168" s="5" t="s">
        <v>139</v>
      </c>
      <c r="D168" s="13" t="s">
        <v>798</v>
      </c>
    </row>
    <row r="169" spans="1:4" ht="17.25">
      <c r="A169" s="1" t="str">
        <f t="shared" si="3"/>
        <v>[["tool",3403,99999]]</v>
      </c>
      <c r="B169" s="12">
        <v>3403</v>
      </c>
      <c r="C169" s="5" t="s">
        <v>140</v>
      </c>
      <c r="D169" s="13" t="s">
        <v>799</v>
      </c>
    </row>
    <row r="170" spans="1:4" ht="17.25">
      <c r="A170" s="1" t="str">
        <f t="shared" si="3"/>
        <v>[["tool",3404,99999]]</v>
      </c>
      <c r="B170" s="12">
        <v>3404</v>
      </c>
      <c r="C170" s="5" t="s">
        <v>141</v>
      </c>
      <c r="D170" s="13" t="s">
        <v>800</v>
      </c>
    </row>
    <row r="171" spans="1:4" ht="17.25">
      <c r="A171" s="1" t="str">
        <f t="shared" si="3"/>
        <v>[["tool",3405,99999]]</v>
      </c>
      <c r="B171" s="12">
        <v>3405</v>
      </c>
      <c r="C171" s="5" t="s">
        <v>142</v>
      </c>
      <c r="D171" s="13" t="s">
        <v>801</v>
      </c>
    </row>
    <row r="172" spans="1:4" ht="17.25">
      <c r="A172" s="1" t="str">
        <f t="shared" si="3"/>
        <v>[["tool",3406,99999]]</v>
      </c>
      <c r="B172" s="12">
        <v>3406</v>
      </c>
      <c r="C172" s="5" t="s">
        <v>143</v>
      </c>
      <c r="D172" s="13" t="s">
        <v>802</v>
      </c>
    </row>
    <row r="173" spans="1:4" ht="17.25">
      <c r="A173" s="1" t="str">
        <f t="shared" si="3"/>
        <v>[["tool",3407,99999]]</v>
      </c>
      <c r="B173" s="12">
        <v>3407</v>
      </c>
      <c r="C173" s="5" t="s">
        <v>144</v>
      </c>
      <c r="D173" s="13" t="s">
        <v>803</v>
      </c>
    </row>
    <row r="174" spans="1:4" ht="17.25">
      <c r="A174" s="1" t="str">
        <f t="shared" si="3"/>
        <v>[["tool",3501,99999]]</v>
      </c>
      <c r="B174" s="12">
        <v>3501</v>
      </c>
      <c r="C174" s="5" t="s">
        <v>145</v>
      </c>
      <c r="D174" s="13" t="s">
        <v>804</v>
      </c>
    </row>
    <row r="175" spans="1:4" ht="17.25">
      <c r="A175" s="1" t="str">
        <f t="shared" si="3"/>
        <v>[["tool",3502,99999]]</v>
      </c>
      <c r="B175" s="12">
        <v>3502</v>
      </c>
      <c r="C175" s="5" t="s">
        <v>146</v>
      </c>
      <c r="D175" s="13" t="s">
        <v>805</v>
      </c>
    </row>
    <row r="176" spans="1:4" ht="17.25">
      <c r="A176" s="1" t="str">
        <f t="shared" ref="A176:A239" si="4">$E$48&amp;$E$48&amp;$H$48&amp;$D$48&amp;$H$48&amp;$G$48&amp;B176&amp;$G$48&amp;$J$1&amp;$F$48&amp;$F$48</f>
        <v>[["tool",3503,99999]]</v>
      </c>
      <c r="B176" s="12">
        <v>3503</v>
      </c>
      <c r="C176" s="5" t="s">
        <v>147</v>
      </c>
      <c r="D176" s="13" t="s">
        <v>806</v>
      </c>
    </row>
    <row r="177" spans="1:4" ht="17.25">
      <c r="A177" s="1" t="str">
        <f t="shared" si="4"/>
        <v>[["tool",3504,99999]]</v>
      </c>
      <c r="B177" s="12">
        <v>3504</v>
      </c>
      <c r="C177" s="5" t="s">
        <v>148</v>
      </c>
      <c r="D177" s="13" t="s">
        <v>807</v>
      </c>
    </row>
    <row r="178" spans="1:4" ht="17.25">
      <c r="A178" s="1" t="str">
        <f t="shared" si="4"/>
        <v>[["tool",3505,99999]]</v>
      </c>
      <c r="B178" s="12">
        <v>3505</v>
      </c>
      <c r="C178" s="5" t="s">
        <v>149</v>
      </c>
      <c r="D178" s="13" t="s">
        <v>808</v>
      </c>
    </row>
    <row r="179" spans="1:4" ht="17.25">
      <c r="A179" s="1" t="str">
        <f t="shared" si="4"/>
        <v>[["tool",3506,99999]]</v>
      </c>
      <c r="B179" s="12">
        <v>3506</v>
      </c>
      <c r="C179" s="5" t="s">
        <v>150</v>
      </c>
      <c r="D179" s="13" t="s">
        <v>809</v>
      </c>
    </row>
    <row r="180" spans="1:4" ht="17.25">
      <c r="A180" s="1" t="str">
        <f t="shared" si="4"/>
        <v>[["tool",3507,99999]]</v>
      </c>
      <c r="B180" s="12">
        <v>3507</v>
      </c>
      <c r="C180" s="5" t="s">
        <v>151</v>
      </c>
      <c r="D180" s="13" t="s">
        <v>810</v>
      </c>
    </row>
    <row r="181" spans="1:4" ht="17.25">
      <c r="A181" s="1" t="str">
        <f t="shared" si="4"/>
        <v>[["tool",3601,99999]]</v>
      </c>
      <c r="B181" s="12">
        <v>3601</v>
      </c>
      <c r="C181" s="5" t="s">
        <v>152</v>
      </c>
      <c r="D181" s="13" t="s">
        <v>811</v>
      </c>
    </row>
    <row r="182" spans="1:4" ht="17.25">
      <c r="A182" s="1" t="str">
        <f t="shared" si="4"/>
        <v>[["tool",3602,99999]]</v>
      </c>
      <c r="B182" s="12">
        <v>3602</v>
      </c>
      <c r="C182" s="5" t="s">
        <v>153</v>
      </c>
      <c r="D182" s="13" t="s">
        <v>812</v>
      </c>
    </row>
    <row r="183" spans="1:4" ht="17.25">
      <c r="A183" s="1" t="str">
        <f t="shared" si="4"/>
        <v>[["tool",3603,99999]]</v>
      </c>
      <c r="B183" s="12">
        <v>3603</v>
      </c>
      <c r="C183" s="5" t="s">
        <v>154</v>
      </c>
      <c r="D183" s="13" t="s">
        <v>813</v>
      </c>
    </row>
    <row r="184" spans="1:4" ht="17.25">
      <c r="A184" s="1" t="str">
        <f t="shared" si="4"/>
        <v>[["tool",3604,99999]]</v>
      </c>
      <c r="B184" s="12">
        <v>3604</v>
      </c>
      <c r="C184" s="5" t="s">
        <v>155</v>
      </c>
      <c r="D184" s="13" t="s">
        <v>814</v>
      </c>
    </row>
    <row r="185" spans="1:4" ht="17.25">
      <c r="A185" s="1" t="str">
        <f t="shared" si="4"/>
        <v>[["tool",3605,99999]]</v>
      </c>
      <c r="B185" s="12">
        <v>3605</v>
      </c>
      <c r="C185" s="5" t="s">
        <v>156</v>
      </c>
      <c r="D185" s="13" t="s">
        <v>815</v>
      </c>
    </row>
    <row r="186" spans="1:4" ht="17.25">
      <c r="A186" s="1" t="str">
        <f t="shared" si="4"/>
        <v>[["tool",3606,99999]]</v>
      </c>
      <c r="B186" s="12">
        <v>3606</v>
      </c>
      <c r="C186" s="5" t="s">
        <v>157</v>
      </c>
      <c r="D186" s="13" t="s">
        <v>816</v>
      </c>
    </row>
    <row r="187" spans="1:4" ht="17.25">
      <c r="A187" s="1" t="str">
        <f t="shared" si="4"/>
        <v>[["tool",3607,99999]]</v>
      </c>
      <c r="B187" s="12">
        <v>3607</v>
      </c>
      <c r="C187" s="5" t="s">
        <v>158</v>
      </c>
      <c r="D187" s="13" t="s">
        <v>817</v>
      </c>
    </row>
    <row r="188" spans="1:4" ht="17.25">
      <c r="A188" s="1" t="str">
        <f t="shared" si="4"/>
        <v>[["tool",3701,99999]]</v>
      </c>
      <c r="B188" s="12">
        <v>3701</v>
      </c>
      <c r="C188" s="5" t="s">
        <v>159</v>
      </c>
      <c r="D188" s="13" t="s">
        <v>818</v>
      </c>
    </row>
    <row r="189" spans="1:4" ht="17.25">
      <c r="A189" s="1" t="str">
        <f t="shared" si="4"/>
        <v>[["tool",3702,99999]]</v>
      </c>
      <c r="B189" s="12">
        <v>3702</v>
      </c>
      <c r="C189" s="5" t="s">
        <v>160</v>
      </c>
      <c r="D189" s="13" t="s">
        <v>819</v>
      </c>
    </row>
    <row r="190" spans="1:4" ht="17.25">
      <c r="A190" s="1" t="str">
        <f t="shared" si="4"/>
        <v>[["tool",3703,99999]]</v>
      </c>
      <c r="B190" s="12">
        <v>3703</v>
      </c>
      <c r="C190" s="5" t="s">
        <v>161</v>
      </c>
      <c r="D190" s="13" t="s">
        <v>820</v>
      </c>
    </row>
    <row r="191" spans="1:4" ht="17.25">
      <c r="A191" s="1" t="str">
        <f t="shared" si="4"/>
        <v>[["tool",3704,99999]]</v>
      </c>
      <c r="B191" s="12">
        <v>3704</v>
      </c>
      <c r="C191" s="5" t="s">
        <v>162</v>
      </c>
      <c r="D191" s="13" t="s">
        <v>821</v>
      </c>
    </row>
    <row r="192" spans="1:4" ht="17.25">
      <c r="A192" s="1" t="str">
        <f t="shared" si="4"/>
        <v>[["tool",3705,99999]]</v>
      </c>
      <c r="B192" s="12">
        <v>3705</v>
      </c>
      <c r="C192" s="5" t="s">
        <v>163</v>
      </c>
      <c r="D192" s="13" t="s">
        <v>822</v>
      </c>
    </row>
    <row r="193" spans="1:4" ht="17.25">
      <c r="A193" s="1" t="str">
        <f t="shared" si="4"/>
        <v>[["tool",3706,99999]]</v>
      </c>
      <c r="B193" s="12">
        <v>3706</v>
      </c>
      <c r="C193" s="5" t="s">
        <v>164</v>
      </c>
      <c r="D193" s="13" t="s">
        <v>823</v>
      </c>
    </row>
    <row r="194" spans="1:4" ht="17.25">
      <c r="A194" s="1" t="str">
        <f t="shared" si="4"/>
        <v>[["tool",3707,99999]]</v>
      </c>
      <c r="B194" s="12">
        <v>3707</v>
      </c>
      <c r="C194" s="5" t="s">
        <v>165</v>
      </c>
      <c r="D194" s="13" t="s">
        <v>824</v>
      </c>
    </row>
    <row r="195" spans="1:4" ht="17.25">
      <c r="A195" s="1" t="str">
        <f t="shared" si="4"/>
        <v>[["tool",3801,99999]]</v>
      </c>
      <c r="B195" s="12">
        <v>3801</v>
      </c>
      <c r="C195" s="5" t="s">
        <v>166</v>
      </c>
      <c r="D195" s="13" t="s">
        <v>825</v>
      </c>
    </row>
    <row r="196" spans="1:4" ht="17.25">
      <c r="A196" s="1" t="str">
        <f t="shared" si="4"/>
        <v>[["tool",3802,99999]]</v>
      </c>
      <c r="B196" s="12">
        <v>3802</v>
      </c>
      <c r="C196" s="5" t="s">
        <v>167</v>
      </c>
      <c r="D196" s="13" t="s">
        <v>826</v>
      </c>
    </row>
    <row r="197" spans="1:4" ht="17.25">
      <c r="A197" s="1" t="str">
        <f t="shared" si="4"/>
        <v>[["tool",3803,99999]]</v>
      </c>
      <c r="B197" s="12">
        <v>3803</v>
      </c>
      <c r="C197" s="5" t="s">
        <v>168</v>
      </c>
      <c r="D197" s="13" t="s">
        <v>827</v>
      </c>
    </row>
    <row r="198" spans="1:4" ht="17.25">
      <c r="A198" s="1" t="str">
        <f t="shared" si="4"/>
        <v>[["tool",3804,99999]]</v>
      </c>
      <c r="B198" s="12">
        <v>3804</v>
      </c>
      <c r="C198" s="5" t="s">
        <v>169</v>
      </c>
      <c r="D198" s="13" t="s">
        <v>828</v>
      </c>
    </row>
    <row r="199" spans="1:4" ht="17.25">
      <c r="A199" s="1" t="str">
        <f t="shared" si="4"/>
        <v>[["tool",3805,99999]]</v>
      </c>
      <c r="B199" s="12">
        <v>3805</v>
      </c>
      <c r="C199" s="5" t="s">
        <v>170</v>
      </c>
      <c r="D199" s="13" t="s">
        <v>829</v>
      </c>
    </row>
    <row r="200" spans="1:4" ht="17.25">
      <c r="A200" s="1" t="str">
        <f t="shared" si="4"/>
        <v>[["tool",3806,99999]]</v>
      </c>
      <c r="B200" s="12">
        <v>3806</v>
      </c>
      <c r="C200" s="5" t="s">
        <v>171</v>
      </c>
      <c r="D200" s="13" t="s">
        <v>830</v>
      </c>
    </row>
    <row r="201" spans="1:4" ht="18" thickBot="1">
      <c r="A201" s="1" t="str">
        <f t="shared" si="4"/>
        <v>[["tool",3807,99999]]</v>
      </c>
      <c r="B201" s="14">
        <v>3807</v>
      </c>
      <c r="C201" s="5" t="s">
        <v>172</v>
      </c>
      <c r="D201" s="15" t="s">
        <v>831</v>
      </c>
    </row>
    <row r="202" spans="1:4">
      <c r="A202" s="1" t="str">
        <f t="shared" si="4"/>
        <v>[["tool",3901,99999]]</v>
      </c>
      <c r="B202" s="16">
        <v>3901</v>
      </c>
      <c r="C202" s="17" t="s">
        <v>173</v>
      </c>
      <c r="D202" s="13" t="s">
        <v>832</v>
      </c>
    </row>
    <row r="203" spans="1:4">
      <c r="A203" s="1" t="str">
        <f t="shared" si="4"/>
        <v>[["tool",3902,99999]]</v>
      </c>
      <c r="B203" s="16">
        <v>3902</v>
      </c>
      <c r="C203" s="17" t="s">
        <v>174</v>
      </c>
      <c r="D203" s="13" t="s">
        <v>833</v>
      </c>
    </row>
    <row r="204" spans="1:4">
      <c r="A204" s="1" t="str">
        <f t="shared" si="4"/>
        <v>[["tool",3903,99999]]</v>
      </c>
      <c r="B204" s="16">
        <v>3903</v>
      </c>
      <c r="C204" s="17" t="s">
        <v>175</v>
      </c>
      <c r="D204" s="13" t="s">
        <v>834</v>
      </c>
    </row>
    <row r="205" spans="1:4">
      <c r="A205" s="1" t="str">
        <f t="shared" si="4"/>
        <v>[["tool",3904,99999]]</v>
      </c>
      <c r="B205" s="16">
        <v>3904</v>
      </c>
      <c r="C205" s="17" t="s">
        <v>176</v>
      </c>
      <c r="D205" s="13" t="s">
        <v>835</v>
      </c>
    </row>
    <row r="206" spans="1:4">
      <c r="A206" s="1" t="str">
        <f t="shared" si="4"/>
        <v>[["tool",3905,99999]]</v>
      </c>
      <c r="B206" s="16">
        <v>3905</v>
      </c>
      <c r="C206" s="17" t="s">
        <v>177</v>
      </c>
      <c r="D206" s="13" t="s">
        <v>836</v>
      </c>
    </row>
    <row r="207" spans="1:4">
      <c r="A207" s="1" t="str">
        <f t="shared" si="4"/>
        <v>[["tool",3906,99999]]</v>
      </c>
      <c r="B207" s="16">
        <v>3906</v>
      </c>
      <c r="C207" s="17" t="s">
        <v>178</v>
      </c>
      <c r="D207" s="13" t="s">
        <v>837</v>
      </c>
    </row>
    <row r="208" spans="1:4" ht="17.25">
      <c r="A208" s="1" t="str">
        <f t="shared" si="4"/>
        <v>[["tool",3907,99999]]</v>
      </c>
      <c r="B208" s="1">
        <v>3907</v>
      </c>
      <c r="C208" s="5" t="s">
        <v>179</v>
      </c>
      <c r="D208" s="1" t="s">
        <v>838</v>
      </c>
    </row>
    <row r="209" spans="1:4" ht="17.25">
      <c r="A209" s="1" t="str">
        <f t="shared" si="4"/>
        <v>[["tool",30000,99999]]</v>
      </c>
      <c r="B209" s="1">
        <v>30000</v>
      </c>
      <c r="C209" s="5" t="s">
        <v>180</v>
      </c>
      <c r="D209" s="1" t="s">
        <v>839</v>
      </c>
    </row>
    <row r="210" spans="1:4" ht="17.25">
      <c r="A210" s="1" t="str">
        <f t="shared" si="4"/>
        <v>[["tool",30201,99999]]</v>
      </c>
      <c r="B210" s="1">
        <v>30201</v>
      </c>
      <c r="C210" s="5" t="s">
        <v>181</v>
      </c>
      <c r="D210" s="1" t="s">
        <v>840</v>
      </c>
    </row>
    <row r="211" spans="1:4" ht="17.25">
      <c r="A211" s="1" t="str">
        <f t="shared" si="4"/>
        <v>[["tool",30202,99999]]</v>
      </c>
      <c r="B211" s="1">
        <v>30202</v>
      </c>
      <c r="C211" s="5" t="s">
        <v>182</v>
      </c>
      <c r="D211" s="1" t="s">
        <v>841</v>
      </c>
    </row>
    <row r="212" spans="1:4" ht="17.25">
      <c r="A212" s="1" t="str">
        <f t="shared" si="4"/>
        <v>[["tool",30203,99999]]</v>
      </c>
      <c r="B212" s="1">
        <v>30203</v>
      </c>
      <c r="C212" s="5" t="s">
        <v>183</v>
      </c>
      <c r="D212" s="1" t="s">
        <v>842</v>
      </c>
    </row>
    <row r="213" spans="1:4" ht="17.25">
      <c r="A213" s="1" t="str">
        <f t="shared" si="4"/>
        <v>[["tool",30211,99999]]</v>
      </c>
      <c r="B213" s="1">
        <v>30211</v>
      </c>
      <c r="C213" s="5" t="s">
        <v>184</v>
      </c>
      <c r="D213" s="1" t="s">
        <v>843</v>
      </c>
    </row>
    <row r="214" spans="1:4" ht="17.25">
      <c r="A214" s="1" t="str">
        <f t="shared" si="4"/>
        <v>[["tool",30212,99999]]</v>
      </c>
      <c r="B214" s="1">
        <v>30212</v>
      </c>
      <c r="C214" s="5" t="s">
        <v>185</v>
      </c>
      <c r="D214" s="1" t="s">
        <v>844</v>
      </c>
    </row>
    <row r="215" spans="1:4" ht="17.25">
      <c r="A215" s="1" t="str">
        <f t="shared" si="4"/>
        <v>[["tool",30213,99999]]</v>
      </c>
      <c r="B215" s="1">
        <v>30213</v>
      </c>
      <c r="C215" s="5" t="s">
        <v>186</v>
      </c>
      <c r="D215" s="1" t="s">
        <v>845</v>
      </c>
    </row>
    <row r="216" spans="1:4" ht="17.25">
      <c r="A216" s="1" t="str">
        <f t="shared" si="4"/>
        <v>[["tool",30221,99999]]</v>
      </c>
      <c r="B216" s="1">
        <v>30221</v>
      </c>
      <c r="C216" s="5" t="s">
        <v>187</v>
      </c>
      <c r="D216" s="1" t="s">
        <v>846</v>
      </c>
    </row>
    <row r="217" spans="1:4" ht="17.25">
      <c r="A217" s="1" t="str">
        <f t="shared" si="4"/>
        <v>[["tool",30222,99999]]</v>
      </c>
      <c r="B217" s="1">
        <v>30222</v>
      </c>
      <c r="C217" s="5" t="s">
        <v>188</v>
      </c>
      <c r="D217" s="1" t="s">
        <v>847</v>
      </c>
    </row>
    <row r="218" spans="1:4" ht="17.25">
      <c r="A218" s="1" t="str">
        <f t="shared" si="4"/>
        <v>[["tool",30223,99999]]</v>
      </c>
      <c r="B218" s="1">
        <v>30223</v>
      </c>
      <c r="C218" s="5" t="s">
        <v>189</v>
      </c>
      <c r="D218" s="1" t="s">
        <v>848</v>
      </c>
    </row>
    <row r="219" spans="1:4" ht="17.25">
      <c r="A219" s="1" t="str">
        <f t="shared" si="4"/>
        <v>[["tool",30231,99999]]</v>
      </c>
      <c r="B219" s="1">
        <v>30231</v>
      </c>
      <c r="C219" s="5" t="s">
        <v>190</v>
      </c>
      <c r="D219" s="1" t="s">
        <v>849</v>
      </c>
    </row>
    <row r="220" spans="1:4" ht="17.25">
      <c r="A220" s="1" t="str">
        <f t="shared" si="4"/>
        <v>[["tool",30232,99999]]</v>
      </c>
      <c r="B220" s="1">
        <v>30232</v>
      </c>
      <c r="C220" s="5" t="s">
        <v>191</v>
      </c>
      <c r="D220" s="1" t="s">
        <v>850</v>
      </c>
    </row>
    <row r="221" spans="1:4" ht="17.25">
      <c r="A221" s="1" t="str">
        <f t="shared" si="4"/>
        <v>[["tool",30233,99999]]</v>
      </c>
      <c r="B221" s="1">
        <v>30233</v>
      </c>
      <c r="C221" s="5" t="s">
        <v>192</v>
      </c>
      <c r="D221" s="1" t="s">
        <v>851</v>
      </c>
    </row>
    <row r="222" spans="1:4" ht="17.25">
      <c r="A222" s="1" t="str">
        <f t="shared" si="4"/>
        <v>[["tool",30234,99999]]</v>
      </c>
      <c r="B222" s="1">
        <v>30234</v>
      </c>
      <c r="C222" s="5" t="s">
        <v>193</v>
      </c>
      <c r="D222" s="1" t="s">
        <v>852</v>
      </c>
    </row>
    <row r="223" spans="1:4" ht="17.25">
      <c r="A223" s="1" t="str">
        <f t="shared" si="4"/>
        <v>[["tool",30241,99999]]</v>
      </c>
      <c r="B223" s="18">
        <v>30241</v>
      </c>
      <c r="C223" s="5" t="s">
        <v>194</v>
      </c>
      <c r="D223" s="1" t="s">
        <v>853</v>
      </c>
    </row>
    <row r="224" spans="1:4" ht="17.25">
      <c r="A224" s="1" t="str">
        <f t="shared" si="4"/>
        <v>[["tool",30242,99999]]</v>
      </c>
      <c r="B224" s="18">
        <v>30242</v>
      </c>
      <c r="C224" s="5" t="s">
        <v>195</v>
      </c>
      <c r="D224" s="1" t="s">
        <v>854</v>
      </c>
    </row>
    <row r="225" spans="1:4" ht="17.25">
      <c r="A225" s="1" t="str">
        <f t="shared" si="4"/>
        <v>[["tool",30243,99999]]</v>
      </c>
      <c r="B225" s="18">
        <v>30243</v>
      </c>
      <c r="C225" s="5" t="s">
        <v>196</v>
      </c>
      <c r="D225" s="1" t="s">
        <v>855</v>
      </c>
    </row>
    <row r="226" spans="1:4" ht="17.25">
      <c r="A226" s="1" t="str">
        <f t="shared" si="4"/>
        <v>[["tool",30251,99999]]</v>
      </c>
      <c r="B226" s="18">
        <v>30251</v>
      </c>
      <c r="C226" s="5" t="s">
        <v>197</v>
      </c>
      <c r="D226" s="1" t="s">
        <v>856</v>
      </c>
    </row>
    <row r="227" spans="1:4" ht="17.25">
      <c r="A227" s="1" t="str">
        <f t="shared" si="4"/>
        <v>[["tool",30252,99999]]</v>
      </c>
      <c r="B227" s="18">
        <v>30252</v>
      </c>
      <c r="C227" s="5" t="s">
        <v>198</v>
      </c>
      <c r="D227" s="1" t="s">
        <v>857</v>
      </c>
    </row>
    <row r="228" spans="1:4" ht="17.25">
      <c r="A228" s="1" t="str">
        <f t="shared" si="4"/>
        <v>[["tool",30253,99999]]</v>
      </c>
      <c r="B228" s="18">
        <v>30253</v>
      </c>
      <c r="C228" s="5" t="s">
        <v>199</v>
      </c>
      <c r="D228" s="1" t="s">
        <v>858</v>
      </c>
    </row>
    <row r="229" spans="1:4" ht="17.25">
      <c r="A229" s="1" t="str">
        <f t="shared" si="4"/>
        <v>[["tool",30254,99999]]</v>
      </c>
      <c r="B229" s="18">
        <v>30254</v>
      </c>
      <c r="C229" s="5" t="s">
        <v>200</v>
      </c>
      <c r="D229" s="1" t="s">
        <v>859</v>
      </c>
    </row>
    <row r="230" spans="1:4" ht="17.25">
      <c r="A230" s="1" t="str">
        <f t="shared" si="4"/>
        <v>[["tool",30255,99999]]</v>
      </c>
      <c r="B230" s="18">
        <v>30255</v>
      </c>
      <c r="C230" s="5" t="s">
        <v>201</v>
      </c>
      <c r="D230" s="1" t="s">
        <v>860</v>
      </c>
    </row>
    <row r="231" spans="1:4" ht="17.25">
      <c r="A231" s="1" t="str">
        <f t="shared" si="4"/>
        <v>[["tool",30256,99999]]</v>
      </c>
      <c r="B231" s="18">
        <v>30256</v>
      </c>
      <c r="C231" s="5" t="s">
        <v>202</v>
      </c>
      <c r="D231" s="1" t="s">
        <v>861</v>
      </c>
    </row>
    <row r="232" spans="1:4" ht="17.25">
      <c r="A232" s="1" t="str">
        <f t="shared" si="4"/>
        <v>[["tool",30257,99999]]</v>
      </c>
      <c r="B232" s="19">
        <v>30257</v>
      </c>
      <c r="C232" s="20" t="s">
        <v>203</v>
      </c>
      <c r="D232" s="21" t="s">
        <v>862</v>
      </c>
    </row>
    <row r="233" spans="1:4" ht="17.25">
      <c r="A233" s="1" t="str">
        <f t="shared" si="4"/>
        <v>[["tool",30258,99999]]</v>
      </c>
      <c r="B233" s="19">
        <v>30258</v>
      </c>
      <c r="C233" s="20" t="s">
        <v>204</v>
      </c>
      <c r="D233" s="21" t="s">
        <v>863</v>
      </c>
    </row>
    <row r="234" spans="1:4" ht="17.25">
      <c r="A234" s="1" t="str">
        <f t="shared" si="4"/>
        <v>[["tool",30259,99999]]</v>
      </c>
      <c r="B234" s="22">
        <v>30259</v>
      </c>
      <c r="C234" s="23" t="s">
        <v>205</v>
      </c>
      <c r="D234" s="21" t="s">
        <v>864</v>
      </c>
    </row>
    <row r="235" spans="1:4" ht="17.25">
      <c r="A235" s="1" t="str">
        <f t="shared" si="4"/>
        <v>[["tool",30261,99999]]</v>
      </c>
      <c r="B235" s="5">
        <v>30261</v>
      </c>
      <c r="C235" s="5" t="s">
        <v>206</v>
      </c>
      <c r="D235" s="1" t="s">
        <v>865</v>
      </c>
    </row>
    <row r="236" spans="1:4" ht="17.25">
      <c r="A236" s="1" t="str">
        <f t="shared" si="4"/>
        <v>[["tool",30262,99999]]</v>
      </c>
      <c r="B236" s="5">
        <v>30262</v>
      </c>
      <c r="C236" s="5" t="s">
        <v>207</v>
      </c>
      <c r="D236" s="1" t="s">
        <v>866</v>
      </c>
    </row>
    <row r="237" spans="1:4" ht="17.25">
      <c r="A237" s="1" t="str">
        <f t="shared" si="4"/>
        <v>[["tool",30263,99999]]</v>
      </c>
      <c r="B237" s="5">
        <v>30263</v>
      </c>
      <c r="C237" s="5" t="s">
        <v>208</v>
      </c>
      <c r="D237" s="1" t="s">
        <v>867</v>
      </c>
    </row>
    <row r="238" spans="1:4" ht="17.25">
      <c r="A238" s="1" t="str">
        <f t="shared" si="4"/>
        <v>[["tool",30271,99999]]</v>
      </c>
      <c r="B238" s="5">
        <v>30271</v>
      </c>
      <c r="C238" s="5" t="s">
        <v>209</v>
      </c>
      <c r="D238" s="1" t="s">
        <v>868</v>
      </c>
    </row>
    <row r="239" spans="1:4" ht="17.25">
      <c r="A239" s="1" t="str">
        <f t="shared" si="4"/>
        <v>[["tool",30272,99999]]</v>
      </c>
      <c r="B239" s="5">
        <v>30272</v>
      </c>
      <c r="C239" s="5" t="s">
        <v>210</v>
      </c>
      <c r="D239" s="1" t="s">
        <v>869</v>
      </c>
    </row>
    <row r="240" spans="1:4" ht="17.25">
      <c r="A240" s="1" t="str">
        <f t="shared" ref="A240:A303" si="5">$E$48&amp;$E$48&amp;$H$48&amp;$D$48&amp;$H$48&amp;$G$48&amp;B240&amp;$G$48&amp;$J$1&amp;$F$48&amp;$F$48</f>
        <v>[["tool",30273,99999]]</v>
      </c>
      <c r="B240" s="5">
        <v>30273</v>
      </c>
      <c r="C240" s="5" t="s">
        <v>211</v>
      </c>
      <c r="D240" s="1" t="s">
        <v>870</v>
      </c>
    </row>
    <row r="241" spans="1:4" ht="17.25">
      <c r="A241" s="1" t="str">
        <f t="shared" si="5"/>
        <v>[["tool",30274,99999]]</v>
      </c>
      <c r="B241" s="5">
        <v>30274</v>
      </c>
      <c r="C241" s="5" t="s">
        <v>212</v>
      </c>
      <c r="D241" s="1" t="s">
        <v>871</v>
      </c>
    </row>
    <row r="242" spans="1:4" ht="17.25">
      <c r="A242" s="1" t="str">
        <f t="shared" si="5"/>
        <v>[["tool",3001,99999]]</v>
      </c>
      <c r="B242" s="1">
        <v>3001</v>
      </c>
      <c r="C242" s="5" t="s">
        <v>213</v>
      </c>
      <c r="D242" s="1" t="s">
        <v>872</v>
      </c>
    </row>
    <row r="243" spans="1:4" ht="17.25">
      <c r="A243" s="1" t="str">
        <f t="shared" si="5"/>
        <v>[["tool",3002,99999]]</v>
      </c>
      <c r="B243" s="24">
        <v>3002</v>
      </c>
      <c r="C243" s="5" t="s">
        <v>214</v>
      </c>
      <c r="D243" s="1" t="s">
        <v>873</v>
      </c>
    </row>
    <row r="244" spans="1:4" ht="17.25">
      <c r="A244" s="1" t="str">
        <f t="shared" si="5"/>
        <v>[["tool",3004,99999]]</v>
      </c>
      <c r="B244" s="1">
        <v>3004</v>
      </c>
      <c r="C244" s="5" t="s">
        <v>215</v>
      </c>
      <c r="D244" s="1" t="s">
        <v>874</v>
      </c>
    </row>
    <row r="245" spans="1:4" ht="17.25">
      <c r="A245" s="1" t="str">
        <f t="shared" si="5"/>
        <v>[["tool",3005,99999]]</v>
      </c>
      <c r="B245" s="25">
        <v>3005</v>
      </c>
      <c r="C245" s="26" t="s">
        <v>216</v>
      </c>
      <c r="D245" s="1" t="s">
        <v>875</v>
      </c>
    </row>
    <row r="246" spans="1:4" ht="17.25">
      <c r="A246" s="1" t="str">
        <f t="shared" si="5"/>
        <v>[["tool",3011,99999]]</v>
      </c>
      <c r="B246" s="1">
        <v>3011</v>
      </c>
      <c r="C246" s="5" t="s">
        <v>217</v>
      </c>
      <c r="D246" s="1" t="s">
        <v>876</v>
      </c>
    </row>
    <row r="247" spans="1:4" ht="17.25">
      <c r="A247" s="1" t="str">
        <f t="shared" si="5"/>
        <v>[["tool",3015,99999]]</v>
      </c>
      <c r="B247" s="1">
        <v>3015</v>
      </c>
      <c r="C247" s="5" t="s">
        <v>218</v>
      </c>
      <c r="D247" s="1" t="s">
        <v>877</v>
      </c>
    </row>
    <row r="248" spans="1:4" ht="17.25">
      <c r="A248" s="1" t="str">
        <f t="shared" si="5"/>
        <v>[["tool",3016,99999]]</v>
      </c>
      <c r="B248" s="1">
        <v>3016</v>
      </c>
      <c r="C248" s="5" t="s">
        <v>219</v>
      </c>
      <c r="D248" s="1" t="s">
        <v>878</v>
      </c>
    </row>
    <row r="249" spans="1:4" ht="17.25">
      <c r="A249" s="1" t="str">
        <f t="shared" si="5"/>
        <v>[["tool",3017,99999]]</v>
      </c>
      <c r="B249" s="1">
        <v>3017</v>
      </c>
      <c r="C249" s="5" t="s">
        <v>220</v>
      </c>
      <c r="D249" s="1" t="s">
        <v>879</v>
      </c>
    </row>
    <row r="250" spans="1:4" ht="17.25">
      <c r="A250" s="1" t="str">
        <f t="shared" si="5"/>
        <v>[["tool",3018,99999]]</v>
      </c>
      <c r="B250" s="1">
        <v>3018</v>
      </c>
      <c r="C250" s="5" t="s">
        <v>221</v>
      </c>
      <c r="D250" s="1" t="s">
        <v>880</v>
      </c>
    </row>
    <row r="251" spans="1:4" ht="17.25">
      <c r="A251" s="1" t="str">
        <f t="shared" si="5"/>
        <v>[["tool",3021,99999]]</v>
      </c>
      <c r="B251" s="1">
        <v>3021</v>
      </c>
      <c r="C251" s="5" t="s">
        <v>222</v>
      </c>
      <c r="D251" s="1" t="s">
        <v>881</v>
      </c>
    </row>
    <row r="252" spans="1:4" ht="17.25">
      <c r="A252" s="1" t="str">
        <f t="shared" si="5"/>
        <v>[["tool",3022,99999]]</v>
      </c>
      <c r="B252" s="1">
        <v>3022</v>
      </c>
      <c r="C252" s="5" t="s">
        <v>223</v>
      </c>
      <c r="D252" s="1" t="s">
        <v>882</v>
      </c>
    </row>
    <row r="253" spans="1:4" ht="17.25">
      <c r="A253" s="1" t="str">
        <f t="shared" si="5"/>
        <v>[["tool",3023,99999]]</v>
      </c>
      <c r="B253" s="1">
        <v>3023</v>
      </c>
      <c r="C253" s="5" t="s">
        <v>224</v>
      </c>
      <c r="D253" s="1" t="s">
        <v>883</v>
      </c>
    </row>
    <row r="254" spans="1:4" ht="17.25">
      <c r="A254" s="1" t="str">
        <f t="shared" si="5"/>
        <v>[["tool",3024,99999]]</v>
      </c>
      <c r="B254" s="1">
        <v>3024</v>
      </c>
      <c r="C254" s="5" t="s">
        <v>225</v>
      </c>
      <c r="D254" s="1" t="s">
        <v>884</v>
      </c>
    </row>
    <row r="255" spans="1:4" ht="17.25">
      <c r="A255" s="1" t="str">
        <f t="shared" si="5"/>
        <v>[["tool",3025,99999]]</v>
      </c>
      <c r="B255" s="1">
        <v>3025</v>
      </c>
      <c r="C255" s="5" t="s">
        <v>226</v>
      </c>
      <c r="D255" s="1" t="s">
        <v>885</v>
      </c>
    </row>
    <row r="256" spans="1:4" ht="17.25">
      <c r="A256" s="1" t="str">
        <f t="shared" si="5"/>
        <v>[["tool",3041,99999]]</v>
      </c>
      <c r="B256" s="1">
        <v>3041</v>
      </c>
      <c r="C256" s="5" t="s">
        <v>227</v>
      </c>
      <c r="D256" s="1" t="s">
        <v>886</v>
      </c>
    </row>
    <row r="257" spans="1:4" ht="17.25">
      <c r="A257" s="1" t="str">
        <f t="shared" si="5"/>
        <v>[["tool",3042,99999]]</v>
      </c>
      <c r="B257" s="1">
        <v>3042</v>
      </c>
      <c r="C257" s="5" t="s">
        <v>228</v>
      </c>
      <c r="D257" s="1" t="s">
        <v>887</v>
      </c>
    </row>
    <row r="258" spans="1:4" ht="17.25">
      <c r="A258" s="1" t="str">
        <f t="shared" si="5"/>
        <v>[["tool",360001,99999]]</v>
      </c>
      <c r="B258" s="27">
        <v>360001</v>
      </c>
      <c r="C258" s="5" t="s">
        <v>229</v>
      </c>
      <c r="D258" s="1" t="s">
        <v>888</v>
      </c>
    </row>
    <row r="259" spans="1:4" ht="17.25">
      <c r="A259" s="1" t="str">
        <f t="shared" si="5"/>
        <v>[["tool",360101,99999]]</v>
      </c>
      <c r="B259" s="27">
        <v>360101</v>
      </c>
      <c r="C259" s="5" t="s">
        <v>230</v>
      </c>
      <c r="D259" s="1" t="s">
        <v>889</v>
      </c>
    </row>
    <row r="260" spans="1:4" ht="17.25">
      <c r="A260" s="1" t="str">
        <f t="shared" si="5"/>
        <v>[["tool",360102,99999]]</v>
      </c>
      <c r="B260" s="27">
        <v>360102</v>
      </c>
      <c r="C260" s="5" t="s">
        <v>231</v>
      </c>
      <c r="D260" s="1" t="s">
        <v>890</v>
      </c>
    </row>
    <row r="261" spans="1:4" ht="17.25">
      <c r="A261" s="1" t="str">
        <f t="shared" si="5"/>
        <v>[["tool",360103,99999]]</v>
      </c>
      <c r="B261" s="27">
        <v>360103</v>
      </c>
      <c r="C261" s="5" t="s">
        <v>232</v>
      </c>
      <c r="D261" s="1" t="s">
        <v>891</v>
      </c>
    </row>
    <row r="262" spans="1:4" ht="17.25">
      <c r="A262" s="1" t="str">
        <f t="shared" si="5"/>
        <v>[["tool",360104,99999]]</v>
      </c>
      <c r="B262" s="27">
        <v>360104</v>
      </c>
      <c r="C262" s="5" t="s">
        <v>233</v>
      </c>
      <c r="D262" s="1" t="s">
        <v>892</v>
      </c>
    </row>
    <row r="263" spans="1:4" ht="17.25">
      <c r="A263" s="1" t="str">
        <f t="shared" si="5"/>
        <v>[["tool",360201,99999]]</v>
      </c>
      <c r="B263" s="27">
        <v>360201</v>
      </c>
      <c r="C263" s="5" t="s">
        <v>234</v>
      </c>
      <c r="D263" s="1" t="s">
        <v>893</v>
      </c>
    </row>
    <row r="264" spans="1:4" ht="17.25">
      <c r="A264" s="1" t="str">
        <f t="shared" si="5"/>
        <v>[["tool",360301,99999]]</v>
      </c>
      <c r="B264" s="27">
        <v>360301</v>
      </c>
      <c r="C264" s="5" t="s">
        <v>235</v>
      </c>
      <c r="D264" s="1" t="s">
        <v>894</v>
      </c>
    </row>
    <row r="265" spans="1:4" ht="17.25">
      <c r="A265" s="1" t="str">
        <f t="shared" si="5"/>
        <v>[["tool",360302,99999]]</v>
      </c>
      <c r="B265" s="27">
        <v>360302</v>
      </c>
      <c r="C265" s="5" t="s">
        <v>236</v>
      </c>
      <c r="D265" s="1" t="s">
        <v>895</v>
      </c>
    </row>
    <row r="266" spans="1:4" ht="17.25">
      <c r="A266" s="1" t="str">
        <f t="shared" si="5"/>
        <v>[["tool",360303,99999]]</v>
      </c>
      <c r="B266" s="27">
        <v>360303</v>
      </c>
      <c r="C266" s="5" t="s">
        <v>237</v>
      </c>
      <c r="D266" s="1" t="s">
        <v>896</v>
      </c>
    </row>
    <row r="267" spans="1:4" ht="17.25">
      <c r="A267" s="1" t="str">
        <f t="shared" si="5"/>
        <v>[["tool",360304,99999]]</v>
      </c>
      <c r="B267" s="27">
        <v>360304</v>
      </c>
      <c r="C267" s="20" t="s">
        <v>238</v>
      </c>
      <c r="D267" s="1" t="s">
        <v>897</v>
      </c>
    </row>
    <row r="268" spans="1:4" ht="17.25">
      <c r="A268" s="1" t="str">
        <f t="shared" si="5"/>
        <v>[["tool",360401,99999]]</v>
      </c>
      <c r="B268" s="27">
        <v>360401</v>
      </c>
      <c r="C268" s="5" t="s">
        <v>239</v>
      </c>
      <c r="D268" s="1" t="s">
        <v>898</v>
      </c>
    </row>
    <row r="269" spans="1:4" ht="17.25">
      <c r="A269" s="1" t="str">
        <f t="shared" si="5"/>
        <v>[["tool",360501,99999]]</v>
      </c>
      <c r="B269" s="27">
        <v>360501</v>
      </c>
      <c r="C269" s="5" t="s">
        <v>240</v>
      </c>
      <c r="D269" s="1" t="s">
        <v>899</v>
      </c>
    </row>
    <row r="270" spans="1:4" ht="17.25">
      <c r="A270" s="1" t="str">
        <f t="shared" si="5"/>
        <v>[["tool",360502,99999]]</v>
      </c>
      <c r="B270" s="27">
        <v>360502</v>
      </c>
      <c r="C270" s="5" t="s">
        <v>241</v>
      </c>
      <c r="D270" s="1" t="s">
        <v>900</v>
      </c>
    </row>
    <row r="271" spans="1:4" ht="17.25">
      <c r="A271" s="1" t="str">
        <f t="shared" si="5"/>
        <v>[["tool",360601,99999]]</v>
      </c>
      <c r="B271" s="27">
        <v>360601</v>
      </c>
      <c r="C271" s="5" t="s">
        <v>242</v>
      </c>
      <c r="D271" s="1" t="s">
        <v>901</v>
      </c>
    </row>
    <row r="272" spans="1:4" ht="17.25">
      <c r="A272" s="1" t="str">
        <f t="shared" si="5"/>
        <v>[["tool",360602,99999]]</v>
      </c>
      <c r="B272" s="27">
        <v>360602</v>
      </c>
      <c r="C272" s="5" t="s">
        <v>243</v>
      </c>
      <c r="D272" s="1" t="s">
        <v>902</v>
      </c>
    </row>
    <row r="273" spans="1:4" ht="17.25">
      <c r="A273" s="1" t="str">
        <f t="shared" si="5"/>
        <v>[["tool",360603,99999]]</v>
      </c>
      <c r="B273" s="27">
        <v>360603</v>
      </c>
      <c r="C273" s="5" t="s">
        <v>244</v>
      </c>
      <c r="D273" s="1" t="s">
        <v>903</v>
      </c>
    </row>
    <row r="274" spans="1:4" ht="17.25">
      <c r="A274" s="1" t="str">
        <f t="shared" si="5"/>
        <v>[["tool",360604,99999]]</v>
      </c>
      <c r="B274" s="27">
        <v>360604</v>
      </c>
      <c r="C274" s="5" t="s">
        <v>245</v>
      </c>
      <c r="D274" s="1" t="s">
        <v>904</v>
      </c>
    </row>
    <row r="275" spans="1:4" ht="17.25">
      <c r="A275" s="1" t="str">
        <f t="shared" si="5"/>
        <v>[["tool",360701,99999]]</v>
      </c>
      <c r="B275" s="27">
        <v>360701</v>
      </c>
      <c r="C275" s="5" t="s">
        <v>246</v>
      </c>
      <c r="D275" s="1" t="s">
        <v>905</v>
      </c>
    </row>
    <row r="276" spans="1:4" ht="17.25">
      <c r="A276" s="1" t="str">
        <f t="shared" si="5"/>
        <v>[["tool",360702,99999]]</v>
      </c>
      <c r="B276" s="27">
        <v>360702</v>
      </c>
      <c r="C276" s="5" t="s">
        <v>247</v>
      </c>
      <c r="D276" s="1" t="s">
        <v>906</v>
      </c>
    </row>
    <row r="277" spans="1:4" ht="17.25">
      <c r="A277" s="1" t="str">
        <f t="shared" si="5"/>
        <v>[["tool",360801,99999]]</v>
      </c>
      <c r="B277" s="27">
        <v>360801</v>
      </c>
      <c r="C277" s="5" t="s">
        <v>248</v>
      </c>
      <c r="D277" s="1" t="s">
        <v>907</v>
      </c>
    </row>
    <row r="278" spans="1:4" ht="17.25">
      <c r="A278" s="1" t="str">
        <f t="shared" si="5"/>
        <v>[["tool",360802,99999]]</v>
      </c>
      <c r="B278" s="27">
        <v>360802</v>
      </c>
      <c r="C278" s="5" t="s">
        <v>249</v>
      </c>
      <c r="D278" s="1" t="s">
        <v>908</v>
      </c>
    </row>
    <row r="279" spans="1:4" ht="17.25">
      <c r="A279" s="1" t="str">
        <f t="shared" si="5"/>
        <v>[["tool",360901,99999]]</v>
      </c>
      <c r="B279" s="27">
        <v>360901</v>
      </c>
      <c r="C279" s="5" t="s">
        <v>250</v>
      </c>
      <c r="D279" s="1" t="s">
        <v>909</v>
      </c>
    </row>
    <row r="280" spans="1:4" ht="17.25">
      <c r="A280" s="1" t="str">
        <f t="shared" si="5"/>
        <v>[["tool",361201,99999]]</v>
      </c>
      <c r="B280" s="27">
        <v>361201</v>
      </c>
      <c r="C280" s="5" t="s">
        <v>251</v>
      </c>
      <c r="D280" s="1" t="s">
        <v>910</v>
      </c>
    </row>
    <row r="281" spans="1:4" ht="17.25">
      <c r="A281" s="1" t="str">
        <f t="shared" si="5"/>
        <v>[["tool",361202,99999]]</v>
      </c>
      <c r="B281" s="27">
        <v>361202</v>
      </c>
      <c r="C281" s="20" t="s">
        <v>252</v>
      </c>
      <c r="D281" s="1" t="s">
        <v>911</v>
      </c>
    </row>
    <row r="282" spans="1:4" ht="17.25">
      <c r="A282" s="1" t="str">
        <f t="shared" si="5"/>
        <v>[["tool",361301,99999]]</v>
      </c>
      <c r="B282" s="27">
        <v>361301</v>
      </c>
      <c r="C282" s="5" t="s">
        <v>253</v>
      </c>
      <c r="D282" s="1" t="s">
        <v>912</v>
      </c>
    </row>
    <row r="283" spans="1:4" ht="17.25">
      <c r="A283" s="1" t="str">
        <f t="shared" si="5"/>
        <v>[["tool",361401,99999]]</v>
      </c>
      <c r="B283" s="27">
        <v>361401</v>
      </c>
      <c r="C283" s="5" t="s">
        <v>254</v>
      </c>
      <c r="D283" s="1" t="s">
        <v>913</v>
      </c>
    </row>
    <row r="284" spans="1:4" ht="17.25">
      <c r="A284" s="1" t="str">
        <f t="shared" si="5"/>
        <v>[["tool",361402,99999]]</v>
      </c>
      <c r="B284" s="27">
        <v>361402</v>
      </c>
      <c r="C284" s="5" t="s">
        <v>255</v>
      </c>
      <c r="D284" s="1" t="s">
        <v>914</v>
      </c>
    </row>
    <row r="285" spans="1:4" ht="17.25">
      <c r="A285" s="1" t="str">
        <f t="shared" si="5"/>
        <v>[["tool",303001,99999]]</v>
      </c>
      <c r="B285" s="29">
        <v>303001</v>
      </c>
      <c r="C285" s="20" t="s">
        <v>256</v>
      </c>
      <c r="D285" s="1" t="s">
        <v>915</v>
      </c>
    </row>
    <row r="286" spans="1:4" ht="17.25">
      <c r="A286" s="1" t="str">
        <f t="shared" si="5"/>
        <v>[["tool",303002,99999]]</v>
      </c>
      <c r="B286" s="29">
        <v>303002</v>
      </c>
      <c r="C286" s="20" t="s">
        <v>256</v>
      </c>
      <c r="D286" s="1" t="s">
        <v>916</v>
      </c>
    </row>
    <row r="287" spans="1:4" ht="17.25">
      <c r="A287" s="1" t="str">
        <f t="shared" si="5"/>
        <v>[["tool",303003,99999]]</v>
      </c>
      <c r="B287" s="29">
        <v>303003</v>
      </c>
      <c r="C287" s="20" t="s">
        <v>256</v>
      </c>
      <c r="D287" s="1" t="s">
        <v>917</v>
      </c>
    </row>
    <row r="288" spans="1:4" ht="17.25">
      <c r="A288" s="1" t="str">
        <f t="shared" si="5"/>
        <v>[["tool",304001,99999]]</v>
      </c>
      <c r="B288" s="4">
        <v>304001</v>
      </c>
      <c r="C288" s="5" t="s">
        <v>257</v>
      </c>
      <c r="D288" s="1" t="s">
        <v>918</v>
      </c>
    </row>
    <row r="289" spans="1:4" ht="17.25">
      <c r="A289" s="1" t="str">
        <f t="shared" si="5"/>
        <v>[["tool",304002,99999]]</v>
      </c>
      <c r="B289" s="4">
        <v>304002</v>
      </c>
      <c r="C289" s="5" t="s">
        <v>258</v>
      </c>
      <c r="D289" s="1" t="s">
        <v>919</v>
      </c>
    </row>
    <row r="290" spans="1:4" ht="17.25">
      <c r="A290" s="1" t="str">
        <f t="shared" si="5"/>
        <v>[["tool",903000,99999]]</v>
      </c>
      <c r="B290" s="4">
        <v>903000</v>
      </c>
      <c r="C290" s="5" t="s">
        <v>259</v>
      </c>
      <c r="D290" s="1" t="s">
        <v>920</v>
      </c>
    </row>
    <row r="291" spans="1:4" ht="17.25">
      <c r="A291" s="1" t="str">
        <f t="shared" si="5"/>
        <v>[["tool",903001,99999]]</v>
      </c>
      <c r="B291" s="4">
        <v>903001</v>
      </c>
      <c r="C291" s="5" t="s">
        <v>260</v>
      </c>
      <c r="D291" s="1" t="s">
        <v>921</v>
      </c>
    </row>
    <row r="292" spans="1:4" ht="17.25">
      <c r="A292" s="1" t="str">
        <f t="shared" si="5"/>
        <v>[["tool",903002,99999]]</v>
      </c>
      <c r="B292" s="4">
        <v>903002</v>
      </c>
      <c r="C292" s="5" t="s">
        <v>261</v>
      </c>
      <c r="D292" s="1" t="s">
        <v>922</v>
      </c>
    </row>
    <row r="293" spans="1:4" ht="17.25">
      <c r="A293" s="1" t="str">
        <f t="shared" si="5"/>
        <v>[["tool",903003,99999]]</v>
      </c>
      <c r="B293" s="4">
        <v>903003</v>
      </c>
      <c r="C293" s="5" t="s">
        <v>262</v>
      </c>
      <c r="D293" s="1" t="s">
        <v>923</v>
      </c>
    </row>
    <row r="294" spans="1:4" ht="17.25">
      <c r="A294" s="1" t="str">
        <f t="shared" si="5"/>
        <v>[["tool",903004,99999]]</v>
      </c>
      <c r="B294" s="4">
        <v>903004</v>
      </c>
      <c r="C294" s="5" t="s">
        <v>263</v>
      </c>
      <c r="D294" s="1" t="s">
        <v>924</v>
      </c>
    </row>
    <row r="295" spans="1:4" ht="17.25">
      <c r="A295" s="1" t="str">
        <f t="shared" si="5"/>
        <v>[["tool",903005,99999]]</v>
      </c>
      <c r="B295" s="4">
        <v>903005</v>
      </c>
      <c r="C295" s="5" t="s">
        <v>264</v>
      </c>
      <c r="D295" s="1" t="s">
        <v>925</v>
      </c>
    </row>
    <row r="296" spans="1:4" ht="17.25">
      <c r="A296" s="1" t="str">
        <f t="shared" si="5"/>
        <v>[["tool",903006,99999]]</v>
      </c>
      <c r="B296" s="4">
        <v>903006</v>
      </c>
      <c r="C296" s="5" t="s">
        <v>265</v>
      </c>
      <c r="D296" s="1" t="s">
        <v>926</v>
      </c>
    </row>
    <row r="297" spans="1:4" ht="17.25">
      <c r="A297" s="1" t="str">
        <f t="shared" si="5"/>
        <v>[["tool",903007,99999]]</v>
      </c>
      <c r="B297" s="4">
        <v>903007</v>
      </c>
      <c r="C297" s="5" t="s">
        <v>266</v>
      </c>
      <c r="D297" s="1" t="s">
        <v>927</v>
      </c>
    </row>
    <row r="298" spans="1:4" ht="17.25">
      <c r="A298" s="1" t="str">
        <f t="shared" si="5"/>
        <v>[["tool",903008,99999]]</v>
      </c>
      <c r="B298" s="4">
        <v>903008</v>
      </c>
      <c r="C298" s="5" t="s">
        <v>267</v>
      </c>
      <c r="D298" s="1" t="s">
        <v>928</v>
      </c>
    </row>
    <row r="299" spans="1:4" ht="17.25">
      <c r="A299" s="1" t="str">
        <f t="shared" si="5"/>
        <v>[["tool",903009,99999]]</v>
      </c>
      <c r="B299" s="4">
        <v>903009</v>
      </c>
      <c r="C299" s="5" t="s">
        <v>268</v>
      </c>
      <c r="D299" s="1" t="s">
        <v>929</v>
      </c>
    </row>
    <row r="300" spans="1:4" ht="17.25">
      <c r="A300" s="1" t="str">
        <f t="shared" si="5"/>
        <v>[["tool",903010,99999]]</v>
      </c>
      <c r="B300" s="4">
        <v>903010</v>
      </c>
      <c r="C300" s="5" t="s">
        <v>269</v>
      </c>
      <c r="D300" s="1" t="s">
        <v>930</v>
      </c>
    </row>
    <row r="301" spans="1:4" ht="17.25">
      <c r="A301" s="1" t="str">
        <f t="shared" si="5"/>
        <v>[["tool",903011,99999]]</v>
      </c>
      <c r="B301" s="4">
        <v>903011</v>
      </c>
      <c r="C301" s="5" t="s">
        <v>270</v>
      </c>
      <c r="D301" s="1" t="s">
        <v>931</v>
      </c>
    </row>
    <row r="302" spans="1:4" ht="17.25">
      <c r="A302" s="1" t="str">
        <f t="shared" si="5"/>
        <v>[["tool",903012,99999]]</v>
      </c>
      <c r="B302" s="4">
        <v>903012</v>
      </c>
      <c r="C302" s="5" t="s">
        <v>271</v>
      </c>
      <c r="D302" s="1" t="s">
        <v>932</v>
      </c>
    </row>
    <row r="303" spans="1:4" ht="17.25">
      <c r="A303" s="1" t="str">
        <f t="shared" si="5"/>
        <v>[["tool",904001,99999]]</v>
      </c>
      <c r="B303" s="4">
        <v>904001</v>
      </c>
      <c r="C303" s="5" t="s">
        <v>272</v>
      </c>
      <c r="D303" s="1" t="s">
        <v>933</v>
      </c>
    </row>
    <row r="304" spans="1:4" ht="17.25">
      <c r="A304" s="1" t="str">
        <f t="shared" ref="A304:A367" si="6">$E$48&amp;$E$48&amp;$H$48&amp;$D$48&amp;$H$48&amp;$G$48&amp;B304&amp;$G$48&amp;$J$1&amp;$F$48&amp;$F$48</f>
        <v>[["tool",904002,99999]]</v>
      </c>
      <c r="B304" s="4">
        <v>904002</v>
      </c>
      <c r="C304" s="5" t="s">
        <v>273</v>
      </c>
      <c r="D304" s="1" t="s">
        <v>934</v>
      </c>
    </row>
    <row r="305" spans="1:4" ht="17.25">
      <c r="A305" s="1" t="str">
        <f t="shared" si="6"/>
        <v>[["tool",904003,99999]]</v>
      </c>
      <c r="B305" s="4">
        <v>904003</v>
      </c>
      <c r="C305" s="5" t="s">
        <v>274</v>
      </c>
      <c r="D305" s="1" t="s">
        <v>935</v>
      </c>
    </row>
    <row r="306" spans="1:4" ht="17.25">
      <c r="A306" s="1" t="str">
        <f t="shared" si="6"/>
        <v>[["tool",904004,99999]]</v>
      </c>
      <c r="B306" s="4">
        <v>904004</v>
      </c>
      <c r="C306" s="5" t="s">
        <v>275</v>
      </c>
      <c r="D306" s="1" t="s">
        <v>936</v>
      </c>
    </row>
    <row r="307" spans="1:4" ht="17.25">
      <c r="A307" s="1" t="str">
        <f t="shared" si="6"/>
        <v>[["tool",904005,99999]]</v>
      </c>
      <c r="B307" s="4">
        <v>904005</v>
      </c>
      <c r="C307" s="5" t="s">
        <v>276</v>
      </c>
      <c r="D307" s="1" t="s">
        <v>937</v>
      </c>
    </row>
    <row r="308" spans="1:4" ht="17.25">
      <c r="A308" s="1" t="str">
        <f t="shared" si="6"/>
        <v>[["tool",904006,99999]]</v>
      </c>
      <c r="B308" s="4">
        <v>904006</v>
      </c>
      <c r="C308" s="5" t="s">
        <v>277</v>
      </c>
      <c r="D308" s="1" t="s">
        <v>938</v>
      </c>
    </row>
    <row r="309" spans="1:4" ht="17.25">
      <c r="A309" s="1" t="str">
        <f t="shared" si="6"/>
        <v>[["tool",904007,99999]]</v>
      </c>
      <c r="B309" s="4">
        <v>904007</v>
      </c>
      <c r="C309" s="5" t="s">
        <v>278</v>
      </c>
      <c r="D309" s="1" t="s">
        <v>939</v>
      </c>
    </row>
    <row r="310" spans="1:4" ht="17.25">
      <c r="A310" s="1" t="str">
        <f t="shared" si="6"/>
        <v>[["tool",904008,99999]]</v>
      </c>
      <c r="B310" s="4">
        <v>904008</v>
      </c>
      <c r="C310" s="5" t="s">
        <v>279</v>
      </c>
      <c r="D310" s="1" t="s">
        <v>940</v>
      </c>
    </row>
    <row r="311" spans="1:4" ht="17.25">
      <c r="A311" s="1" t="str">
        <f t="shared" si="6"/>
        <v>[["tool",905001,99999]]</v>
      </c>
      <c r="B311" s="1">
        <v>905001</v>
      </c>
      <c r="C311" s="5" t="s">
        <v>280</v>
      </c>
      <c r="D311" s="1" t="s">
        <v>941</v>
      </c>
    </row>
    <row r="312" spans="1:4" ht="17.25">
      <c r="A312" s="1" t="str">
        <f t="shared" si="6"/>
        <v>[["tool",905002,99999]]</v>
      </c>
      <c r="B312" s="1">
        <v>905002</v>
      </c>
      <c r="C312" s="5" t="s">
        <v>281</v>
      </c>
      <c r="D312" s="1" t="s">
        <v>942</v>
      </c>
    </row>
    <row r="313" spans="1:4" ht="17.25">
      <c r="A313" s="1" t="str">
        <f t="shared" si="6"/>
        <v>[["tool",905003,99999]]</v>
      </c>
      <c r="B313" s="1">
        <v>905003</v>
      </c>
      <c r="C313" s="5" t="s">
        <v>282</v>
      </c>
      <c r="D313" s="1" t="s">
        <v>943</v>
      </c>
    </row>
    <row r="314" spans="1:4" ht="17.25">
      <c r="A314" s="1" t="str">
        <f t="shared" si="6"/>
        <v>[["tool",905004,99999]]</v>
      </c>
      <c r="B314" s="1">
        <v>905004</v>
      </c>
      <c r="C314" s="5" t="s">
        <v>283</v>
      </c>
      <c r="D314" s="1" t="s">
        <v>944</v>
      </c>
    </row>
    <row r="315" spans="1:4" ht="17.25">
      <c r="A315" s="1" t="str">
        <f t="shared" si="6"/>
        <v>[["tool",905005,99999]]</v>
      </c>
      <c r="B315" s="1">
        <v>905005</v>
      </c>
      <c r="C315" s="5" t="s">
        <v>284</v>
      </c>
      <c r="D315" s="1" t="s">
        <v>945</v>
      </c>
    </row>
    <row r="316" spans="1:4" ht="17.25">
      <c r="A316" s="1" t="str">
        <f t="shared" si="6"/>
        <v>[["tool",905006,99999]]</v>
      </c>
      <c r="B316" s="1">
        <v>905006</v>
      </c>
      <c r="C316" s="5" t="s">
        <v>285</v>
      </c>
      <c r="D316" s="1" t="s">
        <v>946</v>
      </c>
    </row>
    <row r="317" spans="1:4" ht="17.25">
      <c r="A317" s="1" t="str">
        <f t="shared" si="6"/>
        <v>[["tool",905007,99999]]</v>
      </c>
      <c r="B317" s="1">
        <v>905007</v>
      </c>
      <c r="C317" s="5" t="s">
        <v>286</v>
      </c>
      <c r="D317" s="1" t="s">
        <v>947</v>
      </c>
    </row>
    <row r="318" spans="1:4" ht="17.25">
      <c r="A318" s="1" t="str">
        <f t="shared" si="6"/>
        <v>[["tool",905008,99999]]</v>
      </c>
      <c r="B318" s="1">
        <v>905008</v>
      </c>
      <c r="C318" s="5" t="s">
        <v>287</v>
      </c>
      <c r="D318" s="1" t="s">
        <v>948</v>
      </c>
    </row>
    <row r="319" spans="1:4" ht="17.25">
      <c r="A319" s="1" t="str">
        <f t="shared" si="6"/>
        <v>[["tool",905009,99999]]</v>
      </c>
      <c r="B319" s="1">
        <v>905009</v>
      </c>
      <c r="C319" s="5" t="s">
        <v>288</v>
      </c>
      <c r="D319" s="1" t="s">
        <v>949</v>
      </c>
    </row>
    <row r="320" spans="1:4" ht="17.25">
      <c r="A320" s="1" t="str">
        <f t="shared" si="6"/>
        <v>[["tool",905010,99999]]</v>
      </c>
      <c r="B320" s="1">
        <v>905010</v>
      </c>
      <c r="C320" s="5" t="s">
        <v>289</v>
      </c>
      <c r="D320" s="1" t="s">
        <v>950</v>
      </c>
    </row>
    <row r="321" spans="1:4" ht="17.25">
      <c r="A321" s="1" t="str">
        <f t="shared" si="6"/>
        <v>[["tool",905011,99999]]</v>
      </c>
      <c r="B321" s="1">
        <v>905011</v>
      </c>
      <c r="C321" s="5" t="s">
        <v>290</v>
      </c>
      <c r="D321" s="1" t="s">
        <v>951</v>
      </c>
    </row>
    <row r="322" spans="1:4" ht="17.25">
      <c r="A322" s="1" t="str">
        <f t="shared" si="6"/>
        <v>[["tool",905012,99999]]</v>
      </c>
      <c r="B322" s="1">
        <v>905012</v>
      </c>
      <c r="C322" s="5" t="s">
        <v>291</v>
      </c>
      <c r="D322" s="1" t="s">
        <v>952</v>
      </c>
    </row>
    <row r="323" spans="1:4" ht="17.25">
      <c r="A323" s="1" t="str">
        <f t="shared" si="6"/>
        <v>[["tool",905013,99999]]</v>
      </c>
      <c r="B323" s="1">
        <v>905013</v>
      </c>
      <c r="C323" s="5" t="s">
        <v>292</v>
      </c>
      <c r="D323" s="1" t="s">
        <v>953</v>
      </c>
    </row>
    <row r="324" spans="1:4" ht="17.25">
      <c r="A324" s="1" t="str">
        <f t="shared" si="6"/>
        <v>[["tool",905014,99999]]</v>
      </c>
      <c r="B324" s="1">
        <v>905014</v>
      </c>
      <c r="C324" s="5" t="s">
        <v>293</v>
      </c>
      <c r="D324" s="1" t="s">
        <v>954</v>
      </c>
    </row>
    <row r="325" spans="1:4" ht="17.25">
      <c r="A325" s="1" t="str">
        <f t="shared" si="6"/>
        <v>[["tool",905015,99999]]</v>
      </c>
      <c r="B325" s="1">
        <v>905015</v>
      </c>
      <c r="C325" s="5" t="s">
        <v>294</v>
      </c>
      <c r="D325" s="1" t="s">
        <v>955</v>
      </c>
    </row>
    <row r="326" spans="1:4" ht="17.25">
      <c r="A326" s="1" t="str">
        <f t="shared" si="6"/>
        <v>[["tool",906001,99999]]</v>
      </c>
      <c r="B326" s="4">
        <v>906001</v>
      </c>
      <c r="C326" s="5" t="s">
        <v>295</v>
      </c>
      <c r="D326" s="1" t="s">
        <v>956</v>
      </c>
    </row>
    <row r="327" spans="1:4" ht="17.25">
      <c r="A327" s="1" t="str">
        <f t="shared" si="6"/>
        <v>[["tool",906002,99999]]</v>
      </c>
      <c r="B327" s="4">
        <v>906002</v>
      </c>
      <c r="C327" s="5" t="s">
        <v>296</v>
      </c>
      <c r="D327" s="1" t="s">
        <v>957</v>
      </c>
    </row>
    <row r="328" spans="1:4" ht="17.25">
      <c r="A328" s="1" t="str">
        <f t="shared" si="6"/>
        <v>[["tool",906003,99999]]</v>
      </c>
      <c r="B328" s="4">
        <v>906003</v>
      </c>
      <c r="C328" s="5" t="s">
        <v>297</v>
      </c>
      <c r="D328" s="1" t="s">
        <v>958</v>
      </c>
    </row>
    <row r="329" spans="1:4" ht="17.25">
      <c r="A329" s="1" t="str">
        <f t="shared" si="6"/>
        <v>[["tool",906004,99999]]</v>
      </c>
      <c r="B329" s="4">
        <v>906004</v>
      </c>
      <c r="C329" s="5" t="s">
        <v>298</v>
      </c>
      <c r="D329" s="1" t="s">
        <v>959</v>
      </c>
    </row>
    <row r="330" spans="1:4" ht="17.25">
      <c r="A330" s="1" t="str">
        <f t="shared" si="6"/>
        <v>[["tool",906005,99999]]</v>
      </c>
      <c r="B330" s="4">
        <v>906005</v>
      </c>
      <c r="C330" s="5" t="s">
        <v>299</v>
      </c>
      <c r="D330" s="1" t="s">
        <v>960</v>
      </c>
    </row>
    <row r="331" spans="1:4" ht="17.25">
      <c r="A331" s="1" t="str">
        <f t="shared" si="6"/>
        <v>[["tool",906006,99999]]</v>
      </c>
      <c r="B331" s="4">
        <v>906006</v>
      </c>
      <c r="C331" s="5" t="s">
        <v>299</v>
      </c>
      <c r="D331" s="1" t="s">
        <v>961</v>
      </c>
    </row>
    <row r="332" spans="1:4" ht="17.25">
      <c r="A332" s="1" t="str">
        <f t="shared" si="6"/>
        <v>[["tool",906007,99999]]</v>
      </c>
      <c r="B332" s="4">
        <v>906007</v>
      </c>
      <c r="C332" s="5" t="s">
        <v>299</v>
      </c>
      <c r="D332" s="1" t="s">
        <v>962</v>
      </c>
    </row>
    <row r="333" spans="1:4" ht="17.25">
      <c r="A333" s="1" t="str">
        <f t="shared" si="6"/>
        <v>[["tool",906008,99999]]</v>
      </c>
      <c r="B333" s="4">
        <v>906008</v>
      </c>
      <c r="C333" s="5" t="s">
        <v>299</v>
      </c>
      <c r="D333" s="1" t="s">
        <v>963</v>
      </c>
    </row>
    <row r="334" spans="1:4" ht="17.25">
      <c r="A334" s="1" t="str">
        <f t="shared" si="6"/>
        <v>[["tool",906009,99999]]</v>
      </c>
      <c r="B334" s="4">
        <v>906009</v>
      </c>
      <c r="C334" s="5" t="s">
        <v>299</v>
      </c>
      <c r="D334" s="1" t="s">
        <v>964</v>
      </c>
    </row>
    <row r="335" spans="1:4" ht="17.25">
      <c r="A335" s="1" t="str">
        <f t="shared" si="6"/>
        <v>[["tool",906010,99999]]</v>
      </c>
      <c r="B335" s="4">
        <v>906010</v>
      </c>
      <c r="C335" s="5" t="s">
        <v>300</v>
      </c>
      <c r="D335" s="1" t="s">
        <v>965</v>
      </c>
    </row>
    <row r="336" spans="1:4" ht="17.25">
      <c r="A336" s="1" t="str">
        <f t="shared" si="6"/>
        <v>[["tool",906011,99999]]</v>
      </c>
      <c r="B336" s="4">
        <v>906011</v>
      </c>
      <c r="C336" s="5" t="s">
        <v>301</v>
      </c>
      <c r="D336" s="1" t="s">
        <v>966</v>
      </c>
    </row>
    <row r="337" spans="1:4" ht="17.25">
      <c r="A337" s="1" t="str">
        <f t="shared" si="6"/>
        <v>[["tool",906012,99999]]</v>
      </c>
      <c r="B337" s="4">
        <v>906012</v>
      </c>
      <c r="C337" s="5" t="s">
        <v>302</v>
      </c>
      <c r="D337" s="1" t="s">
        <v>967</v>
      </c>
    </row>
    <row r="338" spans="1:4" ht="17.25">
      <c r="A338" s="1" t="str">
        <f t="shared" si="6"/>
        <v>[["tool",906013,99999]]</v>
      </c>
      <c r="B338" s="4">
        <v>906013</v>
      </c>
      <c r="C338" s="5" t="s">
        <v>303</v>
      </c>
      <c r="D338" s="1" t="s">
        <v>968</v>
      </c>
    </row>
    <row r="339" spans="1:4" ht="17.25">
      <c r="A339" s="1" t="str">
        <f t="shared" si="6"/>
        <v>[["tool",906014,99999]]</v>
      </c>
      <c r="B339" s="4">
        <v>906014</v>
      </c>
      <c r="C339" s="5" t="s">
        <v>304</v>
      </c>
      <c r="D339" s="1" t="s">
        <v>969</v>
      </c>
    </row>
    <row r="340" spans="1:4" ht="17.25">
      <c r="A340" s="1" t="str">
        <f t="shared" si="6"/>
        <v>[["tool",906015,99999]]</v>
      </c>
      <c r="B340" s="4">
        <v>906015</v>
      </c>
      <c r="C340" s="5" t="s">
        <v>305</v>
      </c>
      <c r="D340" s="1" t="s">
        <v>970</v>
      </c>
    </row>
    <row r="341" spans="1:4" ht="17.25">
      <c r="A341" s="1" t="str">
        <f t="shared" si="6"/>
        <v>[["tool",906016,99999]]</v>
      </c>
      <c r="B341" s="4">
        <v>906016</v>
      </c>
      <c r="C341" s="5" t="s">
        <v>306</v>
      </c>
      <c r="D341" s="1" t="s">
        <v>971</v>
      </c>
    </row>
    <row r="342" spans="1:4" ht="17.25">
      <c r="A342" s="1" t="str">
        <f t="shared" si="6"/>
        <v>[["tool",906017,99999]]</v>
      </c>
      <c r="B342" s="4">
        <v>906017</v>
      </c>
      <c r="C342" s="5" t="s">
        <v>307</v>
      </c>
      <c r="D342" s="1" t="s">
        <v>972</v>
      </c>
    </row>
    <row r="343" spans="1:4" ht="17.25">
      <c r="A343" s="1" t="str">
        <f t="shared" si="6"/>
        <v>[["tool",906018,99999]]</v>
      </c>
      <c r="B343" s="4">
        <v>906018</v>
      </c>
      <c r="C343" s="5" t="s">
        <v>308</v>
      </c>
      <c r="D343" s="1" t="s">
        <v>973</v>
      </c>
    </row>
    <row r="344" spans="1:4" ht="17.25">
      <c r="A344" s="1" t="str">
        <f t="shared" si="6"/>
        <v>[["tool",906019,99999]]</v>
      </c>
      <c r="B344" s="4">
        <v>906019</v>
      </c>
      <c r="C344" s="5" t="s">
        <v>309</v>
      </c>
      <c r="D344" s="1" t="s">
        <v>974</v>
      </c>
    </row>
    <row r="345" spans="1:4" ht="17.25">
      <c r="A345" s="1" t="str">
        <f t="shared" si="6"/>
        <v>[["tool",906020,99999]]</v>
      </c>
      <c r="B345" s="4">
        <v>906020</v>
      </c>
      <c r="C345" s="5" t="s">
        <v>310</v>
      </c>
      <c r="D345" s="1" t="s">
        <v>975</v>
      </c>
    </row>
    <row r="346" spans="1:4" ht="17.25">
      <c r="A346" s="1" t="str">
        <f t="shared" si="6"/>
        <v>[["tool",906021,99999]]</v>
      </c>
      <c r="B346" s="4">
        <v>906021</v>
      </c>
      <c r="C346" s="5" t="s">
        <v>311</v>
      </c>
      <c r="D346" s="1" t="s">
        <v>976</v>
      </c>
    </row>
    <row r="347" spans="1:4" ht="17.25">
      <c r="A347" s="1" t="str">
        <f t="shared" si="6"/>
        <v>[["tool",906022,99999]]</v>
      </c>
      <c r="B347" s="4">
        <v>906022</v>
      </c>
      <c r="C347" s="5" t="s">
        <v>312</v>
      </c>
      <c r="D347" s="1" t="s">
        <v>977</v>
      </c>
    </row>
    <row r="348" spans="1:4" ht="17.25">
      <c r="A348" s="1" t="str">
        <f t="shared" si="6"/>
        <v>[["tool",906023,99999]]</v>
      </c>
      <c r="B348" s="4">
        <v>906023</v>
      </c>
      <c r="C348" s="5" t="s">
        <v>313</v>
      </c>
      <c r="D348" s="1" t="s">
        <v>978</v>
      </c>
    </row>
    <row r="349" spans="1:4" ht="17.25">
      <c r="A349" s="1" t="str">
        <f t="shared" si="6"/>
        <v>[["tool",906024,99999]]</v>
      </c>
      <c r="B349" s="4">
        <v>906024</v>
      </c>
      <c r="C349" s="5" t="s">
        <v>314</v>
      </c>
      <c r="D349" s="1" t="s">
        <v>979</v>
      </c>
    </row>
    <row r="350" spans="1:4" ht="17.25">
      <c r="A350" s="1" t="str">
        <f t="shared" si="6"/>
        <v>[["tool",906025,99999]]</v>
      </c>
      <c r="B350" s="4">
        <v>906025</v>
      </c>
      <c r="C350" s="5" t="s">
        <v>315</v>
      </c>
      <c r="D350" s="1" t="s">
        <v>980</v>
      </c>
    </row>
    <row r="351" spans="1:4" ht="17.25">
      <c r="A351" s="1" t="str">
        <f t="shared" si="6"/>
        <v>[["tool",906026,99999]]</v>
      </c>
      <c r="B351" s="4">
        <v>906026</v>
      </c>
      <c r="C351" s="5" t="s">
        <v>316</v>
      </c>
      <c r="D351" s="1" t="s">
        <v>981</v>
      </c>
    </row>
    <row r="352" spans="1:4" ht="17.25">
      <c r="A352" s="1" t="str">
        <f t="shared" si="6"/>
        <v>[["tool",906027,99999]]</v>
      </c>
      <c r="B352" s="4">
        <v>906027</v>
      </c>
      <c r="C352" s="5" t="s">
        <v>317</v>
      </c>
      <c r="D352" s="1" t="s">
        <v>982</v>
      </c>
    </row>
    <row r="353" spans="1:4" ht="17.25">
      <c r="A353" s="1" t="str">
        <f t="shared" si="6"/>
        <v>[["tool",906028,99999]]</v>
      </c>
      <c r="B353" s="4">
        <v>906028</v>
      </c>
      <c r="C353" s="5" t="s">
        <v>318</v>
      </c>
      <c r="D353" s="1" t="s">
        <v>983</v>
      </c>
    </row>
    <row r="354" spans="1:4" ht="17.25">
      <c r="A354" s="1" t="str">
        <f t="shared" si="6"/>
        <v>[["tool",3051,99999]]</v>
      </c>
      <c r="B354" s="4">
        <v>3051</v>
      </c>
      <c r="C354" s="5" t="s">
        <v>319</v>
      </c>
      <c r="D354" s="1" t="s">
        <v>984</v>
      </c>
    </row>
    <row r="355" spans="1:4" ht="17.25">
      <c r="A355" s="1" t="str">
        <f t="shared" si="6"/>
        <v>[["tool",3052,99999]]</v>
      </c>
      <c r="B355" s="4">
        <v>3052</v>
      </c>
      <c r="C355" s="5" t="s">
        <v>320</v>
      </c>
      <c r="D355" s="1" t="s">
        <v>985</v>
      </c>
    </row>
    <row r="356" spans="1:4" ht="17.25">
      <c r="A356" s="1" t="str">
        <f t="shared" si="6"/>
        <v>[["tool",3053,99999]]</v>
      </c>
      <c r="B356" s="4">
        <v>3053</v>
      </c>
      <c r="C356" s="5" t="s">
        <v>321</v>
      </c>
      <c r="D356" s="1" t="s">
        <v>986</v>
      </c>
    </row>
    <row r="357" spans="1:4" ht="17.25">
      <c r="A357" s="1" t="str">
        <f t="shared" si="6"/>
        <v>[["tool",3054,99999]]</v>
      </c>
      <c r="B357" s="4">
        <v>3054</v>
      </c>
      <c r="C357" s="5" t="s">
        <v>322</v>
      </c>
      <c r="D357" s="1" t="s">
        <v>987</v>
      </c>
    </row>
    <row r="358" spans="1:4" ht="17.25">
      <c r="A358" s="1" t="str">
        <f t="shared" si="6"/>
        <v>[["tool",3055,99999]]</v>
      </c>
      <c r="B358" s="4">
        <v>3055</v>
      </c>
      <c r="C358" s="5" t="s">
        <v>323</v>
      </c>
      <c r="D358" s="1" t="s">
        <v>988</v>
      </c>
    </row>
    <row r="359" spans="1:4" ht="17.25">
      <c r="A359" s="1" t="str">
        <f t="shared" si="6"/>
        <v>[["tool",3056,99999]]</v>
      </c>
      <c r="B359" s="4">
        <v>3056</v>
      </c>
      <c r="C359" s="5" t="s">
        <v>324</v>
      </c>
      <c r="D359" s="1" t="s">
        <v>989</v>
      </c>
    </row>
    <row r="360" spans="1:4" ht="17.25">
      <c r="A360" s="1" t="str">
        <f t="shared" si="6"/>
        <v>[["tool",3057,99999]]</v>
      </c>
      <c r="B360" s="4">
        <v>3057</v>
      </c>
      <c r="C360" s="5" t="s">
        <v>325</v>
      </c>
      <c r="D360" s="1" t="s">
        <v>990</v>
      </c>
    </row>
    <row r="361" spans="1:4" ht="17.25">
      <c r="A361" s="1" t="str">
        <f t="shared" si="6"/>
        <v>[["tool",3058,99999]]</v>
      </c>
      <c r="B361" s="4">
        <v>3058</v>
      </c>
      <c r="C361" s="5" t="s">
        <v>326</v>
      </c>
      <c r="D361" s="1" t="s">
        <v>991</v>
      </c>
    </row>
    <row r="362" spans="1:4" ht="17.25">
      <c r="A362" s="1" t="str">
        <f t="shared" si="6"/>
        <v>[["tool",3059,99999]]</v>
      </c>
      <c r="B362" s="4">
        <v>3059</v>
      </c>
      <c r="C362" s="5" t="s">
        <v>327</v>
      </c>
      <c r="D362" s="1" t="s">
        <v>992</v>
      </c>
    </row>
    <row r="363" spans="1:4" ht="17.25">
      <c r="A363" s="1" t="str">
        <f t="shared" si="6"/>
        <v>[["tool",3060,99999]]</v>
      </c>
      <c r="B363" s="4">
        <v>3060</v>
      </c>
      <c r="C363" s="5" t="s">
        <v>328</v>
      </c>
      <c r="D363" s="1" t="s">
        <v>993</v>
      </c>
    </row>
    <row r="364" spans="1:4" ht="17.25">
      <c r="A364" s="1" t="str">
        <f t="shared" si="6"/>
        <v>[["tool",3061,99999]]</v>
      </c>
      <c r="B364" s="4">
        <v>3061</v>
      </c>
      <c r="C364" s="5" t="s">
        <v>329</v>
      </c>
      <c r="D364" s="1" t="s">
        <v>994</v>
      </c>
    </row>
    <row r="365" spans="1:4" ht="17.25">
      <c r="A365" s="1" t="str">
        <f t="shared" si="6"/>
        <v>[["tool",3062,99999]]</v>
      </c>
      <c r="B365" s="4">
        <v>3062</v>
      </c>
      <c r="C365" s="5" t="s">
        <v>330</v>
      </c>
      <c r="D365" s="1" t="s">
        <v>995</v>
      </c>
    </row>
    <row r="366" spans="1:4" ht="17.25">
      <c r="A366" s="1" t="str">
        <f t="shared" si="6"/>
        <v>[["tool",3063,99999]]</v>
      </c>
      <c r="B366" s="4">
        <v>3063</v>
      </c>
      <c r="C366" s="5" t="s">
        <v>331</v>
      </c>
      <c r="D366" s="1" t="s">
        <v>996</v>
      </c>
    </row>
    <row r="367" spans="1:4" ht="17.25">
      <c r="A367" s="1" t="str">
        <f t="shared" si="6"/>
        <v>[["tool",3064,99999]]</v>
      </c>
      <c r="B367" s="4">
        <v>3064</v>
      </c>
      <c r="C367" s="5" t="s">
        <v>332</v>
      </c>
      <c r="D367" s="1" t="s">
        <v>997</v>
      </c>
    </row>
    <row r="368" spans="1:4" ht="17.25">
      <c r="A368" s="1" t="str">
        <f t="shared" ref="A368:A431" si="7">$E$48&amp;$E$48&amp;$H$48&amp;$D$48&amp;$H$48&amp;$G$48&amp;B368&amp;$G$48&amp;$J$1&amp;$F$48&amp;$F$48</f>
        <v>[["tool",3065,99999]]</v>
      </c>
      <c r="B368" s="4">
        <v>3065</v>
      </c>
      <c r="C368" s="5" t="s">
        <v>333</v>
      </c>
      <c r="D368" s="1" t="s">
        <v>998</v>
      </c>
    </row>
    <row r="369" spans="1:4" ht="17.25">
      <c r="A369" s="1" t="str">
        <f t="shared" si="7"/>
        <v>[["tool",907001,99999]]</v>
      </c>
      <c r="B369" s="4">
        <v>907001</v>
      </c>
      <c r="C369" s="5" t="s">
        <v>334</v>
      </c>
      <c r="D369" s="1" t="s">
        <v>999</v>
      </c>
    </row>
    <row r="370" spans="1:4" ht="17.25">
      <c r="A370" s="1" t="str">
        <f t="shared" si="7"/>
        <v>[["tool",907002,99999]]</v>
      </c>
      <c r="B370" s="4">
        <v>907002</v>
      </c>
      <c r="C370" s="5" t="s">
        <v>335</v>
      </c>
      <c r="D370" s="1" t="s">
        <v>1000</v>
      </c>
    </row>
    <row r="371" spans="1:4" ht="17.25">
      <c r="A371" s="1" t="str">
        <f t="shared" si="7"/>
        <v>[["tool",907003,99999]]</v>
      </c>
      <c r="B371" s="4">
        <v>907003</v>
      </c>
      <c r="C371" s="5" t="s">
        <v>336</v>
      </c>
      <c r="D371" s="1" t="s">
        <v>1001</v>
      </c>
    </row>
    <row r="372" spans="1:4" ht="17.25">
      <c r="A372" s="1" t="str">
        <f t="shared" si="7"/>
        <v>[["tool",907004,99999]]</v>
      </c>
      <c r="B372" s="4">
        <v>907004</v>
      </c>
      <c r="C372" s="5" t="s">
        <v>337</v>
      </c>
      <c r="D372" s="1" t="s">
        <v>1002</v>
      </c>
    </row>
    <row r="373" spans="1:4" ht="17.25">
      <c r="A373" s="1" t="str">
        <f t="shared" si="7"/>
        <v>[["tool",907005,99999]]</v>
      </c>
      <c r="B373" s="4">
        <v>907005</v>
      </c>
      <c r="C373" s="5" t="s">
        <v>338</v>
      </c>
      <c r="D373" s="1" t="s">
        <v>1003</v>
      </c>
    </row>
    <row r="374" spans="1:4" ht="17.25">
      <c r="A374" s="1" t="str">
        <f t="shared" si="7"/>
        <v>[["tool",907006,99999]]</v>
      </c>
      <c r="B374" s="4">
        <v>907006</v>
      </c>
      <c r="C374" s="5" t="s">
        <v>339</v>
      </c>
      <c r="D374" s="1" t="s">
        <v>1004</v>
      </c>
    </row>
    <row r="375" spans="1:4" ht="17.25">
      <c r="A375" s="1" t="str">
        <f t="shared" si="7"/>
        <v>[["tool",907007,99999]]</v>
      </c>
      <c r="B375" s="4">
        <v>907007</v>
      </c>
      <c r="C375" s="5" t="s">
        <v>340</v>
      </c>
      <c r="D375" s="1" t="s">
        <v>1005</v>
      </c>
    </row>
    <row r="376" spans="1:4" ht="17.25">
      <c r="A376" s="1" t="str">
        <f t="shared" si="7"/>
        <v>[["tool",907008,99999]]</v>
      </c>
      <c r="B376" s="4">
        <v>907008</v>
      </c>
      <c r="C376" s="5" t="s">
        <v>341</v>
      </c>
      <c r="D376" s="1" t="s">
        <v>1006</v>
      </c>
    </row>
    <row r="377" spans="1:4" ht="17.25">
      <c r="A377" s="1" t="str">
        <f t="shared" si="7"/>
        <v>[["tool",907009,99999]]</v>
      </c>
      <c r="B377" s="4">
        <v>907009</v>
      </c>
      <c r="C377" s="5" t="s">
        <v>342</v>
      </c>
      <c r="D377" s="1" t="s">
        <v>1007</v>
      </c>
    </row>
    <row r="378" spans="1:4" ht="17.25">
      <c r="A378" s="1" t="str">
        <f t="shared" si="7"/>
        <v>[["tool",907010,99999]]</v>
      </c>
      <c r="B378" s="4">
        <v>907010</v>
      </c>
      <c r="C378" s="5" t="s">
        <v>343</v>
      </c>
      <c r="D378" s="1" t="s">
        <v>1008</v>
      </c>
    </row>
    <row r="379" spans="1:4" ht="17.25">
      <c r="A379" s="1" t="str">
        <f t="shared" si="7"/>
        <v>[["tool",907011,99999]]</v>
      </c>
      <c r="B379" s="4">
        <v>907011</v>
      </c>
      <c r="C379" s="5" t="s">
        <v>344</v>
      </c>
      <c r="D379" s="1" t="s">
        <v>1009</v>
      </c>
    </row>
    <row r="380" spans="1:4" ht="17.25">
      <c r="A380" s="1" t="str">
        <f t="shared" si="7"/>
        <v>[["tool",907012,99999]]</v>
      </c>
      <c r="B380" s="4">
        <v>907012</v>
      </c>
      <c r="C380" s="5" t="s">
        <v>345</v>
      </c>
      <c r="D380" s="1" t="s">
        <v>1010</v>
      </c>
    </row>
    <row r="381" spans="1:4" ht="17.25">
      <c r="A381" s="1" t="str">
        <f t="shared" si="7"/>
        <v>[["tool",907013,99999]]</v>
      </c>
      <c r="B381" s="4">
        <v>907013</v>
      </c>
      <c r="C381" s="5" t="s">
        <v>346</v>
      </c>
      <c r="D381" s="1" t="s">
        <v>1011</v>
      </c>
    </row>
    <row r="382" spans="1:4" ht="17.25">
      <c r="A382" s="1" t="str">
        <f t="shared" si="7"/>
        <v>[["tool",907014,99999]]</v>
      </c>
      <c r="B382" s="4">
        <v>907014</v>
      </c>
      <c r="C382" s="5" t="s">
        <v>347</v>
      </c>
      <c r="D382" s="1" t="s">
        <v>1012</v>
      </c>
    </row>
    <row r="383" spans="1:4" ht="17.25">
      <c r="A383" s="1" t="str">
        <f t="shared" si="7"/>
        <v>[["tool",907015,99999]]</v>
      </c>
      <c r="B383" s="4">
        <v>907015</v>
      </c>
      <c r="C383" s="5" t="s">
        <v>348</v>
      </c>
      <c r="D383" s="1" t="s">
        <v>1013</v>
      </c>
    </row>
    <row r="384" spans="1:4" ht="17.25">
      <c r="A384" s="1" t="str">
        <f t="shared" si="7"/>
        <v>[["tool",907016,99999]]</v>
      </c>
      <c r="B384" s="4">
        <v>907016</v>
      </c>
      <c r="C384" s="5" t="s">
        <v>349</v>
      </c>
      <c r="D384" s="1" t="s">
        <v>1014</v>
      </c>
    </row>
    <row r="385" spans="1:4" ht="17.25">
      <c r="A385" s="1" t="str">
        <f t="shared" si="7"/>
        <v>[["tool",907017,99999]]</v>
      </c>
      <c r="B385" s="4">
        <v>907017</v>
      </c>
      <c r="C385" s="5" t="s">
        <v>350</v>
      </c>
      <c r="D385" s="1" t="s">
        <v>1015</v>
      </c>
    </row>
    <row r="386" spans="1:4" ht="17.25">
      <c r="A386" s="1" t="str">
        <f t="shared" si="7"/>
        <v>[["tool",907018,99999]]</v>
      </c>
      <c r="B386" s="4">
        <v>907018</v>
      </c>
      <c r="C386" s="5" t="s">
        <v>351</v>
      </c>
      <c r="D386" s="1" t="s">
        <v>1016</v>
      </c>
    </row>
    <row r="387" spans="1:4" ht="17.25">
      <c r="A387" s="1" t="str">
        <f t="shared" si="7"/>
        <v>[["tool",907019,99999]]</v>
      </c>
      <c r="B387" s="4">
        <v>907019</v>
      </c>
      <c r="C387" s="5" t="s">
        <v>352</v>
      </c>
      <c r="D387" s="1" t="s">
        <v>1017</v>
      </c>
    </row>
    <row r="388" spans="1:4" ht="17.25">
      <c r="A388" s="1" t="str">
        <f t="shared" si="7"/>
        <v>[["tool",907020,99999]]</v>
      </c>
      <c r="B388" s="4">
        <v>907020</v>
      </c>
      <c r="C388" s="5" t="s">
        <v>353</v>
      </c>
      <c r="D388" s="1" t="s">
        <v>1018</v>
      </c>
    </row>
    <row r="389" spans="1:4" ht="17.25">
      <c r="A389" s="1" t="str">
        <f t="shared" si="7"/>
        <v>[["tool",907021,99999]]</v>
      </c>
      <c r="B389" s="4">
        <v>907021</v>
      </c>
      <c r="C389" s="5" t="s">
        <v>354</v>
      </c>
      <c r="D389" s="1" t="s">
        <v>1019</v>
      </c>
    </row>
    <row r="390" spans="1:4" ht="17.25">
      <c r="A390" s="1" t="str">
        <f t="shared" si="7"/>
        <v>[["tool",907022,99999]]</v>
      </c>
      <c r="B390" s="4">
        <v>907022</v>
      </c>
      <c r="C390" s="5" t="s">
        <v>355</v>
      </c>
      <c r="D390" s="1" t="s">
        <v>1020</v>
      </c>
    </row>
    <row r="391" spans="1:4" ht="17.25">
      <c r="A391" s="1" t="str">
        <f t="shared" si="7"/>
        <v>[["tool",907023,99999]]</v>
      </c>
      <c r="B391" s="4">
        <v>907023</v>
      </c>
      <c r="C391" s="5" t="s">
        <v>356</v>
      </c>
      <c r="D391" s="1" t="s">
        <v>1021</v>
      </c>
    </row>
    <row r="392" spans="1:4" ht="17.25">
      <c r="A392" s="1" t="str">
        <f t="shared" si="7"/>
        <v>[["tool",907024,99999]]</v>
      </c>
      <c r="B392" s="4">
        <v>907024</v>
      </c>
      <c r="C392" s="5" t="s">
        <v>357</v>
      </c>
      <c r="D392" s="1" t="s">
        <v>1022</v>
      </c>
    </row>
    <row r="393" spans="1:4" ht="17.25">
      <c r="A393" s="1" t="str">
        <f t="shared" si="7"/>
        <v>[["tool",907025,99999]]</v>
      </c>
      <c r="B393" s="4">
        <v>907025</v>
      </c>
      <c r="C393" s="5" t="s">
        <v>358</v>
      </c>
      <c r="D393" s="1" t="s">
        <v>1023</v>
      </c>
    </row>
    <row r="394" spans="1:4" ht="17.25">
      <c r="A394" s="1" t="str">
        <f t="shared" si="7"/>
        <v>[["tool",907026,99999]]</v>
      </c>
      <c r="B394" s="4">
        <v>907026</v>
      </c>
      <c r="C394" s="5" t="s">
        <v>359</v>
      </c>
      <c r="D394" s="1" t="s">
        <v>1024</v>
      </c>
    </row>
    <row r="395" spans="1:4" ht="17.25">
      <c r="A395" s="1" t="str">
        <f t="shared" si="7"/>
        <v>[["tool",907027,99999]]</v>
      </c>
      <c r="B395" s="4">
        <v>907027</v>
      </c>
      <c r="C395" s="5" t="s">
        <v>360</v>
      </c>
      <c r="D395" s="1" t="s">
        <v>1025</v>
      </c>
    </row>
    <row r="396" spans="1:4" ht="17.25">
      <c r="A396" s="1" t="str">
        <f t="shared" si="7"/>
        <v>[["tool",907028,99999]]</v>
      </c>
      <c r="B396" s="4">
        <v>907028</v>
      </c>
      <c r="C396" s="5" t="s">
        <v>361</v>
      </c>
      <c r="D396" s="1" t="s">
        <v>1026</v>
      </c>
    </row>
    <row r="397" spans="1:4" ht="17.25">
      <c r="A397" s="1" t="str">
        <f t="shared" si="7"/>
        <v>[["tool",907029,99999]]</v>
      </c>
      <c r="B397" s="4">
        <v>907029</v>
      </c>
      <c r="C397" s="5" t="s">
        <v>362</v>
      </c>
      <c r="D397" s="1" t="s">
        <v>1027</v>
      </c>
    </row>
    <row r="398" spans="1:4" ht="17.25">
      <c r="A398" s="1" t="str">
        <f t="shared" si="7"/>
        <v>[["tool",907030,99999]]</v>
      </c>
      <c r="B398" s="4">
        <v>907030</v>
      </c>
      <c r="C398" s="5" t="s">
        <v>363</v>
      </c>
      <c r="D398" s="1" t="s">
        <v>1028</v>
      </c>
    </row>
    <row r="399" spans="1:4" ht="17.25">
      <c r="A399" s="1" t="str">
        <f t="shared" si="7"/>
        <v>[["tool",907031,99999]]</v>
      </c>
      <c r="B399" s="4">
        <v>907031</v>
      </c>
      <c r="C399" s="5" t="s">
        <v>364</v>
      </c>
      <c r="D399" s="1" t="s">
        <v>1029</v>
      </c>
    </row>
    <row r="400" spans="1:4" ht="17.25">
      <c r="A400" s="1" t="str">
        <f t="shared" si="7"/>
        <v>[["tool",907032,99999]]</v>
      </c>
      <c r="B400" s="4">
        <v>907032</v>
      </c>
      <c r="C400" s="5" t="s">
        <v>365</v>
      </c>
      <c r="D400" s="1" t="s">
        <v>1030</v>
      </c>
    </row>
    <row r="401" spans="1:4" ht="17.25">
      <c r="A401" s="1" t="str">
        <f t="shared" si="7"/>
        <v>[["tool",907033,99999]]</v>
      </c>
      <c r="B401" s="4">
        <v>907033</v>
      </c>
      <c r="C401" s="5" t="s">
        <v>366</v>
      </c>
      <c r="D401" s="1" t="s">
        <v>1031</v>
      </c>
    </row>
    <row r="402" spans="1:4" ht="17.25">
      <c r="A402" s="1" t="str">
        <f t="shared" si="7"/>
        <v>[["tool",907034,99999]]</v>
      </c>
      <c r="B402" s="4">
        <v>907034</v>
      </c>
      <c r="C402" s="5" t="s">
        <v>367</v>
      </c>
      <c r="D402" s="1" t="s">
        <v>1032</v>
      </c>
    </row>
    <row r="403" spans="1:4" ht="17.25">
      <c r="A403" s="1" t="str">
        <f t="shared" si="7"/>
        <v>[["tool",907035,99999]]</v>
      </c>
      <c r="B403" s="4">
        <v>907035</v>
      </c>
      <c r="C403" s="5" t="s">
        <v>368</v>
      </c>
      <c r="D403" s="1" t="s">
        <v>1033</v>
      </c>
    </row>
    <row r="404" spans="1:4" ht="17.25">
      <c r="A404" s="1" t="str">
        <f t="shared" si="7"/>
        <v>[["tool",907036,99999]]</v>
      </c>
      <c r="B404" s="4">
        <v>907036</v>
      </c>
      <c r="C404" s="5" t="s">
        <v>369</v>
      </c>
      <c r="D404" s="1" t="s">
        <v>1034</v>
      </c>
    </row>
    <row r="405" spans="1:4" ht="17.25">
      <c r="A405" s="1" t="str">
        <f t="shared" si="7"/>
        <v>[["tool",907037,99999]]</v>
      </c>
      <c r="B405" s="4">
        <v>907037</v>
      </c>
      <c r="C405" s="5" t="s">
        <v>370</v>
      </c>
      <c r="D405" s="1" t="s">
        <v>1035</v>
      </c>
    </row>
    <row r="406" spans="1:4" ht="17.25">
      <c r="A406" s="1" t="str">
        <f t="shared" si="7"/>
        <v>[["tool",907038,99999]]</v>
      </c>
      <c r="B406" s="4">
        <v>907038</v>
      </c>
      <c r="C406" s="5" t="s">
        <v>371</v>
      </c>
      <c r="D406" s="1" t="s">
        <v>1036</v>
      </c>
    </row>
    <row r="407" spans="1:4" ht="17.25">
      <c r="A407" s="1" t="str">
        <f t="shared" si="7"/>
        <v>[["tool",907039,99999]]</v>
      </c>
      <c r="B407" s="4">
        <v>907039</v>
      </c>
      <c r="C407" s="5" t="s">
        <v>372</v>
      </c>
      <c r="D407" s="1" t="s">
        <v>1037</v>
      </c>
    </row>
    <row r="408" spans="1:4" ht="17.25">
      <c r="A408" s="1" t="str">
        <f t="shared" si="7"/>
        <v>[["tool",907040,99999]]</v>
      </c>
      <c r="B408" s="4">
        <v>907040</v>
      </c>
      <c r="C408" s="5" t="s">
        <v>373</v>
      </c>
      <c r="D408" s="1" t="s">
        <v>1038</v>
      </c>
    </row>
    <row r="409" spans="1:4" ht="17.25">
      <c r="A409" s="1" t="str">
        <f t="shared" si="7"/>
        <v>[["tool",907041,99999]]</v>
      </c>
      <c r="B409" s="4">
        <v>907041</v>
      </c>
      <c r="C409" s="5" t="s">
        <v>374</v>
      </c>
      <c r="D409" s="1" t="s">
        <v>1039</v>
      </c>
    </row>
    <row r="410" spans="1:4" ht="17.25">
      <c r="A410" s="1" t="str">
        <f t="shared" si="7"/>
        <v>[["tool",907042,99999]]</v>
      </c>
      <c r="B410" s="4">
        <v>907042</v>
      </c>
      <c r="C410" s="5" t="s">
        <v>375</v>
      </c>
      <c r="D410" s="1" t="s">
        <v>1040</v>
      </c>
    </row>
    <row r="411" spans="1:4" ht="17.25">
      <c r="A411" s="1" t="str">
        <f t="shared" si="7"/>
        <v>[["tool",907043,99999]]</v>
      </c>
      <c r="B411" s="4">
        <v>907043</v>
      </c>
      <c r="C411" s="5" t="s">
        <v>376</v>
      </c>
      <c r="D411" s="1" t="s">
        <v>1041</v>
      </c>
    </row>
    <row r="412" spans="1:4" ht="17.25">
      <c r="A412" s="1" t="str">
        <f t="shared" si="7"/>
        <v>[["tool",907044,99999]]</v>
      </c>
      <c r="B412" s="4">
        <v>907044</v>
      </c>
      <c r="C412" s="5" t="s">
        <v>358</v>
      </c>
      <c r="D412" s="1" t="s">
        <v>1042</v>
      </c>
    </row>
    <row r="413" spans="1:4" ht="17.25">
      <c r="A413" s="1" t="str">
        <f t="shared" si="7"/>
        <v>[["tool",907045,99999]]</v>
      </c>
      <c r="B413" s="4">
        <v>907045</v>
      </c>
      <c r="C413" s="5" t="s">
        <v>377</v>
      </c>
      <c r="D413" s="1" t="s">
        <v>1043</v>
      </c>
    </row>
    <row r="414" spans="1:4" ht="17.25">
      <c r="A414" s="1" t="str">
        <f t="shared" si="7"/>
        <v>[["tool",907046,99999]]</v>
      </c>
      <c r="B414" s="4">
        <v>907046</v>
      </c>
      <c r="C414" s="5" t="s">
        <v>378</v>
      </c>
      <c r="D414" s="1" t="s">
        <v>1044</v>
      </c>
    </row>
    <row r="415" spans="1:4" ht="17.25">
      <c r="A415" s="1" t="str">
        <f t="shared" si="7"/>
        <v>[["tool",907047,99999]]</v>
      </c>
      <c r="B415" s="4">
        <v>907047</v>
      </c>
      <c r="C415" s="5" t="s">
        <v>379</v>
      </c>
      <c r="D415" s="1" t="s">
        <v>1045</v>
      </c>
    </row>
    <row r="416" spans="1:4" ht="17.25">
      <c r="A416" s="1" t="str">
        <f t="shared" si="7"/>
        <v>[["tool",907048,99999]]</v>
      </c>
      <c r="B416" s="4">
        <v>907048</v>
      </c>
      <c r="C416" s="5" t="s">
        <v>380</v>
      </c>
      <c r="D416" s="1" t="s">
        <v>1046</v>
      </c>
    </row>
    <row r="417" spans="1:4" ht="17.25">
      <c r="A417" s="1" t="str">
        <f t="shared" si="7"/>
        <v>[["tool",3026,99999]]</v>
      </c>
      <c r="B417" s="30">
        <v>3026</v>
      </c>
      <c r="C417" s="5" t="s">
        <v>445</v>
      </c>
      <c r="D417" s="1" t="s">
        <v>1111</v>
      </c>
    </row>
    <row r="418" spans="1:4" ht="17.25">
      <c r="A418" s="1" t="str">
        <f t="shared" si="7"/>
        <v>[["tool",3027,99999]]</v>
      </c>
      <c r="B418" s="30">
        <v>3027</v>
      </c>
      <c r="C418" s="5" t="s">
        <v>446</v>
      </c>
      <c r="D418" s="1" t="s">
        <v>1112</v>
      </c>
    </row>
    <row r="419" spans="1:4" ht="17.25">
      <c r="A419" s="1" t="str">
        <f t="shared" si="7"/>
        <v>[["tool",3028,99999]]</v>
      </c>
      <c r="B419" s="30">
        <v>3028</v>
      </c>
      <c r="C419" s="5" t="s">
        <v>447</v>
      </c>
      <c r="D419" s="1" t="s">
        <v>1113</v>
      </c>
    </row>
    <row r="420" spans="1:4" ht="17.25">
      <c r="A420" s="1" t="str">
        <f t="shared" si="7"/>
        <v>[["tool",3029,99999]]</v>
      </c>
      <c r="B420" s="30">
        <v>3029</v>
      </c>
      <c r="C420" s="5" t="s">
        <v>448</v>
      </c>
      <c r="D420" s="1" t="s">
        <v>1114</v>
      </c>
    </row>
    <row r="421" spans="1:4" ht="17.25">
      <c r="A421" s="1" t="str">
        <f t="shared" si="7"/>
        <v>[["tool",3030,99999]]</v>
      </c>
      <c r="B421" s="30">
        <v>3030</v>
      </c>
      <c r="C421" s="5" t="s">
        <v>449</v>
      </c>
      <c r="D421" s="1" t="s">
        <v>1115</v>
      </c>
    </row>
    <row r="422" spans="1:4" ht="17.25">
      <c r="A422" s="1" t="str">
        <f t="shared" si="7"/>
        <v>[["tool",3036,99999]]</v>
      </c>
      <c r="B422" s="30">
        <v>3036</v>
      </c>
      <c r="C422" s="5" t="s">
        <v>450</v>
      </c>
      <c r="D422" s="1" t="s">
        <v>1116</v>
      </c>
    </row>
    <row r="423" spans="1:4" ht="17.25">
      <c r="A423" s="1" t="str">
        <f t="shared" si="7"/>
        <v>[["tool",3037,99999]]</v>
      </c>
      <c r="B423" s="30">
        <v>3037</v>
      </c>
      <c r="C423" s="5" t="s">
        <v>451</v>
      </c>
      <c r="D423" s="1" t="s">
        <v>1117</v>
      </c>
    </row>
    <row r="424" spans="1:4" ht="17.25">
      <c r="A424" s="1" t="str">
        <f t="shared" si="7"/>
        <v>[["tool",3038,99999]]</v>
      </c>
      <c r="B424" s="30">
        <v>3038</v>
      </c>
      <c r="C424" s="5" t="s">
        <v>452</v>
      </c>
      <c r="D424" s="1" t="s">
        <v>1118</v>
      </c>
    </row>
    <row r="425" spans="1:4" ht="17.25">
      <c r="A425" s="1" t="str">
        <f t="shared" si="7"/>
        <v>[["tool",3039,99999]]</v>
      </c>
      <c r="B425" s="30">
        <v>3039</v>
      </c>
      <c r="C425" s="5" t="s">
        <v>453</v>
      </c>
      <c r="D425" s="1" t="s">
        <v>1119</v>
      </c>
    </row>
    <row r="426" spans="1:4" ht="17.25">
      <c r="A426" s="1" t="str">
        <f t="shared" si="7"/>
        <v>[["tool",3040,99999]]</v>
      </c>
      <c r="B426" s="30">
        <v>3040</v>
      </c>
      <c r="C426" s="5" t="s">
        <v>454</v>
      </c>
      <c r="D426" s="1" t="s">
        <v>1120</v>
      </c>
    </row>
    <row r="427" spans="1:4" ht="17.25">
      <c r="A427" s="1" t="str">
        <f t="shared" si="7"/>
        <v>[["tool",3043,99999]]</v>
      </c>
      <c r="B427" s="30">
        <v>3043</v>
      </c>
      <c r="C427" s="5" t="s">
        <v>455</v>
      </c>
      <c r="D427" s="1" t="s">
        <v>1121</v>
      </c>
    </row>
    <row r="428" spans="1:4" ht="17.25">
      <c r="A428" s="1" t="str">
        <f t="shared" si="7"/>
        <v>[["tool",3044,99999]]</v>
      </c>
      <c r="B428" s="30">
        <v>3044</v>
      </c>
      <c r="C428" s="5" t="s">
        <v>456</v>
      </c>
      <c r="D428" s="1" t="s">
        <v>1122</v>
      </c>
    </row>
    <row r="429" spans="1:4" ht="17.25">
      <c r="A429" s="1" t="str">
        <f t="shared" si="7"/>
        <v>[["tool",3045,99999]]</v>
      </c>
      <c r="B429" s="30">
        <v>3045</v>
      </c>
      <c r="C429" s="5" t="s">
        <v>457</v>
      </c>
      <c r="D429" s="1" t="s">
        <v>1123</v>
      </c>
    </row>
    <row r="430" spans="1:4" ht="17.25">
      <c r="A430" s="1" t="str">
        <f t="shared" si="7"/>
        <v>[["tool",3046,99999]]</v>
      </c>
      <c r="B430" s="30">
        <v>3046</v>
      </c>
      <c r="C430" s="5" t="s">
        <v>458</v>
      </c>
      <c r="D430" s="1" t="s">
        <v>1124</v>
      </c>
    </row>
    <row r="431" spans="1:4" ht="17.25">
      <c r="A431" s="1" t="str">
        <f t="shared" si="7"/>
        <v>[["tool",3047,99999]]</v>
      </c>
      <c r="B431" s="30">
        <v>3047</v>
      </c>
      <c r="C431" s="5" t="s">
        <v>459</v>
      </c>
      <c r="D431" s="1" t="s">
        <v>1125</v>
      </c>
    </row>
    <row r="432" spans="1:4" ht="17.25">
      <c r="A432" s="1" t="str">
        <f t="shared" ref="A432:A495" si="8">$E$48&amp;$E$48&amp;$H$48&amp;$D$48&amp;$H$48&amp;$G$48&amp;B432&amp;$G$48&amp;$J$1&amp;$F$48&amp;$F$48</f>
        <v>[["tool",3048,99999]]</v>
      </c>
      <c r="B432" s="30">
        <v>3048</v>
      </c>
      <c r="C432" s="5" t="s">
        <v>460</v>
      </c>
      <c r="D432" s="1" t="s">
        <v>1126</v>
      </c>
    </row>
    <row r="433" spans="1:4" ht="17.25">
      <c r="A433" s="1" t="str">
        <f t="shared" si="8"/>
        <v>[["tool",7101,99999]]</v>
      </c>
      <c r="B433" s="1">
        <v>7101</v>
      </c>
      <c r="C433" s="5" t="s">
        <v>461</v>
      </c>
      <c r="D433" s="1" t="s">
        <v>1127</v>
      </c>
    </row>
    <row r="434" spans="1:4" ht="17.25">
      <c r="A434" s="1" t="str">
        <f t="shared" si="8"/>
        <v>[["tool",3049,99999]]</v>
      </c>
      <c r="B434" s="30">
        <v>3049</v>
      </c>
      <c r="C434" s="5" t="s">
        <v>462</v>
      </c>
      <c r="D434" s="1" t="s">
        <v>1128</v>
      </c>
    </row>
    <row r="435" spans="1:4" ht="17.25">
      <c r="A435" s="1" t="str">
        <f t="shared" si="8"/>
        <v>[["tool",3050,99999]]</v>
      </c>
      <c r="B435" s="30">
        <v>3050</v>
      </c>
      <c r="C435" s="5" t="s">
        <v>463</v>
      </c>
      <c r="D435" s="1" t="s">
        <v>1129</v>
      </c>
    </row>
    <row r="436" spans="1:4" ht="17.25">
      <c r="A436" s="1" t="str">
        <f t="shared" si="8"/>
        <v>[["tool",304003,99999]]</v>
      </c>
      <c r="B436" s="30">
        <v>304003</v>
      </c>
      <c r="C436" s="5" t="s">
        <v>464</v>
      </c>
      <c r="D436" s="1" t="s">
        <v>1130</v>
      </c>
    </row>
    <row r="437" spans="1:4" ht="17.25">
      <c r="A437" s="1" t="str">
        <f t="shared" si="8"/>
        <v>[["tool",304004,99999]]</v>
      </c>
      <c r="B437" s="30">
        <v>304004</v>
      </c>
      <c r="C437" s="5" t="s">
        <v>465</v>
      </c>
      <c r="D437" s="1" t="s">
        <v>1131</v>
      </c>
    </row>
    <row r="438" spans="1:4" ht="17.25">
      <c r="A438" s="1" t="str">
        <f t="shared" si="8"/>
        <v>[["tool",304005,99999]]</v>
      </c>
      <c r="B438" s="30">
        <v>304005</v>
      </c>
      <c r="C438" s="5" t="s">
        <v>466</v>
      </c>
      <c r="D438" s="1" t="s">
        <v>1132</v>
      </c>
    </row>
    <row r="439" spans="1:4" ht="17.25">
      <c r="A439" s="1" t="str">
        <f t="shared" si="8"/>
        <v>[["tool",304006,99999]]</v>
      </c>
      <c r="B439" s="1">
        <v>304006</v>
      </c>
      <c r="C439" s="5" t="s">
        <v>9</v>
      </c>
      <c r="D439" s="1" t="s">
        <v>1133</v>
      </c>
    </row>
    <row r="440" spans="1:4" ht="17.25">
      <c r="A440" s="1" t="str">
        <f t="shared" si="8"/>
        <v>[["tool",400001,99999]]</v>
      </c>
      <c r="B440" s="1">
        <v>400001</v>
      </c>
      <c r="C440" s="5" t="s">
        <v>467</v>
      </c>
      <c r="D440" s="1" t="s">
        <v>1134</v>
      </c>
    </row>
    <row r="441" spans="1:4" ht="17.25">
      <c r="A441" s="1" t="str">
        <f t="shared" si="8"/>
        <v>[["tool",7001,99999]]</v>
      </c>
      <c r="B441" s="1">
        <v>7001</v>
      </c>
      <c r="C441" s="5" t="s">
        <v>468</v>
      </c>
      <c r="D441" s="1" t="s">
        <v>1135</v>
      </c>
    </row>
    <row r="442" spans="1:4" ht="17.25">
      <c r="A442" s="1" t="str">
        <f t="shared" si="8"/>
        <v>[["tool",7002,99999]]</v>
      </c>
      <c r="B442" s="1">
        <v>7002</v>
      </c>
      <c r="C442" s="5" t="s">
        <v>469</v>
      </c>
      <c r="D442" s="1" t="s">
        <v>1136</v>
      </c>
    </row>
    <row r="443" spans="1:4" ht="17.25">
      <c r="A443" s="1" t="str">
        <f t="shared" si="8"/>
        <v>[["tool",7003,99999]]</v>
      </c>
      <c r="B443" s="1">
        <v>7003</v>
      </c>
      <c r="C443" s="5" t="s">
        <v>470</v>
      </c>
      <c r="D443" s="1" t="s">
        <v>1137</v>
      </c>
    </row>
    <row r="444" spans="1:4" ht="17.25">
      <c r="A444" s="1" t="str">
        <f t="shared" si="8"/>
        <v>[["tool",7004,99999]]</v>
      </c>
      <c r="B444" s="1">
        <v>7004</v>
      </c>
      <c r="C444" s="5" t="s">
        <v>471</v>
      </c>
      <c r="D444" s="1" t="s">
        <v>1138</v>
      </c>
    </row>
    <row r="445" spans="1:4" ht="17.25">
      <c r="A445" s="1" t="str">
        <f t="shared" si="8"/>
        <v>[["tool",7005,99999]]</v>
      </c>
      <c r="B445" s="1">
        <v>7005</v>
      </c>
      <c r="C445" s="5" t="s">
        <v>472</v>
      </c>
      <c r="D445" s="1" t="s">
        <v>1139</v>
      </c>
    </row>
    <row r="446" spans="1:4" ht="17.25">
      <c r="A446" s="1" t="str">
        <f t="shared" si="8"/>
        <v>[["tool",7006,99999]]</v>
      </c>
      <c r="B446" s="1">
        <v>7006</v>
      </c>
      <c r="C446" s="5" t="s">
        <v>473</v>
      </c>
      <c r="D446" s="1" t="s">
        <v>1140</v>
      </c>
    </row>
    <row r="447" spans="1:4" ht="17.25">
      <c r="A447" s="1" t="str">
        <f t="shared" si="8"/>
        <v>[["tool",7007,99999]]</v>
      </c>
      <c r="B447" s="1">
        <v>7007</v>
      </c>
      <c r="C447" s="5" t="s">
        <v>474</v>
      </c>
      <c r="D447" s="1" t="s">
        <v>1141</v>
      </c>
    </row>
    <row r="448" spans="1:4" ht="17.25">
      <c r="A448" s="1" t="str">
        <f t="shared" si="8"/>
        <v>[["tool",7008,99999]]</v>
      </c>
      <c r="B448" s="1">
        <v>7008</v>
      </c>
      <c r="C448" s="5" t="s">
        <v>475</v>
      </c>
      <c r="D448" s="1" t="s">
        <v>1142</v>
      </c>
    </row>
    <row r="449" spans="1:4" ht="17.25">
      <c r="A449" s="1" t="str">
        <f t="shared" si="8"/>
        <v>[["tool",7009,99999]]</v>
      </c>
      <c r="B449" s="1">
        <v>7009</v>
      </c>
      <c r="C449" s="5" t="s">
        <v>476</v>
      </c>
      <c r="D449" s="1" t="s">
        <v>1143</v>
      </c>
    </row>
    <row r="450" spans="1:4" ht="17.25">
      <c r="A450" s="1" t="str">
        <f t="shared" si="8"/>
        <v>[["tool",7102,99999]]</v>
      </c>
      <c r="B450" s="1">
        <v>7102</v>
      </c>
      <c r="C450" s="5" t="s">
        <v>477</v>
      </c>
      <c r="D450" s="1" t="s">
        <v>1144</v>
      </c>
    </row>
    <row r="451" spans="1:4" ht="17.25">
      <c r="A451" s="1" t="str">
        <f t="shared" si="8"/>
        <v>[["tool",7103,99999]]</v>
      </c>
      <c r="B451" s="1">
        <v>7103</v>
      </c>
      <c r="C451" s="5" t="s">
        <v>478</v>
      </c>
      <c r="D451" s="1" t="s">
        <v>1145</v>
      </c>
    </row>
    <row r="452" spans="1:4" ht="17.25">
      <c r="A452" s="1" t="str">
        <f t="shared" si="8"/>
        <v>[["tool",10000,99999]]</v>
      </c>
      <c r="B452" s="1">
        <v>10000</v>
      </c>
      <c r="C452" s="5" t="s">
        <v>479</v>
      </c>
      <c r="D452" s="1" t="s">
        <v>1146</v>
      </c>
    </row>
    <row r="453" spans="1:4">
      <c r="A453" s="1" t="str">
        <f t="shared" si="8"/>
        <v>[["tool",50002,99999]]</v>
      </c>
      <c r="B453" s="1">
        <v>50002</v>
      </c>
      <c r="C453" s="21" t="s">
        <v>480</v>
      </c>
      <c r="D453" s="1" t="s">
        <v>1147</v>
      </c>
    </row>
    <row r="454" spans="1:4">
      <c r="A454" s="1" t="str">
        <f t="shared" si="8"/>
        <v>[["tool",10100,99999]]</v>
      </c>
      <c r="B454" s="1">
        <v>10100</v>
      </c>
      <c r="C454" s="32" t="s">
        <v>481</v>
      </c>
      <c r="D454" s="1" t="s">
        <v>1148</v>
      </c>
    </row>
    <row r="455" spans="1:4">
      <c r="A455" s="1" t="str">
        <f t="shared" si="8"/>
        <v>[["tool",10101,99999]]</v>
      </c>
      <c r="B455" s="1">
        <v>10101</v>
      </c>
      <c r="C455" s="32" t="s">
        <v>482</v>
      </c>
      <c r="D455" s="1" t="s">
        <v>1149</v>
      </c>
    </row>
    <row r="456" spans="1:4">
      <c r="A456" s="1" t="str">
        <f t="shared" si="8"/>
        <v>[["tool",20001,99999]]</v>
      </c>
      <c r="B456" s="1">
        <v>20001</v>
      </c>
      <c r="C456" s="31" t="s">
        <v>499</v>
      </c>
      <c r="D456" s="1" t="s">
        <v>1166</v>
      </c>
    </row>
    <row r="457" spans="1:4">
      <c r="A457" s="1" t="str">
        <f t="shared" si="8"/>
        <v>[["tool",20002,99999]]</v>
      </c>
      <c r="B457" s="1">
        <v>20002</v>
      </c>
      <c r="C457" s="31" t="s">
        <v>500</v>
      </c>
      <c r="D457" s="1" t="s">
        <v>1166</v>
      </c>
    </row>
    <row r="458" spans="1:4">
      <c r="A458" s="1" t="str">
        <f t="shared" si="8"/>
        <v>[["tool",21001,99999]]</v>
      </c>
      <c r="B458" s="1">
        <v>21001</v>
      </c>
      <c r="C458" s="1" t="s">
        <v>501</v>
      </c>
      <c r="D458" s="1" t="s">
        <v>1166</v>
      </c>
    </row>
    <row r="459" spans="1:4">
      <c r="A459" s="1" t="str">
        <f t="shared" si="8"/>
        <v>[["tool",21002,99999]]</v>
      </c>
      <c r="B459" s="1">
        <v>21002</v>
      </c>
      <c r="C459" s="1" t="s">
        <v>502</v>
      </c>
      <c r="D459" s="1" t="s">
        <v>1167</v>
      </c>
    </row>
    <row r="460" spans="1:4">
      <c r="A460" s="1" t="str">
        <f t="shared" si="8"/>
        <v>[["tool",21003,99999]]</v>
      </c>
      <c r="B460" s="1">
        <v>21003</v>
      </c>
      <c r="C460" s="1" t="s">
        <v>503</v>
      </c>
      <c r="D460" s="1" t="s">
        <v>1168</v>
      </c>
    </row>
    <row r="461" spans="1:4">
      <c r="A461" s="1" t="str">
        <f t="shared" si="8"/>
        <v>[["tool",21004,99999]]</v>
      </c>
      <c r="B461" s="1">
        <v>21004</v>
      </c>
      <c r="C461" s="1" t="s">
        <v>504</v>
      </c>
      <c r="D461" s="1" t="s">
        <v>1169</v>
      </c>
    </row>
    <row r="462" spans="1:4">
      <c r="A462" s="1" t="str">
        <f t="shared" si="8"/>
        <v>[["tool",21005,99999]]</v>
      </c>
      <c r="B462" s="1">
        <v>21005</v>
      </c>
      <c r="C462" s="1" t="s">
        <v>505</v>
      </c>
      <c r="D462" s="1" t="s">
        <v>1170</v>
      </c>
    </row>
    <row r="463" spans="1:4">
      <c r="A463" s="1" t="str">
        <f t="shared" si="8"/>
        <v>[["tool",21006,99999]]</v>
      </c>
      <c r="B463" s="1">
        <v>21006</v>
      </c>
      <c r="C463" s="1" t="s">
        <v>506</v>
      </c>
      <c r="D463" s="1" t="s">
        <v>1171</v>
      </c>
    </row>
    <row r="464" spans="1:4">
      <c r="A464" s="1" t="str">
        <f t="shared" si="8"/>
        <v>[["tool",21007,99999]]</v>
      </c>
      <c r="B464" s="1">
        <v>21007</v>
      </c>
      <c r="C464" s="1" t="s">
        <v>507</v>
      </c>
      <c r="D464" s="1" t="s">
        <v>1172</v>
      </c>
    </row>
    <row r="465" spans="1:4">
      <c r="A465" s="1" t="str">
        <f t="shared" si="8"/>
        <v>[["tool",21008,99999]]</v>
      </c>
      <c r="B465" s="1">
        <v>21008</v>
      </c>
      <c r="C465" s="1" t="s">
        <v>508</v>
      </c>
      <c r="D465" s="1" t="s">
        <v>1173</v>
      </c>
    </row>
    <row r="466" spans="1:4">
      <c r="A466" s="1" t="str">
        <f t="shared" si="8"/>
        <v>[["tool",21009,99999]]</v>
      </c>
      <c r="B466" s="1">
        <v>21009</v>
      </c>
      <c r="C466" s="1" t="s">
        <v>509</v>
      </c>
      <c r="D466" s="1" t="s">
        <v>1174</v>
      </c>
    </row>
    <row r="467" spans="1:4">
      <c r="A467" s="1" t="str">
        <f t="shared" si="8"/>
        <v>[["tool",21010,99999]]</v>
      </c>
      <c r="B467" s="1">
        <v>21010</v>
      </c>
      <c r="C467" s="1" t="s">
        <v>510</v>
      </c>
      <c r="D467" s="1" t="s">
        <v>1175</v>
      </c>
    </row>
    <row r="468" spans="1:4">
      <c r="A468" s="1" t="str">
        <f t="shared" si="8"/>
        <v>[["tool",21011,99999]]</v>
      </c>
      <c r="B468" s="1">
        <v>21011</v>
      </c>
      <c r="C468" s="1" t="s">
        <v>511</v>
      </c>
      <c r="D468" s="1" t="s">
        <v>1176</v>
      </c>
    </row>
    <row r="469" spans="1:4">
      <c r="A469" s="1" t="str">
        <f t="shared" si="8"/>
        <v>[["tool",21012,99999]]</v>
      </c>
      <c r="B469" s="1">
        <v>21012</v>
      </c>
      <c r="C469" s="1" t="s">
        <v>512</v>
      </c>
      <c r="D469" s="1" t="s">
        <v>1177</v>
      </c>
    </row>
    <row r="470" spans="1:4">
      <c r="A470" s="1" t="str">
        <f t="shared" si="8"/>
        <v>[["tool",21013,99999]]</v>
      </c>
      <c r="B470" s="1">
        <v>21013</v>
      </c>
      <c r="C470" s="1" t="s">
        <v>513</v>
      </c>
      <c r="D470" s="1" t="s">
        <v>1178</v>
      </c>
    </row>
    <row r="471" spans="1:4">
      <c r="A471" s="1" t="str">
        <f t="shared" si="8"/>
        <v>[["tool",21015,99999]]</v>
      </c>
      <c r="B471" s="1">
        <v>21015</v>
      </c>
      <c r="C471" s="1" t="s">
        <v>515</v>
      </c>
      <c r="D471" s="1" t="s">
        <v>1180</v>
      </c>
    </row>
    <row r="472" spans="1:4">
      <c r="A472" s="1" t="str">
        <f t="shared" si="8"/>
        <v>[["tool",21016,99999]]</v>
      </c>
      <c r="B472" s="1">
        <v>21016</v>
      </c>
      <c r="C472" s="1" t="s">
        <v>516</v>
      </c>
      <c r="D472" s="1" t="s">
        <v>1181</v>
      </c>
    </row>
    <row r="473" spans="1:4">
      <c r="A473" s="1" t="str">
        <f t="shared" si="8"/>
        <v>[["tool",21017,99999]]</v>
      </c>
      <c r="B473" s="1">
        <v>21017</v>
      </c>
      <c r="C473" s="3" t="s">
        <v>517</v>
      </c>
      <c r="D473" s="1" t="s">
        <v>1182</v>
      </c>
    </row>
    <row r="474" spans="1:4">
      <c r="A474" s="1" t="str">
        <f t="shared" si="8"/>
        <v>[["tool",21018,99999]]</v>
      </c>
      <c r="B474" s="1">
        <v>21018</v>
      </c>
      <c r="C474" s="3" t="s">
        <v>518</v>
      </c>
      <c r="D474" s="1" t="s">
        <v>1183</v>
      </c>
    </row>
    <row r="475" spans="1:4">
      <c r="A475" s="1" t="str">
        <f t="shared" si="8"/>
        <v>[["tool",21019,99999]]</v>
      </c>
      <c r="B475" s="1">
        <v>21019</v>
      </c>
      <c r="C475" s="3" t="s">
        <v>519</v>
      </c>
      <c r="D475" s="1" t="s">
        <v>1184</v>
      </c>
    </row>
    <row r="476" spans="1:4">
      <c r="A476" s="1" t="str">
        <f t="shared" si="8"/>
        <v>[["tool",21020,99999]]</v>
      </c>
      <c r="B476" s="1">
        <v>21020</v>
      </c>
      <c r="C476" s="3" t="s">
        <v>520</v>
      </c>
      <c r="D476" s="1" t="s">
        <v>1185</v>
      </c>
    </row>
    <row r="477" spans="1:4">
      <c r="A477" s="1" t="str">
        <f t="shared" si="8"/>
        <v>[["tool",21021,99999]]</v>
      </c>
      <c r="B477" s="1">
        <v>21021</v>
      </c>
      <c r="C477" s="3" t="s">
        <v>521</v>
      </c>
      <c r="D477" s="1" t="s">
        <v>1186</v>
      </c>
    </row>
    <row r="478" spans="1:4">
      <c r="A478" s="1" t="str">
        <f t="shared" si="8"/>
        <v>[["tool",21022,99999]]</v>
      </c>
      <c r="B478" s="1">
        <v>21022</v>
      </c>
      <c r="C478" s="3" t="s">
        <v>522</v>
      </c>
      <c r="D478" s="1" t="s">
        <v>1187</v>
      </c>
    </row>
    <row r="479" spans="1:4">
      <c r="A479" s="1" t="str">
        <f t="shared" si="8"/>
        <v>[["tool",21023,99999]]</v>
      </c>
      <c r="B479" s="1">
        <v>21023</v>
      </c>
      <c r="C479" s="3" t="s">
        <v>523</v>
      </c>
      <c r="D479" s="1" t="s">
        <v>1188</v>
      </c>
    </row>
    <row r="480" spans="1:4">
      <c r="A480" s="1" t="str">
        <f t="shared" si="8"/>
        <v>[["tool",21024,99999]]</v>
      </c>
      <c r="B480" s="1">
        <v>21024</v>
      </c>
      <c r="C480" s="3" t="s">
        <v>524</v>
      </c>
      <c r="D480" s="1" t="s">
        <v>1189</v>
      </c>
    </row>
    <row r="481" spans="1:4">
      <c r="A481" s="1" t="str">
        <f t="shared" si="8"/>
        <v>[["tool",21025,99999]]</v>
      </c>
      <c r="B481" s="1">
        <v>21025</v>
      </c>
      <c r="C481" s="3" t="s">
        <v>525</v>
      </c>
      <c r="D481" s="1" t="s">
        <v>1190</v>
      </c>
    </row>
    <row r="482" spans="1:4">
      <c r="A482" s="1" t="str">
        <f t="shared" si="8"/>
        <v>[["tool",21026,99999]]</v>
      </c>
      <c r="B482" s="1">
        <v>21026</v>
      </c>
      <c r="C482" s="3" t="s">
        <v>526</v>
      </c>
      <c r="D482" s="1" t="s">
        <v>1191</v>
      </c>
    </row>
    <row r="483" spans="1:4">
      <c r="A483" s="1" t="str">
        <f t="shared" si="8"/>
        <v>[["tool",21027,99999]]</v>
      </c>
      <c r="B483" s="1">
        <v>21027</v>
      </c>
      <c r="C483" s="1" t="s">
        <v>527</v>
      </c>
      <c r="D483" s="1" t="s">
        <v>1192</v>
      </c>
    </row>
    <row r="484" spans="1:4">
      <c r="A484" s="1" t="str">
        <f t="shared" si="8"/>
        <v>[["tool",21028,99999]]</v>
      </c>
      <c r="B484" s="1">
        <v>21028</v>
      </c>
      <c r="C484" s="1" t="s">
        <v>528</v>
      </c>
      <c r="D484" s="1" t="s">
        <v>1193</v>
      </c>
    </row>
    <row r="485" spans="1:4">
      <c r="A485" s="1" t="str">
        <f t="shared" si="8"/>
        <v>[["tool",21029,99999]]</v>
      </c>
      <c r="B485" s="1">
        <v>21029</v>
      </c>
      <c r="C485" s="1" t="s">
        <v>529</v>
      </c>
      <c r="D485" s="1" t="s">
        <v>1194</v>
      </c>
    </row>
    <row r="486" spans="1:4">
      <c r="A486" s="1" t="str">
        <f t="shared" si="8"/>
        <v>[["tool",21031,99999]]</v>
      </c>
      <c r="B486" s="1">
        <v>21031</v>
      </c>
      <c r="C486" s="1" t="s">
        <v>530</v>
      </c>
      <c r="D486" s="1" t="s">
        <v>1195</v>
      </c>
    </row>
    <row r="487" spans="1:4">
      <c r="A487" s="1" t="str">
        <f t="shared" si="8"/>
        <v>[["tool",21035,99999]]</v>
      </c>
      <c r="B487" s="1">
        <v>21035</v>
      </c>
      <c r="C487" s="1" t="s">
        <v>531</v>
      </c>
      <c r="D487" s="1" t="s">
        <v>1196</v>
      </c>
    </row>
    <row r="488" spans="1:4">
      <c r="A488" s="1" t="str">
        <f t="shared" si="8"/>
        <v>[["tool",21037,99999]]</v>
      </c>
      <c r="B488" s="1">
        <v>21037</v>
      </c>
      <c r="C488" s="1" t="s">
        <v>532</v>
      </c>
      <c r="D488" s="1" t="s">
        <v>1197</v>
      </c>
    </row>
    <row r="489" spans="1:4">
      <c r="A489" s="1" t="str">
        <f t="shared" si="8"/>
        <v>[["tool",21038,99999]]</v>
      </c>
      <c r="B489" s="1">
        <v>21038</v>
      </c>
      <c r="C489" s="1" t="s">
        <v>533</v>
      </c>
      <c r="D489" s="1" t="s">
        <v>1198</v>
      </c>
    </row>
    <row r="490" spans="1:4">
      <c r="A490" s="1" t="str">
        <f t="shared" si="8"/>
        <v>[["tool",21039,99999]]</v>
      </c>
      <c r="B490" s="1">
        <v>21039</v>
      </c>
      <c r="C490" s="1" t="s">
        <v>534</v>
      </c>
      <c r="D490" s="1" t="s">
        <v>1199</v>
      </c>
    </row>
    <row r="491" spans="1:4">
      <c r="A491" s="1" t="str">
        <f t="shared" si="8"/>
        <v>[["tool",21040,99999]]</v>
      </c>
      <c r="B491" s="1">
        <v>21040</v>
      </c>
      <c r="C491" s="1" t="s">
        <v>535</v>
      </c>
      <c r="D491" s="1" t="s">
        <v>1200</v>
      </c>
    </row>
    <row r="492" spans="1:4">
      <c r="A492" s="1" t="str">
        <f t="shared" si="8"/>
        <v>[["tool",21041,99999]]</v>
      </c>
      <c r="B492" s="1">
        <v>21041</v>
      </c>
      <c r="C492" s="1" t="s">
        <v>536</v>
      </c>
      <c r="D492" s="1" t="s">
        <v>1201</v>
      </c>
    </row>
    <row r="493" spans="1:4">
      <c r="A493" s="1" t="str">
        <f t="shared" si="8"/>
        <v>[["tool",21042,99999]]</v>
      </c>
      <c r="B493" s="1">
        <v>21042</v>
      </c>
      <c r="C493" s="1" t="s">
        <v>537</v>
      </c>
      <c r="D493" s="1" t="s">
        <v>1202</v>
      </c>
    </row>
    <row r="494" spans="1:4">
      <c r="A494" s="1" t="str">
        <f t="shared" si="8"/>
        <v>[["tool",21043,99999]]</v>
      </c>
      <c r="B494" s="1">
        <v>21043</v>
      </c>
      <c r="C494" s="1" t="s">
        <v>538</v>
      </c>
      <c r="D494" s="1" t="s">
        <v>1203</v>
      </c>
    </row>
    <row r="495" spans="1:4">
      <c r="A495" s="1" t="str">
        <f t="shared" si="8"/>
        <v>[["tool",30001,99999]]</v>
      </c>
      <c r="B495" s="1">
        <v>30001</v>
      </c>
      <c r="C495" s="1" t="s">
        <v>567</v>
      </c>
      <c r="D495" s="1" t="s">
        <v>1232</v>
      </c>
    </row>
    <row r="496" spans="1:4">
      <c r="A496" s="1" t="str">
        <f t="shared" ref="A496:A561" si="9">$E$48&amp;$E$48&amp;$H$48&amp;$D$48&amp;$H$48&amp;$G$48&amp;B496&amp;$G$48&amp;$J$1&amp;$F$48&amp;$F$48</f>
        <v>[["tool",30002,99999]]</v>
      </c>
      <c r="B496" s="1">
        <v>30002</v>
      </c>
      <c r="C496" s="1" t="s">
        <v>568</v>
      </c>
      <c r="D496" s="1" t="s">
        <v>1233</v>
      </c>
    </row>
    <row r="497" spans="1:4">
      <c r="A497" s="1" t="str">
        <f t="shared" si="9"/>
        <v>[["tool",30003,99999]]</v>
      </c>
      <c r="B497" s="1">
        <v>30003</v>
      </c>
      <c r="C497" s="1" t="s">
        <v>569</v>
      </c>
      <c r="D497" s="1" t="s">
        <v>1234</v>
      </c>
    </row>
    <row r="498" spans="1:4">
      <c r="A498" s="1" t="str">
        <f t="shared" si="9"/>
        <v>[["tool",30004,99999]]</v>
      </c>
      <c r="B498" s="1">
        <v>30004</v>
      </c>
      <c r="C498" s="1" t="s">
        <v>570</v>
      </c>
      <c r="D498" s="1" t="s">
        <v>1235</v>
      </c>
    </row>
    <row r="499" spans="1:4">
      <c r="A499" s="1" t="str">
        <f t="shared" si="9"/>
        <v>[["tool",30005,99999]]</v>
      </c>
      <c r="B499" s="1">
        <v>30005</v>
      </c>
      <c r="C499" s="1" t="s">
        <v>571</v>
      </c>
      <c r="D499" s="1" t="s">
        <v>1236</v>
      </c>
    </row>
    <row r="500" spans="1:4">
      <c r="A500" s="1" t="str">
        <f t="shared" si="9"/>
        <v>[["tool",30006,99999]]</v>
      </c>
      <c r="B500" s="1">
        <v>30006</v>
      </c>
      <c r="C500" s="1" t="s">
        <v>572</v>
      </c>
      <c r="D500" s="1" t="s">
        <v>1237</v>
      </c>
    </row>
    <row r="501" spans="1:4">
      <c r="A501" s="1" t="str">
        <f t="shared" si="9"/>
        <v>[["tool",30007,99999]]</v>
      </c>
      <c r="B501" s="1">
        <v>30007</v>
      </c>
      <c r="C501" s="1" t="s">
        <v>573</v>
      </c>
      <c r="D501" s="1" t="s">
        <v>1238</v>
      </c>
    </row>
    <row r="502" spans="1:4">
      <c r="A502" s="1" t="str">
        <f t="shared" si="9"/>
        <v>[["tool",30008,99999]]</v>
      </c>
      <c r="B502" s="1">
        <v>30008</v>
      </c>
      <c r="C502" s="1" t="s">
        <v>574</v>
      </c>
      <c r="D502" s="1" t="s">
        <v>1239</v>
      </c>
    </row>
    <row r="503" spans="1:4">
      <c r="A503" s="1" t="str">
        <f t="shared" si="9"/>
        <v>[["tool",30009,99999]]</v>
      </c>
      <c r="B503" s="1">
        <v>30009</v>
      </c>
      <c r="C503" s="1" t="s">
        <v>575</v>
      </c>
      <c r="D503" s="1" t="s">
        <v>1240</v>
      </c>
    </row>
    <row r="504" spans="1:4">
      <c r="A504" s="1" t="str">
        <f t="shared" si="9"/>
        <v>[["tool",30010,99999]]</v>
      </c>
      <c r="B504" s="1">
        <v>30010</v>
      </c>
      <c r="C504" s="1" t="s">
        <v>576</v>
      </c>
      <c r="D504" s="1" t="s">
        <v>1241</v>
      </c>
    </row>
    <row r="505" spans="1:4">
      <c r="A505" s="1" t="str">
        <f t="shared" si="9"/>
        <v>[["tool",30011,99999]]</v>
      </c>
      <c r="B505" s="1">
        <v>30011</v>
      </c>
      <c r="C505" s="1" t="s">
        <v>577</v>
      </c>
      <c r="D505" s="1" t="s">
        <v>1242</v>
      </c>
    </row>
    <row r="506" spans="1:4">
      <c r="A506" s="1" t="str">
        <f t="shared" si="9"/>
        <v>[["tool",30012,99999]]</v>
      </c>
      <c r="B506" s="1">
        <v>30012</v>
      </c>
      <c r="C506" s="1" t="s">
        <v>578</v>
      </c>
      <c r="D506" s="1" t="s">
        <v>1243</v>
      </c>
    </row>
    <row r="507" spans="1:4">
      <c r="A507" s="1" t="str">
        <f t="shared" si="9"/>
        <v>[["tool",30013,99999]]</v>
      </c>
      <c r="B507" s="1">
        <v>30013</v>
      </c>
      <c r="C507" s="1" t="s">
        <v>579</v>
      </c>
      <c r="D507" s="1" t="s">
        <v>1244</v>
      </c>
    </row>
    <row r="508" spans="1:4">
      <c r="A508" s="1" t="str">
        <f t="shared" si="9"/>
        <v>[["tool",30014,99999]]</v>
      </c>
      <c r="B508" s="1">
        <v>30014</v>
      </c>
      <c r="C508" s="1" t="s">
        <v>580</v>
      </c>
      <c r="D508" s="1" t="s">
        <v>1245</v>
      </c>
    </row>
    <row r="509" spans="1:4">
      <c r="A509" s="1" t="str">
        <f t="shared" si="9"/>
        <v>[["tool",30015,99999]]</v>
      </c>
      <c r="B509" s="1">
        <v>30015</v>
      </c>
      <c r="C509" s="1" t="s">
        <v>581</v>
      </c>
      <c r="D509" s="1" t="s">
        <v>1246</v>
      </c>
    </row>
    <row r="510" spans="1:4">
      <c r="A510" s="1" t="str">
        <f t="shared" si="9"/>
        <v>[["tool",30016,99999]]</v>
      </c>
      <c r="B510" s="1">
        <v>30016</v>
      </c>
      <c r="C510" s="1" t="s">
        <v>582</v>
      </c>
      <c r="D510" s="1" t="s">
        <v>1247</v>
      </c>
    </row>
    <row r="511" spans="1:4">
      <c r="A511" s="1" t="str">
        <f t="shared" si="9"/>
        <v>[["tool",31001,99999]]</v>
      </c>
      <c r="B511" s="1">
        <v>31001</v>
      </c>
      <c r="C511" s="37" t="s">
        <v>583</v>
      </c>
      <c r="D511" s="1" t="s">
        <v>1248</v>
      </c>
    </row>
    <row r="512" spans="1:4">
      <c r="A512" s="1" t="str">
        <f t="shared" si="9"/>
        <v>[["tool",31002,99999]]</v>
      </c>
      <c r="B512" s="1">
        <v>31002</v>
      </c>
      <c r="C512" s="37" t="s">
        <v>583</v>
      </c>
      <c r="D512" s="1" t="s">
        <v>1249</v>
      </c>
    </row>
    <row r="513" spans="1:4">
      <c r="A513" s="1" t="str">
        <f t="shared" si="9"/>
        <v>[["tool",31003,99999]]</v>
      </c>
      <c r="B513" s="1">
        <v>31003</v>
      </c>
      <c r="C513" s="37" t="s">
        <v>583</v>
      </c>
      <c r="D513" s="1" t="s">
        <v>1250</v>
      </c>
    </row>
    <row r="514" spans="1:4">
      <c r="A514" s="1" t="str">
        <f t="shared" si="9"/>
        <v>[["tool",31004,99999]]</v>
      </c>
      <c r="B514" s="1">
        <v>31004</v>
      </c>
      <c r="C514" s="37" t="s">
        <v>583</v>
      </c>
      <c r="D514" s="1" t="s">
        <v>1251</v>
      </c>
    </row>
    <row r="515" spans="1:4">
      <c r="A515" s="1" t="str">
        <f t="shared" si="9"/>
        <v>[["tool",31005,99999]]</v>
      </c>
      <c r="B515" s="1">
        <v>31005</v>
      </c>
      <c r="C515" s="37" t="s">
        <v>583</v>
      </c>
      <c r="D515" s="1" t="s">
        <v>1252</v>
      </c>
    </row>
    <row r="516" spans="1:4">
      <c r="A516" s="1" t="str">
        <f t="shared" si="9"/>
        <v>[["tool",31006,99999]]</v>
      </c>
      <c r="B516" s="1">
        <v>31006</v>
      </c>
      <c r="C516" s="37" t="s">
        <v>583</v>
      </c>
      <c r="D516" s="1" t="s">
        <v>1253</v>
      </c>
    </row>
    <row r="517" spans="1:4">
      <c r="A517" s="1" t="str">
        <f t="shared" si="9"/>
        <v>[["tool",31007,99999]]</v>
      </c>
      <c r="B517" s="1">
        <v>31007</v>
      </c>
      <c r="C517" s="37" t="s">
        <v>583</v>
      </c>
      <c r="D517" s="1" t="s">
        <v>1254</v>
      </c>
    </row>
    <row r="518" spans="1:4">
      <c r="A518" s="1" t="str">
        <f t="shared" si="9"/>
        <v>[["tool",31008,99999]]</v>
      </c>
      <c r="B518" s="1">
        <v>31008</v>
      </c>
      <c r="C518" s="37" t="s">
        <v>583</v>
      </c>
      <c r="D518" s="1" t="s">
        <v>1255</v>
      </c>
    </row>
    <row r="519" spans="1:4">
      <c r="A519" s="1" t="str">
        <f t="shared" si="9"/>
        <v>[["tool",31009,99999]]</v>
      </c>
      <c r="B519" s="1">
        <v>31009</v>
      </c>
      <c r="C519" s="37" t="s">
        <v>583</v>
      </c>
      <c r="D519" s="1" t="s">
        <v>1256</v>
      </c>
    </row>
    <row r="520" spans="1:4">
      <c r="A520" s="1" t="str">
        <f t="shared" si="9"/>
        <v>[["tool",31010,99999]]</v>
      </c>
      <c r="B520" s="1">
        <v>31010</v>
      </c>
      <c r="C520" s="37" t="s">
        <v>583</v>
      </c>
      <c r="D520" s="1" t="s">
        <v>1257</v>
      </c>
    </row>
    <row r="521" spans="1:4">
      <c r="A521" s="1" t="str">
        <f t="shared" si="9"/>
        <v>[["tool",31011,99999]]</v>
      </c>
      <c r="B521" s="1">
        <v>31011</v>
      </c>
      <c r="C521" s="37" t="s">
        <v>583</v>
      </c>
      <c r="D521" s="1" t="s">
        <v>1258</v>
      </c>
    </row>
    <row r="522" spans="1:4">
      <c r="A522" s="1" t="str">
        <f t="shared" si="9"/>
        <v>[["tool",31012,99999]]</v>
      </c>
      <c r="B522" s="1">
        <v>31012</v>
      </c>
      <c r="C522" s="37" t="s">
        <v>583</v>
      </c>
      <c r="D522" s="1" t="s">
        <v>1259</v>
      </c>
    </row>
    <row r="523" spans="1:4">
      <c r="A523" s="1" t="str">
        <f t="shared" si="9"/>
        <v>[["tool",31013,99999]]</v>
      </c>
      <c r="B523" s="1">
        <v>31013</v>
      </c>
      <c r="C523" s="37" t="s">
        <v>584</v>
      </c>
      <c r="D523" s="1" t="s">
        <v>1260</v>
      </c>
    </row>
    <row r="524" spans="1:4">
      <c r="A524" s="1" t="str">
        <f t="shared" si="9"/>
        <v>[["tool",31014,99999]]</v>
      </c>
      <c r="B524" s="1">
        <v>31014</v>
      </c>
      <c r="C524" s="37" t="s">
        <v>584</v>
      </c>
      <c r="D524" s="1" t="s">
        <v>1261</v>
      </c>
    </row>
    <row r="525" spans="1:4">
      <c r="A525" s="1" t="str">
        <f t="shared" si="9"/>
        <v>[["tool",31015,99999]]</v>
      </c>
      <c r="B525" s="1">
        <v>31015</v>
      </c>
      <c r="C525" s="37" t="s">
        <v>584</v>
      </c>
      <c r="D525" s="1" t="s">
        <v>1262</v>
      </c>
    </row>
    <row r="526" spans="1:4">
      <c r="A526" s="1" t="str">
        <f t="shared" si="9"/>
        <v>[["tool",31016,99999]]</v>
      </c>
      <c r="B526" s="1">
        <v>31016</v>
      </c>
      <c r="C526" s="37" t="s">
        <v>584</v>
      </c>
      <c r="D526" s="1" t="s">
        <v>1263</v>
      </c>
    </row>
    <row r="527" spans="1:4">
      <c r="A527" s="1" t="str">
        <f t="shared" si="9"/>
        <v>[["tool",31017,99999]]</v>
      </c>
      <c r="B527" s="1">
        <v>31017</v>
      </c>
      <c r="C527" s="37" t="s">
        <v>583</v>
      </c>
      <c r="D527" s="1" t="s">
        <v>1264</v>
      </c>
    </row>
    <row r="528" spans="1:4">
      <c r="A528" s="1" t="str">
        <f t="shared" si="9"/>
        <v>[["tool",31018,99999]]</v>
      </c>
      <c r="B528" s="1">
        <v>31018</v>
      </c>
      <c r="C528" s="37" t="s">
        <v>583</v>
      </c>
      <c r="D528" s="1" t="s">
        <v>1265</v>
      </c>
    </row>
    <row r="529" spans="1:4">
      <c r="A529" s="1" t="str">
        <f t="shared" si="9"/>
        <v>[["tool",31019,99999]]</v>
      </c>
      <c r="B529" s="1">
        <v>31019</v>
      </c>
      <c r="C529" s="37" t="s">
        <v>583</v>
      </c>
      <c r="D529" s="1" t="s">
        <v>1266</v>
      </c>
    </row>
    <row r="530" spans="1:4">
      <c r="A530" s="1" t="str">
        <f t="shared" si="9"/>
        <v>[["tool",31020,99999]]</v>
      </c>
      <c r="B530" s="1">
        <v>31020</v>
      </c>
      <c r="C530" s="37" t="s">
        <v>583</v>
      </c>
      <c r="D530" s="1" t="s">
        <v>1267</v>
      </c>
    </row>
    <row r="531" spans="1:4">
      <c r="A531" s="1" t="str">
        <f t="shared" si="9"/>
        <v>[["tool",31021,99999]]</v>
      </c>
      <c r="B531" s="1">
        <v>31021</v>
      </c>
      <c r="C531" s="37" t="s">
        <v>583</v>
      </c>
      <c r="D531" s="1" t="s">
        <v>1268</v>
      </c>
    </row>
    <row r="532" spans="1:4">
      <c r="A532" s="1" t="str">
        <f t="shared" si="9"/>
        <v>[["tool",31022,99999]]</v>
      </c>
      <c r="B532" s="1">
        <v>31022</v>
      </c>
      <c r="C532" s="37" t="s">
        <v>583</v>
      </c>
      <c r="D532" s="1" t="s">
        <v>1269</v>
      </c>
    </row>
    <row r="533" spans="1:4">
      <c r="A533" s="1" t="str">
        <f t="shared" si="9"/>
        <v>[["tool",31023,99999]]</v>
      </c>
      <c r="B533" s="1">
        <v>31023</v>
      </c>
      <c r="C533" s="37" t="s">
        <v>583</v>
      </c>
      <c r="D533" s="1" t="s">
        <v>1270</v>
      </c>
    </row>
    <row r="534" spans="1:4">
      <c r="A534" s="1" t="str">
        <f t="shared" si="9"/>
        <v>[["tool",31024,99999]]</v>
      </c>
      <c r="B534" s="1">
        <v>31024</v>
      </c>
      <c r="C534" s="37" t="s">
        <v>583</v>
      </c>
      <c r="D534" s="1" t="s">
        <v>1271</v>
      </c>
    </row>
    <row r="535" spans="1:4">
      <c r="A535" s="1" t="str">
        <f t="shared" si="9"/>
        <v>[["tool",31025,99999]]</v>
      </c>
      <c r="B535" s="1">
        <v>31025</v>
      </c>
      <c r="C535" s="37" t="s">
        <v>584</v>
      </c>
      <c r="D535" s="1" t="s">
        <v>1272</v>
      </c>
    </row>
    <row r="536" spans="1:4">
      <c r="A536" s="1" t="str">
        <f t="shared" si="9"/>
        <v>[["tool",31026,99999]]</v>
      </c>
      <c r="B536" s="1">
        <v>31026</v>
      </c>
      <c r="C536" s="37" t="s">
        <v>584</v>
      </c>
      <c r="D536" s="1" t="s">
        <v>1273</v>
      </c>
    </row>
    <row r="537" spans="1:4">
      <c r="A537" s="1" t="str">
        <f t="shared" si="9"/>
        <v>[["tool",31027,99999]]</v>
      </c>
      <c r="B537" s="1">
        <v>31027</v>
      </c>
      <c r="C537" s="37" t="s">
        <v>584</v>
      </c>
      <c r="D537" s="1" t="s">
        <v>1274</v>
      </c>
    </row>
    <row r="538" spans="1:4">
      <c r="A538" s="1" t="str">
        <f t="shared" si="9"/>
        <v>[["tool",31028,99999]]</v>
      </c>
      <c r="B538" s="1">
        <v>31028</v>
      </c>
      <c r="C538" s="37" t="s">
        <v>584</v>
      </c>
      <c r="D538" s="1" t="s">
        <v>1275</v>
      </c>
    </row>
    <row r="539" spans="1:4">
      <c r="A539" s="1" t="str">
        <f t="shared" si="9"/>
        <v>[["tool",31029,99999]]</v>
      </c>
      <c r="B539" s="1">
        <v>31029</v>
      </c>
      <c r="C539" s="37" t="s">
        <v>584</v>
      </c>
      <c r="D539" s="1" t="s">
        <v>1276</v>
      </c>
    </row>
    <row r="540" spans="1:4">
      <c r="A540" s="1" t="str">
        <f t="shared" si="9"/>
        <v>[["tool",31030,99999]]</v>
      </c>
      <c r="B540" s="1">
        <v>31030</v>
      </c>
      <c r="C540" s="37" t="s">
        <v>585</v>
      </c>
      <c r="D540" s="1" t="s">
        <v>1277</v>
      </c>
    </row>
    <row r="541" spans="1:4">
      <c r="A541" s="1" t="str">
        <f t="shared" si="9"/>
        <v>[["tool",31031,99999]]</v>
      </c>
      <c r="B541" s="1">
        <v>31031</v>
      </c>
      <c r="C541" s="37" t="s">
        <v>585</v>
      </c>
      <c r="D541" s="1" t="s">
        <v>1278</v>
      </c>
    </row>
    <row r="542" spans="1:4">
      <c r="A542" s="1" t="str">
        <f t="shared" si="9"/>
        <v>[["tool",31032,99999]]</v>
      </c>
      <c r="B542" s="1">
        <v>31032</v>
      </c>
      <c r="C542" s="37" t="s">
        <v>585</v>
      </c>
      <c r="D542" s="1" t="s">
        <v>1279</v>
      </c>
    </row>
    <row r="543" spans="1:4">
      <c r="A543" s="1" t="str">
        <f t="shared" si="9"/>
        <v>[["tool",31033,99999]]</v>
      </c>
      <c r="B543" s="1">
        <v>31033</v>
      </c>
      <c r="C543" s="37" t="s">
        <v>585</v>
      </c>
      <c r="D543" s="1" t="s">
        <v>1280</v>
      </c>
    </row>
    <row r="544" spans="1:4">
      <c r="A544" s="1" t="str">
        <f t="shared" si="9"/>
        <v>[["tool",31034,99999]]</v>
      </c>
      <c r="B544" s="1">
        <v>31034</v>
      </c>
      <c r="C544" s="37" t="s">
        <v>584</v>
      </c>
      <c r="D544" s="1" t="s">
        <v>1281</v>
      </c>
    </row>
    <row r="545" spans="1:4">
      <c r="A545" s="1" t="str">
        <f t="shared" si="9"/>
        <v>[["tool",31035,99999]]</v>
      </c>
      <c r="B545" s="1">
        <v>31035</v>
      </c>
      <c r="C545" s="37" t="s">
        <v>584</v>
      </c>
      <c r="D545" s="1" t="s">
        <v>1282</v>
      </c>
    </row>
    <row r="546" spans="1:4">
      <c r="A546" s="1" t="str">
        <f t="shared" si="9"/>
        <v>[["tool",31036,99999]]</v>
      </c>
      <c r="B546" s="1">
        <v>31036</v>
      </c>
      <c r="C546" s="37" t="s">
        <v>584</v>
      </c>
      <c r="D546" s="1" t="s">
        <v>1283</v>
      </c>
    </row>
    <row r="547" spans="1:4">
      <c r="A547" s="1" t="str">
        <f t="shared" si="9"/>
        <v>[["tool",31037,99999]]</v>
      </c>
      <c r="B547" s="1">
        <v>31037</v>
      </c>
      <c r="C547" s="37" t="s">
        <v>584</v>
      </c>
      <c r="D547" s="1" t="s">
        <v>1284</v>
      </c>
    </row>
    <row r="548" spans="1:4">
      <c r="A548" s="1" t="str">
        <f t="shared" si="9"/>
        <v>[["tool",31038,99999]]</v>
      </c>
      <c r="B548" s="1">
        <v>31038</v>
      </c>
      <c r="C548" s="38" t="s">
        <v>586</v>
      </c>
      <c r="D548" s="1" t="s">
        <v>1285</v>
      </c>
    </row>
    <row r="549" spans="1:4">
      <c r="A549" s="1" t="str">
        <f t="shared" si="9"/>
        <v>[["tool",31039,99999]]</v>
      </c>
      <c r="B549" s="1">
        <v>31039</v>
      </c>
      <c r="C549" s="38" t="s">
        <v>587</v>
      </c>
      <c r="D549" s="1" t="s">
        <v>1286</v>
      </c>
    </row>
    <row r="550" spans="1:4">
      <c r="A550" s="1" t="str">
        <f t="shared" si="9"/>
        <v>[["tool",31040,99999]]</v>
      </c>
      <c r="B550" s="1">
        <v>31040</v>
      </c>
      <c r="C550" s="38" t="s">
        <v>588</v>
      </c>
      <c r="D550" s="1" t="s">
        <v>1287</v>
      </c>
    </row>
    <row r="551" spans="1:4">
      <c r="A551" s="1" t="str">
        <f t="shared" si="9"/>
        <v>[["tool",31041,99999]]</v>
      </c>
      <c r="B551" s="1">
        <v>31041</v>
      </c>
      <c r="C551" s="38" t="s">
        <v>589</v>
      </c>
      <c r="D551" s="1" t="s">
        <v>1288</v>
      </c>
    </row>
    <row r="552" spans="1:4">
      <c r="A552" s="1" t="str">
        <f t="shared" si="9"/>
        <v>[["tool",31042,99999]]</v>
      </c>
      <c r="B552" s="1">
        <v>31042</v>
      </c>
      <c r="C552" s="38" t="s">
        <v>590</v>
      </c>
      <c r="D552" s="1" t="s">
        <v>1289</v>
      </c>
    </row>
    <row r="553" spans="1:4">
      <c r="A553" s="1" t="str">
        <f t="shared" si="9"/>
        <v>[["tool",31043,99999]]</v>
      </c>
      <c r="B553" s="1">
        <v>31043</v>
      </c>
      <c r="C553" s="38" t="s">
        <v>591</v>
      </c>
      <c r="D553" s="1" t="s">
        <v>1290</v>
      </c>
    </row>
    <row r="554" spans="1:4">
      <c r="A554" s="1" t="str">
        <f t="shared" si="9"/>
        <v>[["tool",31044,99999]]</v>
      </c>
      <c r="B554" s="1">
        <v>31044</v>
      </c>
      <c r="C554" s="38" t="s">
        <v>592</v>
      </c>
      <c r="D554" s="1" t="s">
        <v>1291</v>
      </c>
    </row>
    <row r="555" spans="1:4">
      <c r="A555" s="1" t="str">
        <f t="shared" si="9"/>
        <v>[["tool",31045,99999]]</v>
      </c>
      <c r="B555" s="1">
        <v>31045</v>
      </c>
      <c r="C555" s="38" t="s">
        <v>593</v>
      </c>
      <c r="D555" s="1" t="s">
        <v>1292</v>
      </c>
    </row>
    <row r="556" spans="1:4">
      <c r="A556" s="1" t="str">
        <f t="shared" si="9"/>
        <v>[["tool",31046,99999]]</v>
      </c>
      <c r="B556" s="1">
        <v>31046</v>
      </c>
      <c r="C556" s="38" t="s">
        <v>594</v>
      </c>
      <c r="D556" s="1" t="s">
        <v>1293</v>
      </c>
    </row>
    <row r="557" spans="1:4">
      <c r="A557" s="1" t="str">
        <f t="shared" si="9"/>
        <v>[["tool",710001,99999]]</v>
      </c>
      <c r="B557" s="1">
        <v>710001</v>
      </c>
      <c r="C557" s="1" t="s">
        <v>595</v>
      </c>
      <c r="D557" s="1" t="s">
        <v>1001</v>
      </c>
    </row>
    <row r="558" spans="1:4">
      <c r="A558" s="1" t="str">
        <f t="shared" si="9"/>
        <v>[["tool",810001,99999]]</v>
      </c>
      <c r="B558" s="1">
        <v>810001</v>
      </c>
      <c r="C558" s="1" t="s">
        <v>596</v>
      </c>
      <c r="D558" s="1" t="s">
        <v>1294</v>
      </c>
    </row>
    <row r="559" spans="1:4">
      <c r="A559" s="1" t="str">
        <f t="shared" si="9"/>
        <v>[["tool",810002,99999]]</v>
      </c>
      <c r="B559" s="1">
        <v>810002</v>
      </c>
      <c r="C559" s="1" t="s">
        <v>597</v>
      </c>
      <c r="D559" s="1" t="s">
        <v>1295</v>
      </c>
    </row>
    <row r="560" spans="1:4">
      <c r="A560" s="1" t="str">
        <f t="shared" ref="A560:A628" si="10">$E$48&amp;$E$48&amp;$H$48&amp;$D$48&amp;$H$48&amp;$G$48&amp;B560&amp;$G$48&amp;$J$1&amp;$F$48&amp;$F$48</f>
        <v>[["tool",810003,99999]]</v>
      </c>
      <c r="B560" s="1">
        <v>810003</v>
      </c>
      <c r="C560" s="1" t="s">
        <v>598</v>
      </c>
      <c r="D560" s="1" t="s">
        <v>1296</v>
      </c>
    </row>
    <row r="561" spans="1:4" s="102" customFormat="1">
      <c r="A561" s="102" t="str">
        <f t="shared" si="9"/>
        <v>[["tool",810004,99999]]</v>
      </c>
      <c r="B561" s="102">
        <v>810004</v>
      </c>
      <c r="C561" s="102" t="s">
        <v>598</v>
      </c>
      <c r="D561" s="102" t="s">
        <v>1296</v>
      </c>
    </row>
    <row r="562" spans="1:4" s="102" customFormat="1">
      <c r="A562" s="102" t="str">
        <f t="shared" si="10"/>
        <v>[["tool",810005,99999]]</v>
      </c>
      <c r="B562" s="102">
        <v>810005</v>
      </c>
      <c r="C562" s="102" t="s">
        <v>598</v>
      </c>
      <c r="D562" s="102" t="s">
        <v>1296</v>
      </c>
    </row>
    <row r="563" spans="1:4" s="102" customFormat="1">
      <c r="A563" s="102" t="str">
        <f t="shared" si="10"/>
        <v>[["tool",810006,99999]]</v>
      </c>
      <c r="B563" s="102">
        <v>810006</v>
      </c>
      <c r="C563" s="102" t="s">
        <v>598</v>
      </c>
      <c r="D563" s="102" t="s">
        <v>1296</v>
      </c>
    </row>
    <row r="564" spans="1:4" s="102" customFormat="1">
      <c r="A564" s="102" t="str">
        <f t="shared" si="10"/>
        <v>[["tool",810007,99999]]</v>
      </c>
      <c r="B564" s="102">
        <v>810007</v>
      </c>
      <c r="C564" s="102" t="s">
        <v>598</v>
      </c>
      <c r="D564" s="102" t="s">
        <v>1296</v>
      </c>
    </row>
    <row r="565" spans="1:4">
      <c r="A565" s="1" t="str">
        <f t="shared" si="10"/>
        <v>[["tool",50001,99999]]</v>
      </c>
      <c r="B565" s="1">
        <v>50001</v>
      </c>
      <c r="C565" s="31" t="s">
        <v>599</v>
      </c>
      <c r="D565" s="1" t="s">
        <v>1297</v>
      </c>
    </row>
    <row r="566" spans="1:4">
      <c r="A566" s="1" t="str">
        <f t="shared" si="10"/>
        <v>[["tool",93101,99999]]</v>
      </c>
      <c r="B566" s="1">
        <v>93101</v>
      </c>
      <c r="C566" s="1" t="s">
        <v>116</v>
      </c>
      <c r="D566" s="1" t="s">
        <v>1298</v>
      </c>
    </row>
    <row r="567" spans="1:4">
      <c r="A567" s="1" t="str">
        <f t="shared" si="10"/>
        <v>[["tool",93106,99999]]</v>
      </c>
      <c r="B567" s="1">
        <v>93106</v>
      </c>
      <c r="C567" s="1" t="s">
        <v>121</v>
      </c>
      <c r="D567" s="1" t="s">
        <v>1299</v>
      </c>
    </row>
    <row r="568" spans="1:4">
      <c r="A568" s="1" t="str">
        <f t="shared" si="10"/>
        <v>[["tool",93306,99999]]</v>
      </c>
      <c r="B568" s="1">
        <v>93306</v>
      </c>
      <c r="C568" s="1" t="s">
        <v>135</v>
      </c>
      <c r="D568" s="1" t="s">
        <v>1300</v>
      </c>
    </row>
    <row r="569" spans="1:4">
      <c r="A569" s="1" t="str">
        <f t="shared" si="10"/>
        <v>[["tool",93907,99999]]</v>
      </c>
      <c r="B569" s="1">
        <v>93907</v>
      </c>
      <c r="C569" s="1" t="s">
        <v>179</v>
      </c>
      <c r="D569" s="1" t="s">
        <v>1301</v>
      </c>
    </row>
    <row r="570" spans="1:4">
      <c r="A570" s="1" t="str">
        <f t="shared" si="10"/>
        <v>[["tool",93301,99999]]</v>
      </c>
      <c r="B570" s="1">
        <v>93301</v>
      </c>
      <c r="C570" s="1" t="s">
        <v>600</v>
      </c>
      <c r="D570" s="1" t="s">
        <v>1302</v>
      </c>
    </row>
    <row r="571" spans="1:4">
      <c r="A571" s="1" t="str">
        <f t="shared" si="10"/>
        <v>[["tool",93304,99999]]</v>
      </c>
      <c r="B571" s="1">
        <v>93304</v>
      </c>
      <c r="C571" s="1" t="s">
        <v>601</v>
      </c>
      <c r="D571" s="1" t="s">
        <v>1303</v>
      </c>
    </row>
    <row r="572" spans="1:4">
      <c r="A572" s="1" t="str">
        <f t="shared" si="10"/>
        <v>[["tool",93203,99999]]</v>
      </c>
      <c r="B572" s="1">
        <v>93203</v>
      </c>
      <c r="C572" s="1" t="s">
        <v>602</v>
      </c>
      <c r="D572" s="1" t="s">
        <v>1304</v>
      </c>
    </row>
    <row r="573" spans="1:4">
      <c r="A573" s="1" t="str">
        <f t="shared" si="10"/>
        <v>[["tool",93204,99999]]</v>
      </c>
      <c r="B573" s="1">
        <v>93204</v>
      </c>
      <c r="C573" s="1" t="s">
        <v>603</v>
      </c>
      <c r="D573" s="1" t="s">
        <v>1305</v>
      </c>
    </row>
    <row r="574" spans="1:4">
      <c r="A574" s="1" t="str">
        <f t="shared" si="10"/>
        <v>[["tool",93407,99999]]</v>
      </c>
      <c r="B574" s="1">
        <v>93407</v>
      </c>
      <c r="C574" s="1" t="s">
        <v>604</v>
      </c>
      <c r="D574" s="1" t="s">
        <v>1306</v>
      </c>
    </row>
    <row r="575" spans="1:4">
      <c r="A575" s="1" t="str">
        <f t="shared" si="10"/>
        <v>[["tool",93405,99999]]</v>
      </c>
      <c r="B575" s="1">
        <v>93405</v>
      </c>
      <c r="C575" s="1" t="s">
        <v>605</v>
      </c>
      <c r="D575" s="1" t="s">
        <v>1307</v>
      </c>
    </row>
    <row r="576" spans="1:4">
      <c r="A576" s="1" t="str">
        <f t="shared" si="10"/>
        <v>[["tool",93502,99999]]</v>
      </c>
      <c r="B576" s="1">
        <v>93502</v>
      </c>
      <c r="C576" s="1" t="s">
        <v>606</v>
      </c>
      <c r="D576" s="1" t="s">
        <v>1308</v>
      </c>
    </row>
    <row r="577" spans="1:4">
      <c r="A577" s="1" t="str">
        <f t="shared" si="10"/>
        <v>[["tool",93506,99999]]</v>
      </c>
      <c r="B577" s="1">
        <v>93506</v>
      </c>
      <c r="C577" s="1" t="s">
        <v>607</v>
      </c>
      <c r="D577" s="1" t="s">
        <v>1309</v>
      </c>
    </row>
    <row r="578" spans="1:4">
      <c r="A578" s="1" t="str">
        <f t="shared" si="10"/>
        <v>[["tool",94101,99999]]</v>
      </c>
      <c r="B578" s="1">
        <v>94101</v>
      </c>
      <c r="C578" s="1" t="s">
        <v>116</v>
      </c>
      <c r="D578" s="1" t="s">
        <v>1310</v>
      </c>
    </row>
    <row r="579" spans="1:4">
      <c r="A579" s="1" t="str">
        <f t="shared" si="10"/>
        <v>[["tool",94106,99999]]</v>
      </c>
      <c r="B579" s="1">
        <v>94106</v>
      </c>
      <c r="C579" s="1" t="s">
        <v>121</v>
      </c>
      <c r="D579" s="1" t="s">
        <v>1311</v>
      </c>
    </row>
    <row r="580" spans="1:4">
      <c r="A580" s="1" t="str">
        <f t="shared" si="10"/>
        <v>[["tool",94306,99999]]</v>
      </c>
      <c r="B580" s="1">
        <v>94306</v>
      </c>
      <c r="C580" s="1" t="s">
        <v>135</v>
      </c>
      <c r="D580" s="1" t="s">
        <v>1312</v>
      </c>
    </row>
    <row r="581" spans="1:4">
      <c r="A581" s="1" t="str">
        <f t="shared" si="10"/>
        <v>[["tool",94907,99999]]</v>
      </c>
      <c r="B581" s="1">
        <v>94907</v>
      </c>
      <c r="C581" s="1" t="s">
        <v>179</v>
      </c>
      <c r="D581" s="1" t="s">
        <v>1313</v>
      </c>
    </row>
    <row r="582" spans="1:4">
      <c r="A582" s="1" t="str">
        <f t="shared" si="10"/>
        <v>[["tool",94301,99999]]</v>
      </c>
      <c r="B582" s="1">
        <v>94301</v>
      </c>
      <c r="C582" s="1" t="s">
        <v>600</v>
      </c>
      <c r="D582" s="1" t="s">
        <v>1314</v>
      </c>
    </row>
    <row r="583" spans="1:4">
      <c r="A583" s="1" t="str">
        <f t="shared" si="10"/>
        <v>[["tool",94304,99999]]</v>
      </c>
      <c r="B583" s="1">
        <v>94304</v>
      </c>
      <c r="C583" s="1" t="s">
        <v>601</v>
      </c>
      <c r="D583" s="1" t="s">
        <v>1315</v>
      </c>
    </row>
    <row r="584" spans="1:4">
      <c r="A584" s="1" t="str">
        <f t="shared" si="10"/>
        <v>[["tool",94203,99999]]</v>
      </c>
      <c r="B584" s="1">
        <v>94203</v>
      </c>
      <c r="C584" s="1" t="s">
        <v>602</v>
      </c>
      <c r="D584" s="1" t="s">
        <v>1316</v>
      </c>
    </row>
    <row r="585" spans="1:4">
      <c r="A585" s="1" t="str">
        <f t="shared" si="10"/>
        <v>[["tool",94204,99999]]</v>
      </c>
      <c r="B585" s="1">
        <v>94204</v>
      </c>
      <c r="C585" s="1" t="s">
        <v>603</v>
      </c>
      <c r="D585" s="1" t="s">
        <v>1317</v>
      </c>
    </row>
    <row r="586" spans="1:4">
      <c r="A586" s="1" t="str">
        <f t="shared" si="10"/>
        <v>[["tool",94407,99999]]</v>
      </c>
      <c r="B586" s="1">
        <v>94407</v>
      </c>
      <c r="C586" s="1" t="s">
        <v>604</v>
      </c>
      <c r="D586" s="1" t="s">
        <v>1318</v>
      </c>
    </row>
    <row r="587" spans="1:4">
      <c r="A587" s="1" t="str">
        <f t="shared" si="10"/>
        <v>[["tool",94405,99999]]</v>
      </c>
      <c r="B587" s="1">
        <v>94405</v>
      </c>
      <c r="C587" s="1" t="s">
        <v>605</v>
      </c>
      <c r="D587" s="1" t="s">
        <v>1319</v>
      </c>
    </row>
    <row r="588" spans="1:4">
      <c r="A588" s="1" t="str">
        <f t="shared" si="10"/>
        <v>[["tool",94502,99999]]</v>
      </c>
      <c r="B588" s="1">
        <v>94502</v>
      </c>
      <c r="C588" s="1" t="s">
        <v>606</v>
      </c>
      <c r="D588" s="1" t="s">
        <v>1320</v>
      </c>
    </row>
    <row r="589" spans="1:4">
      <c r="A589" s="1" t="str">
        <f t="shared" si="10"/>
        <v>[["tool",94506,99999]]</v>
      </c>
      <c r="B589" s="1">
        <v>94506</v>
      </c>
      <c r="C589" s="1" t="s">
        <v>607</v>
      </c>
      <c r="D589" s="1" t="s">
        <v>1321</v>
      </c>
    </row>
    <row r="590" spans="1:4" s="102" customFormat="1">
      <c r="A590" s="102" t="str">
        <f t="shared" si="10"/>
        <v>[["tool",94305,99999]]</v>
      </c>
      <c r="B590" s="102">
        <v>94305</v>
      </c>
      <c r="C590" s="102" t="s">
        <v>134</v>
      </c>
      <c r="D590" s="102" t="s">
        <v>11359</v>
      </c>
    </row>
    <row r="591" spans="1:4">
      <c r="A591" s="1" t="str">
        <f t="shared" si="10"/>
        <v>[["tool",500201,99999]]</v>
      </c>
      <c r="B591" s="1">
        <v>500201</v>
      </c>
      <c r="C591" s="1" t="s">
        <v>608</v>
      </c>
      <c r="D591" s="1" t="s">
        <v>1322</v>
      </c>
    </row>
    <row r="592" spans="1:4">
      <c r="A592" s="1" t="str">
        <f t="shared" si="10"/>
        <v>[["tool",500202,99999]]</v>
      </c>
      <c r="B592" s="30">
        <v>500202</v>
      </c>
      <c r="C592" s="1" t="s">
        <v>609</v>
      </c>
      <c r="D592" s="1" t="s">
        <v>1323</v>
      </c>
    </row>
    <row r="593" spans="1:4">
      <c r="A593" s="1" t="str">
        <f t="shared" si="10"/>
        <v>[["tool",500203,99999]]</v>
      </c>
      <c r="B593" s="30">
        <v>500203</v>
      </c>
      <c r="C593" s="1" t="s">
        <v>610</v>
      </c>
      <c r="D593" s="1" t="s">
        <v>1324</v>
      </c>
    </row>
    <row r="594" spans="1:4">
      <c r="A594" s="1" t="str">
        <f t="shared" si="10"/>
        <v>[["tool",500204,99999]]</v>
      </c>
      <c r="B594" s="30">
        <v>500204</v>
      </c>
      <c r="C594" s="1" t="s">
        <v>611</v>
      </c>
      <c r="D594" s="1" t="s">
        <v>1325</v>
      </c>
    </row>
    <row r="595" spans="1:4">
      <c r="A595" s="1" t="str">
        <f t="shared" si="10"/>
        <v>[["tool",500205,99999]]</v>
      </c>
      <c r="B595" s="30">
        <v>500205</v>
      </c>
      <c r="C595" s="1" t="s">
        <v>612</v>
      </c>
      <c r="D595" s="1" t="s">
        <v>1326</v>
      </c>
    </row>
    <row r="596" spans="1:4">
      <c r="A596" s="1" t="str">
        <f t="shared" si="10"/>
        <v>[["tool",500206,99999]]</v>
      </c>
      <c r="B596" s="30">
        <v>500206</v>
      </c>
      <c r="C596" s="1" t="s">
        <v>613</v>
      </c>
      <c r="D596" s="1" t="s">
        <v>1327</v>
      </c>
    </row>
    <row r="597" spans="1:4">
      <c r="A597" s="1" t="str">
        <f t="shared" si="10"/>
        <v>[["tool",500207,99999]]</v>
      </c>
      <c r="B597" s="30">
        <v>500207</v>
      </c>
      <c r="C597" s="1" t="s">
        <v>614</v>
      </c>
      <c r="D597" s="1" t="s">
        <v>1328</v>
      </c>
    </row>
    <row r="598" spans="1:4">
      <c r="A598" s="1" t="str">
        <f t="shared" si="10"/>
        <v>[["tool",500208,99999]]</v>
      </c>
      <c r="B598" s="30">
        <v>500208</v>
      </c>
      <c r="C598" s="1" t="s">
        <v>615</v>
      </c>
      <c r="D598" s="1" t="s">
        <v>1329</v>
      </c>
    </row>
    <row r="599" spans="1:4">
      <c r="A599" s="1" t="str">
        <f t="shared" si="10"/>
        <v>[["tool",500209,99999]]</v>
      </c>
      <c r="B599" s="30">
        <v>500209</v>
      </c>
      <c r="C599" s="1" t="s">
        <v>616</v>
      </c>
      <c r="D599" s="1" t="s">
        <v>1330</v>
      </c>
    </row>
    <row r="600" spans="1:4">
      <c r="A600" s="1" t="str">
        <f t="shared" si="10"/>
        <v>[["tool",500210,99999]]</v>
      </c>
      <c r="B600" s="30">
        <v>500210</v>
      </c>
      <c r="C600" s="1" t="s">
        <v>617</v>
      </c>
      <c r="D600" s="1" t="s">
        <v>1331</v>
      </c>
    </row>
    <row r="601" spans="1:4">
      <c r="A601" s="1" t="str">
        <f t="shared" si="10"/>
        <v>[["tool",500211,99999]]</v>
      </c>
      <c r="B601" s="30">
        <v>500211</v>
      </c>
      <c r="C601" s="1" t="s">
        <v>618</v>
      </c>
      <c r="D601" s="1" t="s">
        <v>1332</v>
      </c>
    </row>
    <row r="602" spans="1:4">
      <c r="A602" s="1" t="str">
        <f t="shared" si="10"/>
        <v>[["tool",500212,99999]]</v>
      </c>
      <c r="B602" s="30">
        <v>500212</v>
      </c>
      <c r="C602" s="1" t="s">
        <v>619</v>
      </c>
      <c r="D602" s="1" t="s">
        <v>1333</v>
      </c>
    </row>
    <row r="603" spans="1:4">
      <c r="A603" s="1" t="str">
        <f t="shared" si="10"/>
        <v>[["tool",500213,99999]]</v>
      </c>
      <c r="B603" s="30">
        <v>500213</v>
      </c>
      <c r="C603" s="1" t="s">
        <v>620</v>
      </c>
      <c r="D603" s="1" t="s">
        <v>1334</v>
      </c>
    </row>
    <row r="604" spans="1:4">
      <c r="A604" s="1" t="str">
        <f t="shared" si="10"/>
        <v>[["tool",500214,99999]]</v>
      </c>
      <c r="B604" s="30">
        <v>500214</v>
      </c>
      <c r="C604" s="1" t="s">
        <v>621</v>
      </c>
      <c r="D604" s="1" t="s">
        <v>1335</v>
      </c>
    </row>
    <row r="605" spans="1:4">
      <c r="A605" s="1" t="str">
        <f t="shared" si="10"/>
        <v>[["tool",500215,99999]]</v>
      </c>
      <c r="B605" s="30">
        <v>500215</v>
      </c>
      <c r="C605" s="1" t="s">
        <v>622</v>
      </c>
      <c r="D605" s="1" t="s">
        <v>1336</v>
      </c>
    </row>
    <row r="606" spans="1:4">
      <c r="A606" s="1" t="str">
        <f t="shared" si="10"/>
        <v>[["tool",500216,99999]]</v>
      </c>
      <c r="B606" s="30">
        <v>500216</v>
      </c>
      <c r="C606" s="1" t="s">
        <v>623</v>
      </c>
      <c r="D606" s="1" t="s">
        <v>1337</v>
      </c>
    </row>
    <row r="607" spans="1:4">
      <c r="A607" s="1" t="str">
        <f t="shared" si="10"/>
        <v>[["tool",500217,99999]]</v>
      </c>
      <c r="B607" s="30">
        <v>500217</v>
      </c>
      <c r="C607" s="1" t="s">
        <v>624</v>
      </c>
      <c r="D607" s="1" t="s">
        <v>1338</v>
      </c>
    </row>
    <row r="608" spans="1:4">
      <c r="A608" s="1" t="str">
        <f t="shared" si="10"/>
        <v>[["tool",500301,99999]]</v>
      </c>
      <c r="B608" s="30">
        <v>500301</v>
      </c>
      <c r="C608" s="1" t="s">
        <v>625</v>
      </c>
      <c r="D608" s="1" t="s">
        <v>1339</v>
      </c>
    </row>
    <row r="609" spans="1:4">
      <c r="A609" s="1" t="str">
        <f t="shared" si="10"/>
        <v>[["tool",500302,99999]]</v>
      </c>
      <c r="B609" s="30">
        <v>500302</v>
      </c>
      <c r="C609" s="1" t="s">
        <v>626</v>
      </c>
      <c r="D609" s="1" t="s">
        <v>1340</v>
      </c>
    </row>
    <row r="610" spans="1:4">
      <c r="A610" s="1" t="str">
        <f t="shared" si="10"/>
        <v>[["tool",500303,99999]]</v>
      </c>
      <c r="B610" s="30">
        <v>500303</v>
      </c>
      <c r="C610" s="1" t="s">
        <v>627</v>
      </c>
      <c r="D610" s="1" t="s">
        <v>1341</v>
      </c>
    </row>
    <row r="611" spans="1:4">
      <c r="A611" s="1" t="str">
        <f t="shared" si="10"/>
        <v>[["tool",500304,99999]]</v>
      </c>
      <c r="B611" s="30">
        <v>500304</v>
      </c>
      <c r="C611" s="1" t="s">
        <v>628</v>
      </c>
      <c r="D611" s="1" t="s">
        <v>1342</v>
      </c>
    </row>
    <row r="612" spans="1:4">
      <c r="A612" s="1" t="str">
        <f t="shared" si="10"/>
        <v>[["tool",500305,99999]]</v>
      </c>
      <c r="B612" s="30">
        <v>500305</v>
      </c>
      <c r="C612" s="1" t="s">
        <v>629</v>
      </c>
      <c r="D612" s="1" t="s">
        <v>1343</v>
      </c>
    </row>
    <row r="613" spans="1:4">
      <c r="A613" s="1" t="str">
        <f t="shared" si="10"/>
        <v>[["tool",500306,99999]]</v>
      </c>
      <c r="B613" s="30">
        <v>500306</v>
      </c>
      <c r="C613" s="1" t="s">
        <v>630</v>
      </c>
      <c r="D613" s="1" t="s">
        <v>1344</v>
      </c>
    </row>
    <row r="614" spans="1:4">
      <c r="A614" s="1" t="str">
        <f t="shared" si="10"/>
        <v>[["tool",500307,99999]]</v>
      </c>
      <c r="B614" s="30">
        <v>500307</v>
      </c>
      <c r="C614" s="1" t="s">
        <v>631</v>
      </c>
      <c r="D614" s="1" t="s">
        <v>1345</v>
      </c>
    </row>
    <row r="615" spans="1:4">
      <c r="A615" s="1" t="str">
        <f t="shared" si="10"/>
        <v>[["tool",500308,99999]]</v>
      </c>
      <c r="B615" s="30">
        <v>500308</v>
      </c>
      <c r="C615" s="1" t="s">
        <v>632</v>
      </c>
      <c r="D615" s="1" t="s">
        <v>1346</v>
      </c>
    </row>
    <row r="616" spans="1:4">
      <c r="A616" s="1" t="str">
        <f t="shared" si="10"/>
        <v>[["tool",500309,99999]]</v>
      </c>
      <c r="B616" s="30">
        <v>500309</v>
      </c>
      <c r="C616" s="1" t="s">
        <v>633</v>
      </c>
      <c r="D616" s="1" t="s">
        <v>1347</v>
      </c>
    </row>
    <row r="617" spans="1:4">
      <c r="A617" s="1" t="str">
        <f t="shared" si="10"/>
        <v>[["tool",500310,99999]]</v>
      </c>
      <c r="B617" s="30">
        <v>500310</v>
      </c>
      <c r="C617" s="1" t="s">
        <v>634</v>
      </c>
      <c r="D617" s="1" t="s">
        <v>1348</v>
      </c>
    </row>
    <row r="618" spans="1:4">
      <c r="A618" s="1" t="str">
        <f t="shared" si="10"/>
        <v>[["tool",500311,99999]]</v>
      </c>
      <c r="B618" s="30">
        <v>500311</v>
      </c>
      <c r="C618" s="1" t="s">
        <v>635</v>
      </c>
      <c r="D618" s="1" t="s">
        <v>1349</v>
      </c>
    </row>
    <row r="619" spans="1:4">
      <c r="A619" s="1" t="str">
        <f t="shared" si="10"/>
        <v>[["tool",500312,99999]]</v>
      </c>
      <c r="B619" s="30">
        <v>500312</v>
      </c>
      <c r="C619" s="1" t="s">
        <v>636</v>
      </c>
      <c r="D619" s="1" t="s">
        <v>1350</v>
      </c>
    </row>
    <row r="620" spans="1:4">
      <c r="A620" s="1" t="str">
        <f t="shared" si="10"/>
        <v>[["tool",500313,99999]]</v>
      </c>
      <c r="B620" s="30">
        <v>500313</v>
      </c>
      <c r="C620" s="1" t="s">
        <v>637</v>
      </c>
      <c r="D620" s="1" t="s">
        <v>1351</v>
      </c>
    </row>
    <row r="621" spans="1:4">
      <c r="A621" s="1" t="str">
        <f t="shared" si="10"/>
        <v>[["tool",500314,99999]]</v>
      </c>
      <c r="B621" s="30">
        <v>500314</v>
      </c>
      <c r="C621" s="1" t="s">
        <v>638</v>
      </c>
      <c r="D621" s="1" t="s">
        <v>1352</v>
      </c>
    </row>
    <row r="622" spans="1:4">
      <c r="A622" s="1" t="str">
        <f t="shared" si="10"/>
        <v>[["tool",500315,99999]]</v>
      </c>
      <c r="B622" s="30">
        <v>500315</v>
      </c>
      <c r="C622" s="1" t="s">
        <v>639</v>
      </c>
      <c r="D622" s="1" t="s">
        <v>1353</v>
      </c>
    </row>
    <row r="623" spans="1:4">
      <c r="A623" s="1" t="str">
        <f t="shared" si="10"/>
        <v>[["tool",500316,99999]]</v>
      </c>
      <c r="B623" s="30">
        <v>500316</v>
      </c>
      <c r="C623" s="1" t="s">
        <v>640</v>
      </c>
      <c r="D623" s="1" t="s">
        <v>1354</v>
      </c>
    </row>
    <row r="624" spans="1:4">
      <c r="A624" s="1" t="str">
        <f t="shared" si="10"/>
        <v>[["tool",500317,99999]]</v>
      </c>
      <c r="B624" s="30">
        <v>500317</v>
      </c>
      <c r="C624" s="1" t="s">
        <v>641</v>
      </c>
      <c r="D624" s="1" t="s">
        <v>1355</v>
      </c>
    </row>
    <row r="625" spans="1:4">
      <c r="A625" s="1" t="str">
        <f t="shared" si="10"/>
        <v>[["tool",500318,99999]]</v>
      </c>
      <c r="B625" s="30">
        <v>500318</v>
      </c>
      <c r="C625" s="1" t="s">
        <v>642</v>
      </c>
      <c r="D625" s="1" t="s">
        <v>1356</v>
      </c>
    </row>
    <row r="626" spans="1:4">
      <c r="A626" s="1" t="str">
        <f t="shared" si="10"/>
        <v>[["tool",500401,99999]]</v>
      </c>
      <c r="B626" s="30">
        <v>500401</v>
      </c>
      <c r="C626" s="1" t="s">
        <v>643</v>
      </c>
      <c r="D626" s="1" t="s">
        <v>1357</v>
      </c>
    </row>
    <row r="627" spans="1:4">
      <c r="A627" s="1" t="str">
        <f t="shared" si="10"/>
        <v>[["tool",500402,99999]]</v>
      </c>
      <c r="B627" s="30">
        <v>500402</v>
      </c>
      <c r="C627" s="1" t="s">
        <v>644</v>
      </c>
      <c r="D627" s="1" t="s">
        <v>1358</v>
      </c>
    </row>
    <row r="628" spans="1:4">
      <c r="A628" s="1" t="str">
        <f t="shared" si="10"/>
        <v>[["tool",500403,99999]]</v>
      </c>
      <c r="B628" s="30">
        <v>500403</v>
      </c>
      <c r="C628" s="1" t="s">
        <v>645</v>
      </c>
      <c r="D628" s="1" t="s">
        <v>1359</v>
      </c>
    </row>
    <row r="629" spans="1:4">
      <c r="A629" s="1" t="str">
        <f t="shared" ref="A629:A660" si="11">$E$48&amp;$E$48&amp;$H$48&amp;$D$48&amp;$H$48&amp;$G$48&amp;B629&amp;$G$48&amp;$J$1&amp;$F$48&amp;$F$48</f>
        <v>[["tool",500404,99999]]</v>
      </c>
      <c r="B629" s="30">
        <v>500404</v>
      </c>
      <c r="C629" s="1" t="s">
        <v>646</v>
      </c>
      <c r="D629" s="1" t="s">
        <v>1360</v>
      </c>
    </row>
    <row r="630" spans="1:4">
      <c r="A630" s="1" t="str">
        <f t="shared" si="11"/>
        <v>[["tool",500405,99999]]</v>
      </c>
      <c r="B630" s="30">
        <v>500405</v>
      </c>
      <c r="C630" s="1" t="s">
        <v>647</v>
      </c>
      <c r="D630" s="1" t="s">
        <v>1361</v>
      </c>
    </row>
    <row r="631" spans="1:4">
      <c r="A631" s="1" t="str">
        <f t="shared" si="11"/>
        <v>[["tool",500406,99999]]</v>
      </c>
      <c r="B631" s="30">
        <v>500406</v>
      </c>
      <c r="C631" s="1" t="s">
        <v>648</v>
      </c>
      <c r="D631" s="1" t="s">
        <v>1362</v>
      </c>
    </row>
    <row r="632" spans="1:4">
      <c r="A632" s="1" t="str">
        <f t="shared" si="11"/>
        <v>[["tool",500407,99999]]</v>
      </c>
      <c r="B632" s="30">
        <v>500407</v>
      </c>
      <c r="C632" s="1" t="s">
        <v>649</v>
      </c>
      <c r="D632" s="1" t="s">
        <v>1363</v>
      </c>
    </row>
    <row r="633" spans="1:4">
      <c r="A633" s="1" t="str">
        <f t="shared" si="11"/>
        <v>[["tool",500408,99999]]</v>
      </c>
      <c r="B633" s="30">
        <v>500408</v>
      </c>
      <c r="C633" s="1" t="s">
        <v>650</v>
      </c>
      <c r="D633" s="1" t="s">
        <v>1364</v>
      </c>
    </row>
    <row r="634" spans="1:4">
      <c r="A634" s="1" t="str">
        <f t="shared" si="11"/>
        <v>[["tool",500409,99999]]</v>
      </c>
      <c r="B634" s="1">
        <v>500409</v>
      </c>
      <c r="C634" s="1" t="s">
        <v>651</v>
      </c>
      <c r="D634" s="1" t="s">
        <v>1365</v>
      </c>
    </row>
    <row r="635" spans="1:4">
      <c r="A635" s="1" t="str">
        <f t="shared" si="11"/>
        <v>[["tool",500410,99999]]</v>
      </c>
      <c r="B635" s="30">
        <v>500410</v>
      </c>
      <c r="C635" s="1" t="s">
        <v>652</v>
      </c>
      <c r="D635" s="1" t="s">
        <v>1366</v>
      </c>
    </row>
    <row r="636" spans="1:4">
      <c r="A636" s="1" t="str">
        <f t="shared" si="11"/>
        <v>[["tool",500411,99999]]</v>
      </c>
      <c r="B636" s="30">
        <v>500411</v>
      </c>
      <c r="C636" s="1" t="s">
        <v>653</v>
      </c>
      <c r="D636" s="1" t="s">
        <v>1367</v>
      </c>
    </row>
    <row r="637" spans="1:4">
      <c r="A637" s="1" t="str">
        <f t="shared" si="11"/>
        <v>[["tool",500412,99999]]</v>
      </c>
      <c r="B637" s="30">
        <v>500412</v>
      </c>
      <c r="C637" s="1" t="s">
        <v>654</v>
      </c>
      <c r="D637" s="1" t="s">
        <v>1368</v>
      </c>
    </row>
    <row r="638" spans="1:4">
      <c r="A638" s="1" t="str">
        <f t="shared" si="11"/>
        <v>[["tool",500413,99999]]</v>
      </c>
      <c r="B638" s="30">
        <v>500413</v>
      </c>
      <c r="C638" s="1" t="s">
        <v>655</v>
      </c>
      <c r="D638" s="1" t="s">
        <v>1369</v>
      </c>
    </row>
    <row r="639" spans="1:4">
      <c r="A639" s="1" t="str">
        <f t="shared" si="11"/>
        <v>[["tool",500414,99999]]</v>
      </c>
      <c r="B639" s="30">
        <v>500414</v>
      </c>
      <c r="C639" s="1" t="s">
        <v>656</v>
      </c>
      <c r="D639" s="1" t="s">
        <v>1370</v>
      </c>
    </row>
    <row r="640" spans="1:4">
      <c r="A640" s="1" t="str">
        <f t="shared" si="11"/>
        <v>[["tool",500415,99999]]</v>
      </c>
      <c r="B640" s="30">
        <v>500415</v>
      </c>
      <c r="C640" s="1" t="s">
        <v>657</v>
      </c>
      <c r="D640" s="1" t="s">
        <v>1371</v>
      </c>
    </row>
    <row r="641" spans="1:4">
      <c r="A641" s="1" t="str">
        <f t="shared" si="11"/>
        <v>[["tool",500501,99999]]</v>
      </c>
      <c r="B641" s="30">
        <v>500501</v>
      </c>
      <c r="C641" s="1" t="s">
        <v>658</v>
      </c>
      <c r="D641" s="1" t="s">
        <v>1372</v>
      </c>
    </row>
    <row r="642" spans="1:4">
      <c r="A642" s="1" t="str">
        <f t="shared" si="11"/>
        <v>[["tool",500502,99999]]</v>
      </c>
      <c r="B642" s="30">
        <v>500502</v>
      </c>
      <c r="C642" s="1" t="s">
        <v>659</v>
      </c>
      <c r="D642" s="1" t="s">
        <v>1373</v>
      </c>
    </row>
    <row r="643" spans="1:4">
      <c r="A643" s="1" t="str">
        <f t="shared" si="11"/>
        <v>[["tool",500503,99999]]</v>
      </c>
      <c r="B643" s="30">
        <v>500503</v>
      </c>
      <c r="C643" s="1" t="s">
        <v>660</v>
      </c>
      <c r="D643" s="1" t="s">
        <v>1374</v>
      </c>
    </row>
    <row r="644" spans="1:4">
      <c r="A644" s="1" t="str">
        <f t="shared" si="11"/>
        <v>[["tool",500504,99999]]</v>
      </c>
      <c r="B644" s="30">
        <v>500504</v>
      </c>
      <c r="C644" s="1" t="s">
        <v>661</v>
      </c>
      <c r="D644" s="1" t="s">
        <v>1375</v>
      </c>
    </row>
    <row r="645" spans="1:4">
      <c r="A645" s="1" t="str">
        <f t="shared" si="11"/>
        <v>[["tool",500505,99999]]</v>
      </c>
      <c r="B645" s="30">
        <v>500505</v>
      </c>
      <c r="C645" s="1" t="s">
        <v>662</v>
      </c>
      <c r="D645" s="1" t="s">
        <v>1376</v>
      </c>
    </row>
    <row r="646" spans="1:4">
      <c r="A646" s="1" t="str">
        <f t="shared" si="11"/>
        <v>[["tool",500506,99999]]</v>
      </c>
      <c r="B646" s="30">
        <v>500506</v>
      </c>
      <c r="C646" s="1" t="s">
        <v>663</v>
      </c>
      <c r="D646" s="1" t="s">
        <v>1377</v>
      </c>
    </row>
    <row r="647" spans="1:4">
      <c r="A647" s="1" t="str">
        <f t="shared" si="11"/>
        <v>[["tool",500507,99999]]</v>
      </c>
      <c r="B647" s="30">
        <v>500507</v>
      </c>
      <c r="C647" s="1" t="s">
        <v>664</v>
      </c>
      <c r="D647" s="1" t="s">
        <v>1378</v>
      </c>
    </row>
    <row r="648" spans="1:4">
      <c r="A648" s="1" t="str">
        <f t="shared" si="11"/>
        <v>[["tool",500508,99999]]</v>
      </c>
      <c r="B648" s="30">
        <v>500508</v>
      </c>
      <c r="C648" s="1" t="s">
        <v>665</v>
      </c>
      <c r="D648" s="1" t="s">
        <v>1379</v>
      </c>
    </row>
    <row r="649" spans="1:4">
      <c r="A649" s="1" t="str">
        <f t="shared" si="11"/>
        <v>[["tool",500509,99999]]</v>
      </c>
      <c r="B649" s="30">
        <v>500509</v>
      </c>
      <c r="C649" s="1" t="s">
        <v>666</v>
      </c>
      <c r="D649" s="1" t="s">
        <v>1380</v>
      </c>
    </row>
    <row r="650" spans="1:4">
      <c r="A650" s="1" t="str">
        <f t="shared" si="11"/>
        <v>[["tool",500510,99999]]</v>
      </c>
      <c r="B650" s="30">
        <v>500510</v>
      </c>
      <c r="C650" s="1" t="s">
        <v>667</v>
      </c>
      <c r="D650" s="1" t="s">
        <v>1381</v>
      </c>
    </row>
    <row r="651" spans="1:4">
      <c r="A651" s="1" t="str">
        <f t="shared" si="11"/>
        <v>[["tool",500511,99999]]</v>
      </c>
      <c r="B651" s="30">
        <v>500511</v>
      </c>
      <c r="C651" s="1" t="s">
        <v>668</v>
      </c>
      <c r="D651" s="1" t="s">
        <v>1382</v>
      </c>
    </row>
    <row r="652" spans="1:4">
      <c r="A652" s="1" t="str">
        <f t="shared" si="11"/>
        <v>[["tool",500512,99999]]</v>
      </c>
      <c r="B652" s="30">
        <v>500512</v>
      </c>
      <c r="C652" s="1" t="s">
        <v>669</v>
      </c>
      <c r="D652" s="1" t="s">
        <v>1383</v>
      </c>
    </row>
    <row r="653" spans="1:4">
      <c r="A653" s="1" t="str">
        <f t="shared" si="11"/>
        <v>[["tool",500513,99999]]</v>
      </c>
      <c r="B653" s="30">
        <v>500513</v>
      </c>
      <c r="C653" s="1" t="s">
        <v>670</v>
      </c>
      <c r="D653" s="1" t="s">
        <v>1384</v>
      </c>
    </row>
    <row r="654" spans="1:4">
      <c r="A654" s="1" t="str">
        <f t="shared" si="11"/>
        <v>[["tool",500514,99999]]</v>
      </c>
      <c r="B654" s="30">
        <v>500514</v>
      </c>
      <c r="C654" s="1" t="s">
        <v>671</v>
      </c>
      <c r="D654" s="1" t="s">
        <v>1385</v>
      </c>
    </row>
    <row r="655" spans="1:4">
      <c r="A655" s="1" t="str">
        <f t="shared" si="11"/>
        <v>[["tool",500515,99999]]</v>
      </c>
      <c r="B655" s="30">
        <v>500515</v>
      </c>
      <c r="C655" s="1" t="s">
        <v>672</v>
      </c>
      <c r="D655" s="1" t="s">
        <v>1386</v>
      </c>
    </row>
    <row r="656" spans="1:4">
      <c r="A656" s="1" t="str">
        <f t="shared" si="11"/>
        <v>[["tool",500516,99999]]</v>
      </c>
      <c r="B656" s="30">
        <v>500516</v>
      </c>
      <c r="C656" s="1" t="s">
        <v>673</v>
      </c>
      <c r="D656" s="1" t="s">
        <v>1387</v>
      </c>
    </row>
    <row r="657" spans="1:4">
      <c r="A657" s="1" t="str">
        <f t="shared" si="11"/>
        <v>[["tool",500517,99999]]</v>
      </c>
      <c r="B657" s="30">
        <v>500517</v>
      </c>
      <c r="C657" s="1" t="s">
        <v>674</v>
      </c>
      <c r="D657" s="1" t="s">
        <v>1388</v>
      </c>
    </row>
    <row r="658" spans="1:4">
      <c r="A658" s="1" t="str">
        <f t="shared" si="11"/>
        <v>[["tool",500518,99999]]</v>
      </c>
      <c r="B658" s="30">
        <v>500518</v>
      </c>
      <c r="C658" s="1" t="s">
        <v>675</v>
      </c>
      <c r="D658" s="1" t="s">
        <v>1389</v>
      </c>
    </row>
    <row r="659" spans="1:4">
      <c r="A659" s="1" t="str">
        <f t="shared" si="11"/>
        <v>[["tool",500519,99999]]</v>
      </c>
      <c r="B659" s="30">
        <v>500519</v>
      </c>
      <c r="C659" s="1" t="s">
        <v>676</v>
      </c>
      <c r="D659" s="1" t="s">
        <v>1390</v>
      </c>
    </row>
    <row r="660" spans="1:4" s="102" customFormat="1">
      <c r="A660" s="102" t="str">
        <f t="shared" si="11"/>
        <v>[["tool",500520,99999]]</v>
      </c>
      <c r="B660" s="30">
        <v>500520</v>
      </c>
      <c r="C660" s="102" t="s">
        <v>11358</v>
      </c>
      <c r="D660" s="102" t="s">
        <v>11357</v>
      </c>
    </row>
    <row r="661" spans="1:4">
      <c r="B661" s="4">
        <v>40111</v>
      </c>
      <c r="C661" s="4" t="s">
        <v>381</v>
      </c>
      <c r="D661" s="1" t="s">
        <v>1047</v>
      </c>
    </row>
    <row r="662" spans="1:4">
      <c r="B662" s="4">
        <v>40112</v>
      </c>
      <c r="C662" s="4" t="s">
        <v>382</v>
      </c>
      <c r="D662" s="1" t="s">
        <v>1048</v>
      </c>
    </row>
    <row r="663" spans="1:4">
      <c r="B663" s="4">
        <v>40113</v>
      </c>
      <c r="C663" s="4" t="s">
        <v>383</v>
      </c>
      <c r="D663" s="1" t="s">
        <v>1049</v>
      </c>
    </row>
    <row r="664" spans="1:4">
      <c r="B664" s="4">
        <v>40121</v>
      </c>
      <c r="C664" s="4" t="s">
        <v>384</v>
      </c>
      <c r="D664" s="1" t="s">
        <v>1050</v>
      </c>
    </row>
    <row r="665" spans="1:4">
      <c r="B665" s="4">
        <v>40122</v>
      </c>
      <c r="C665" s="4" t="s">
        <v>385</v>
      </c>
      <c r="D665" s="1" t="s">
        <v>1051</v>
      </c>
    </row>
    <row r="666" spans="1:4">
      <c r="B666" s="4">
        <v>40123</v>
      </c>
      <c r="C666" s="4" t="s">
        <v>386</v>
      </c>
      <c r="D666" s="1" t="s">
        <v>1052</v>
      </c>
    </row>
    <row r="667" spans="1:4">
      <c r="B667" s="4">
        <v>40211</v>
      </c>
      <c r="C667" s="4" t="s">
        <v>387</v>
      </c>
      <c r="D667" s="1" t="s">
        <v>1053</v>
      </c>
    </row>
    <row r="668" spans="1:4">
      <c r="B668" s="4">
        <v>40212</v>
      </c>
      <c r="C668" s="4" t="s">
        <v>388</v>
      </c>
      <c r="D668" s="1" t="s">
        <v>1054</v>
      </c>
    </row>
    <row r="669" spans="1:4">
      <c r="B669" s="4">
        <v>40213</v>
      </c>
      <c r="C669" s="4" t="s">
        <v>389</v>
      </c>
      <c r="D669" s="1" t="s">
        <v>1055</v>
      </c>
    </row>
    <row r="670" spans="1:4">
      <c r="B670" s="4">
        <v>40221</v>
      </c>
      <c r="C670" s="4" t="s">
        <v>390</v>
      </c>
      <c r="D670" s="1" t="s">
        <v>1056</v>
      </c>
    </row>
    <row r="671" spans="1:4">
      <c r="B671" s="4">
        <v>40222</v>
      </c>
      <c r="C671" s="4" t="s">
        <v>391</v>
      </c>
      <c r="D671" s="1" t="s">
        <v>1057</v>
      </c>
    </row>
    <row r="672" spans="1:4">
      <c r="B672" s="4">
        <v>40223</v>
      </c>
      <c r="C672" s="4" t="s">
        <v>392</v>
      </c>
      <c r="D672" s="1" t="s">
        <v>1058</v>
      </c>
    </row>
    <row r="673" spans="2:4">
      <c r="B673" s="4">
        <v>40231</v>
      </c>
      <c r="C673" s="4" t="s">
        <v>393</v>
      </c>
      <c r="D673" s="1" t="s">
        <v>1059</v>
      </c>
    </row>
    <row r="674" spans="2:4">
      <c r="B674" s="4">
        <v>40232</v>
      </c>
      <c r="C674" s="4" t="s">
        <v>394</v>
      </c>
      <c r="D674" s="1" t="s">
        <v>1060</v>
      </c>
    </row>
    <row r="675" spans="2:4">
      <c r="B675" s="4">
        <v>40233</v>
      </c>
      <c r="C675" s="4" t="s">
        <v>395</v>
      </c>
      <c r="D675" s="1" t="s">
        <v>1061</v>
      </c>
    </row>
    <row r="676" spans="2:4">
      <c r="B676" s="4">
        <v>40301</v>
      </c>
      <c r="C676" s="4" t="s">
        <v>396</v>
      </c>
      <c r="D676" s="1" t="s">
        <v>1062</v>
      </c>
    </row>
    <row r="677" spans="2:4">
      <c r="B677" s="4">
        <v>40302</v>
      </c>
      <c r="C677" s="4" t="s">
        <v>397</v>
      </c>
      <c r="D677" s="1" t="s">
        <v>1063</v>
      </c>
    </row>
    <row r="678" spans="2:4">
      <c r="B678" s="4">
        <v>40303</v>
      </c>
      <c r="C678" s="4" t="s">
        <v>398</v>
      </c>
      <c r="D678" s="1" t="s">
        <v>1064</v>
      </c>
    </row>
    <row r="679" spans="2:4">
      <c r="B679" s="4">
        <v>40304</v>
      </c>
      <c r="C679" s="4" t="s">
        <v>399</v>
      </c>
      <c r="D679" s="1" t="s">
        <v>1065</v>
      </c>
    </row>
    <row r="680" spans="2:4">
      <c r="B680" s="4">
        <v>40311</v>
      </c>
      <c r="C680" s="4" t="s">
        <v>400</v>
      </c>
      <c r="D680" s="1" t="s">
        <v>1066</v>
      </c>
    </row>
    <row r="681" spans="2:4">
      <c r="B681" s="4">
        <v>40312</v>
      </c>
      <c r="C681" s="4" t="s">
        <v>401</v>
      </c>
      <c r="D681" s="1" t="s">
        <v>1067</v>
      </c>
    </row>
    <row r="682" spans="2:4">
      <c r="B682" s="4">
        <v>40313</v>
      </c>
      <c r="C682" s="4" t="s">
        <v>402</v>
      </c>
      <c r="D682" s="1" t="s">
        <v>1068</v>
      </c>
    </row>
    <row r="683" spans="2:4">
      <c r="B683" s="4">
        <v>40314</v>
      </c>
      <c r="C683" s="4" t="s">
        <v>403</v>
      </c>
      <c r="D683" s="1" t="s">
        <v>1069</v>
      </c>
    </row>
    <row r="684" spans="2:4">
      <c r="B684" s="4">
        <v>40101</v>
      </c>
      <c r="C684" s="4" t="s">
        <v>404</v>
      </c>
      <c r="D684" s="1" t="s">
        <v>1070</v>
      </c>
    </row>
    <row r="685" spans="2:4">
      <c r="B685" s="4">
        <v>40102</v>
      </c>
      <c r="C685" s="4" t="s">
        <v>405</v>
      </c>
      <c r="D685" s="1" t="s">
        <v>1071</v>
      </c>
    </row>
    <row r="686" spans="2:4">
      <c r="B686" s="4">
        <v>40103</v>
      </c>
      <c r="C686" s="4" t="s">
        <v>406</v>
      </c>
      <c r="D686" s="1" t="s">
        <v>1072</v>
      </c>
    </row>
    <row r="687" spans="2:4">
      <c r="B687" s="4">
        <v>40321</v>
      </c>
      <c r="C687" s="4" t="s">
        <v>407</v>
      </c>
      <c r="D687" s="1" t="s">
        <v>1073</v>
      </c>
    </row>
    <row r="688" spans="2:4">
      <c r="B688" s="4">
        <v>40322</v>
      </c>
      <c r="C688" s="4" t="s">
        <v>408</v>
      </c>
      <c r="D688" s="1" t="s">
        <v>1074</v>
      </c>
    </row>
    <row r="689" spans="2:4">
      <c r="B689" s="4">
        <v>40323</v>
      </c>
      <c r="C689" s="4" t="s">
        <v>409</v>
      </c>
      <c r="D689" s="1" t="s">
        <v>1075</v>
      </c>
    </row>
    <row r="690" spans="2:4">
      <c r="B690" s="4">
        <v>40421</v>
      </c>
      <c r="C690" s="4" t="s">
        <v>410</v>
      </c>
      <c r="D690" s="1" t="s">
        <v>1076</v>
      </c>
    </row>
    <row r="691" spans="2:4">
      <c r="B691" s="4">
        <v>40422</v>
      </c>
      <c r="C691" s="4" t="s">
        <v>411</v>
      </c>
      <c r="D691" s="1" t="s">
        <v>1077</v>
      </c>
    </row>
    <row r="692" spans="2:4">
      <c r="B692" s="4">
        <v>40423</v>
      </c>
      <c r="C692" s="4" t="s">
        <v>412</v>
      </c>
      <c r="D692" s="1" t="s">
        <v>1078</v>
      </c>
    </row>
    <row r="693" spans="2:4">
      <c r="B693" s="4">
        <v>40424</v>
      </c>
      <c r="C693" s="4" t="s">
        <v>413</v>
      </c>
      <c r="D693" s="1" t="s">
        <v>1079</v>
      </c>
    </row>
    <row r="694" spans="2:4">
      <c r="B694" s="4">
        <v>40331</v>
      </c>
      <c r="C694" s="4" t="s">
        <v>414</v>
      </c>
      <c r="D694" s="1" t="s">
        <v>1080</v>
      </c>
    </row>
    <row r="695" spans="2:4">
      <c r="B695" s="4">
        <v>40332</v>
      </c>
      <c r="C695" s="4" t="s">
        <v>415</v>
      </c>
      <c r="D695" s="1" t="s">
        <v>1081</v>
      </c>
    </row>
    <row r="696" spans="2:4">
      <c r="B696" s="4">
        <v>40333</v>
      </c>
      <c r="C696" s="4" t="s">
        <v>416</v>
      </c>
      <c r="D696" s="1" t="s">
        <v>1082</v>
      </c>
    </row>
    <row r="697" spans="2:4">
      <c r="B697" s="4">
        <v>40334</v>
      </c>
      <c r="C697" s="4" t="s">
        <v>417</v>
      </c>
      <c r="D697" s="1" t="s">
        <v>1083</v>
      </c>
    </row>
    <row r="698" spans="2:4">
      <c r="B698" s="4">
        <v>40401</v>
      </c>
      <c r="C698" s="4" t="s">
        <v>418</v>
      </c>
      <c r="D698" s="1" t="s">
        <v>1084</v>
      </c>
    </row>
    <row r="699" spans="2:4">
      <c r="B699" s="4">
        <v>40402</v>
      </c>
      <c r="C699" s="4" t="s">
        <v>419</v>
      </c>
      <c r="D699" s="1" t="s">
        <v>1085</v>
      </c>
    </row>
    <row r="700" spans="2:4">
      <c r="B700" s="4">
        <v>40403</v>
      </c>
      <c r="C700" s="4" t="s">
        <v>420</v>
      </c>
      <c r="D700" s="1" t="s">
        <v>1086</v>
      </c>
    </row>
    <row r="701" spans="2:4">
      <c r="B701" s="4">
        <v>40404</v>
      </c>
      <c r="C701" s="4" t="s">
        <v>421</v>
      </c>
      <c r="D701" s="1" t="s">
        <v>1087</v>
      </c>
    </row>
    <row r="702" spans="2:4">
      <c r="B702" s="4">
        <v>40405</v>
      </c>
      <c r="C702" s="4" t="s">
        <v>422</v>
      </c>
      <c r="D702" s="1" t="s">
        <v>1088</v>
      </c>
    </row>
    <row r="703" spans="2:4">
      <c r="B703" s="4">
        <v>40406</v>
      </c>
      <c r="C703" s="4" t="s">
        <v>423</v>
      </c>
      <c r="D703" s="1" t="s">
        <v>1089</v>
      </c>
    </row>
    <row r="704" spans="2:4">
      <c r="B704" s="4">
        <v>40431</v>
      </c>
      <c r="C704" s="4" t="s">
        <v>424</v>
      </c>
      <c r="D704" s="1" t="s">
        <v>1090</v>
      </c>
    </row>
    <row r="705" spans="2:4">
      <c r="B705" s="4">
        <v>40432</v>
      </c>
      <c r="C705" s="4" t="s">
        <v>425</v>
      </c>
      <c r="D705" s="1" t="s">
        <v>1091</v>
      </c>
    </row>
    <row r="706" spans="2:4">
      <c r="B706" s="4">
        <v>40433</v>
      </c>
      <c r="C706" s="4" t="s">
        <v>426</v>
      </c>
      <c r="D706" s="1" t="s">
        <v>1092</v>
      </c>
    </row>
    <row r="707" spans="2:4">
      <c r="B707" s="4">
        <v>40434</v>
      </c>
      <c r="C707" s="4" t="s">
        <v>427</v>
      </c>
      <c r="D707" s="1" t="s">
        <v>1093</v>
      </c>
    </row>
    <row r="708" spans="2:4">
      <c r="B708" s="4">
        <v>40435</v>
      </c>
      <c r="C708" s="4" t="s">
        <v>428</v>
      </c>
      <c r="D708" s="1" t="s">
        <v>1094</v>
      </c>
    </row>
    <row r="709" spans="2:4">
      <c r="B709" s="4">
        <v>40436</v>
      </c>
      <c r="C709" s="4" t="s">
        <v>429</v>
      </c>
      <c r="D709" s="1" t="s">
        <v>1095</v>
      </c>
    </row>
    <row r="710" spans="2:4">
      <c r="B710" s="4">
        <v>40441</v>
      </c>
      <c r="C710" s="4" t="s">
        <v>430</v>
      </c>
      <c r="D710" s="1" t="s">
        <v>1096</v>
      </c>
    </row>
    <row r="711" spans="2:4">
      <c r="B711" s="4">
        <v>40442</v>
      </c>
      <c r="C711" s="4" t="s">
        <v>431</v>
      </c>
      <c r="D711" s="1" t="s">
        <v>1097</v>
      </c>
    </row>
    <row r="712" spans="2:4">
      <c r="B712" s="4">
        <v>40443</v>
      </c>
      <c r="C712" s="4" t="s">
        <v>432</v>
      </c>
      <c r="D712" s="1" t="s">
        <v>1098</v>
      </c>
    </row>
    <row r="713" spans="2:4">
      <c r="B713" s="4">
        <v>40444</v>
      </c>
      <c r="C713" s="4" t="s">
        <v>433</v>
      </c>
      <c r="D713" s="1" t="s">
        <v>1099</v>
      </c>
    </row>
    <row r="714" spans="2:4">
      <c r="B714" s="4">
        <v>40445</v>
      </c>
      <c r="C714" s="4" t="s">
        <v>434</v>
      </c>
      <c r="D714" s="1" t="s">
        <v>1100</v>
      </c>
    </row>
    <row r="715" spans="2:4">
      <c r="B715" s="4">
        <v>40446</v>
      </c>
      <c r="C715" s="4" t="s">
        <v>435</v>
      </c>
      <c r="D715" s="1" t="s">
        <v>1101</v>
      </c>
    </row>
    <row r="716" spans="2:4">
      <c r="B716" s="4">
        <v>40411</v>
      </c>
      <c r="C716" s="4" t="s">
        <v>436</v>
      </c>
      <c r="D716" s="1" t="s">
        <v>1102</v>
      </c>
    </row>
    <row r="717" spans="2:4">
      <c r="B717" s="4">
        <v>40412</v>
      </c>
      <c r="C717" s="4" t="s">
        <v>437</v>
      </c>
      <c r="D717" s="1" t="s">
        <v>1103</v>
      </c>
    </row>
    <row r="718" spans="2:4">
      <c r="B718" s="4">
        <v>40413</v>
      </c>
      <c r="C718" s="4" t="s">
        <v>438</v>
      </c>
      <c r="D718" s="1" t="s">
        <v>1104</v>
      </c>
    </row>
    <row r="719" spans="2:4">
      <c r="B719" s="4">
        <v>40414</v>
      </c>
      <c r="C719" s="4" t="s">
        <v>439</v>
      </c>
      <c r="D719" s="1" t="s">
        <v>1105</v>
      </c>
    </row>
    <row r="720" spans="2:4">
      <c r="B720" s="4">
        <v>40415</v>
      </c>
      <c r="C720" s="4" t="s">
        <v>440</v>
      </c>
      <c r="D720" s="1" t="s">
        <v>1106</v>
      </c>
    </row>
    <row r="721" spans="2:4">
      <c r="B721" s="4">
        <v>40416</v>
      </c>
      <c r="C721" s="4" t="s">
        <v>441</v>
      </c>
      <c r="D721" s="1" t="s">
        <v>1107</v>
      </c>
    </row>
    <row r="722" spans="2:4" ht="17.25">
      <c r="B722" s="4">
        <v>41001</v>
      </c>
      <c r="C722" s="5" t="s">
        <v>442</v>
      </c>
      <c r="D722" s="1" t="s">
        <v>1108</v>
      </c>
    </row>
    <row r="723" spans="2:4" ht="17.25">
      <c r="B723" s="4">
        <v>41002</v>
      </c>
      <c r="C723" s="5" t="s">
        <v>443</v>
      </c>
      <c r="D723" s="1" t="s">
        <v>1109</v>
      </c>
    </row>
    <row r="724" spans="2:4" ht="17.25">
      <c r="B724" s="4">
        <v>41003</v>
      </c>
      <c r="C724" s="2" t="s">
        <v>444</v>
      </c>
      <c r="D724" s="1" t="s">
        <v>1110</v>
      </c>
    </row>
    <row r="725" spans="2:4">
      <c r="B725" s="1">
        <v>10102</v>
      </c>
      <c r="C725" s="32" t="s">
        <v>483</v>
      </c>
      <c r="D725" s="33" t="s">
        <v>1150</v>
      </c>
    </row>
    <row r="726" spans="2:4">
      <c r="B726" s="1">
        <v>10103</v>
      </c>
      <c r="C726" s="32" t="s">
        <v>484</v>
      </c>
      <c r="D726" s="33" t="s">
        <v>1151</v>
      </c>
    </row>
    <row r="727" spans="2:4">
      <c r="B727" s="1">
        <v>10104</v>
      </c>
      <c r="C727" s="32" t="s">
        <v>485</v>
      </c>
      <c r="D727" s="33" t="s">
        <v>1152</v>
      </c>
    </row>
    <row r="728" spans="2:4">
      <c r="B728" s="1">
        <v>10105</v>
      </c>
      <c r="C728" s="32" t="s">
        <v>486</v>
      </c>
      <c r="D728" s="33" t="s">
        <v>1153</v>
      </c>
    </row>
    <row r="729" spans="2:4">
      <c r="B729" s="1">
        <v>10106</v>
      </c>
      <c r="C729" s="32" t="s">
        <v>487</v>
      </c>
      <c r="D729" s="33" t="s">
        <v>1154</v>
      </c>
    </row>
    <row r="730" spans="2:4">
      <c r="B730" s="1">
        <v>10107</v>
      </c>
      <c r="C730" s="31" t="s">
        <v>488</v>
      </c>
      <c r="D730" s="34" t="s">
        <v>1155</v>
      </c>
    </row>
    <row r="731" spans="2:4">
      <c r="B731" s="1">
        <v>10108</v>
      </c>
      <c r="C731" s="31" t="s">
        <v>489</v>
      </c>
      <c r="D731" s="34" t="s">
        <v>1156</v>
      </c>
    </row>
    <row r="732" spans="2:4">
      <c r="B732" s="1">
        <v>10109</v>
      </c>
      <c r="C732" s="31" t="s">
        <v>490</v>
      </c>
      <c r="D732" s="34" t="s">
        <v>1157</v>
      </c>
    </row>
    <row r="733" spans="2:4">
      <c r="B733" s="1">
        <v>10110</v>
      </c>
      <c r="C733" s="31" t="s">
        <v>491</v>
      </c>
      <c r="D733" s="34" t="s">
        <v>1158</v>
      </c>
    </row>
    <row r="734" spans="2:4">
      <c r="B734" s="1">
        <v>10111</v>
      </c>
      <c r="C734" s="31" t="s">
        <v>492</v>
      </c>
      <c r="D734" s="34" t="s">
        <v>1159</v>
      </c>
    </row>
    <row r="735" spans="2:4">
      <c r="B735" s="1">
        <v>10112</v>
      </c>
      <c r="C735" s="31" t="s">
        <v>493</v>
      </c>
      <c r="D735" s="34" t="s">
        <v>1160</v>
      </c>
    </row>
    <row r="736" spans="2:4">
      <c r="B736" s="1">
        <v>10113</v>
      </c>
      <c r="C736" s="31" t="s">
        <v>494</v>
      </c>
      <c r="D736" s="34" t="s">
        <v>1161</v>
      </c>
    </row>
    <row r="737" spans="2:4">
      <c r="B737" s="1">
        <v>10114</v>
      </c>
      <c r="C737" s="31" t="s">
        <v>495</v>
      </c>
      <c r="D737" s="34" t="s">
        <v>1162</v>
      </c>
    </row>
    <row r="738" spans="2:4">
      <c r="B738" s="1">
        <v>10115</v>
      </c>
      <c r="C738" s="31" t="s">
        <v>496</v>
      </c>
      <c r="D738" s="34" t="s">
        <v>1163</v>
      </c>
    </row>
    <row r="739" spans="2:4">
      <c r="B739" s="1">
        <v>10116</v>
      </c>
      <c r="C739" s="31" t="s">
        <v>497</v>
      </c>
      <c r="D739" s="34" t="s">
        <v>1164</v>
      </c>
    </row>
    <row r="740" spans="2:4">
      <c r="B740" s="1">
        <v>10117</v>
      </c>
      <c r="C740" s="31" t="s">
        <v>498</v>
      </c>
      <c r="D740" s="34" t="s">
        <v>1165</v>
      </c>
    </row>
    <row r="741" spans="2:4">
      <c r="B741" s="1">
        <v>21014</v>
      </c>
      <c r="C741" s="1" t="s">
        <v>514</v>
      </c>
      <c r="D741" s="1" t="s">
        <v>1179</v>
      </c>
    </row>
    <row r="742" spans="2:4">
      <c r="B742" s="1">
        <v>6010202</v>
      </c>
      <c r="C742" s="1" t="s">
        <v>539</v>
      </c>
      <c r="D742" s="1" t="s">
        <v>1204</v>
      </c>
    </row>
    <row r="743" spans="2:4">
      <c r="B743" s="1">
        <v>6010203</v>
      </c>
      <c r="C743" s="1" t="s">
        <v>540</v>
      </c>
      <c r="D743" s="1" t="s">
        <v>1205</v>
      </c>
    </row>
    <row r="744" spans="2:4">
      <c r="B744" s="1">
        <v>6010204</v>
      </c>
      <c r="C744" s="1" t="s">
        <v>541</v>
      </c>
      <c r="D744" s="1" t="s">
        <v>1206</v>
      </c>
    </row>
    <row r="745" spans="2:4">
      <c r="B745" s="35">
        <v>6010205</v>
      </c>
      <c r="C745" s="35" t="s">
        <v>542</v>
      </c>
      <c r="D745" s="35" t="s">
        <v>1207</v>
      </c>
    </row>
    <row r="746" spans="2:4">
      <c r="B746" s="1">
        <v>6000102</v>
      </c>
      <c r="C746" s="1" t="s">
        <v>543</v>
      </c>
      <c r="D746" s="1" t="s">
        <v>1208</v>
      </c>
    </row>
    <row r="747" spans="2:4">
      <c r="B747" s="1">
        <v>6010302</v>
      </c>
      <c r="C747" s="1" t="s">
        <v>544</v>
      </c>
      <c r="D747" s="1" t="s">
        <v>1209</v>
      </c>
    </row>
    <row r="748" spans="2:4">
      <c r="B748" s="1">
        <v>6030102</v>
      </c>
      <c r="C748" s="1" t="s">
        <v>545</v>
      </c>
      <c r="D748" s="1" t="s">
        <v>1210</v>
      </c>
    </row>
    <row r="749" spans="2:4">
      <c r="B749" s="1">
        <v>6030103</v>
      </c>
      <c r="C749" s="1" t="s">
        <v>546</v>
      </c>
      <c r="D749" s="1" t="s">
        <v>1211</v>
      </c>
    </row>
    <row r="750" spans="2:4">
      <c r="B750" s="1">
        <v>6040102</v>
      </c>
      <c r="C750" s="1" t="s">
        <v>547</v>
      </c>
      <c r="D750" s="1" t="s">
        <v>1212</v>
      </c>
    </row>
    <row r="751" spans="2:4">
      <c r="B751" s="35">
        <v>6050102</v>
      </c>
      <c r="C751" s="35" t="s">
        <v>548</v>
      </c>
      <c r="D751" s="35" t="s">
        <v>1213</v>
      </c>
    </row>
    <row r="752" spans="2:4">
      <c r="B752" s="1">
        <v>6030302</v>
      </c>
      <c r="C752" s="1" t="s">
        <v>549</v>
      </c>
      <c r="D752" s="1" t="s">
        <v>1214</v>
      </c>
    </row>
    <row r="753" spans="2:4">
      <c r="B753" s="1">
        <v>6080202</v>
      </c>
      <c r="C753" s="1" t="s">
        <v>550</v>
      </c>
      <c r="D753" s="1" t="s">
        <v>1215</v>
      </c>
    </row>
    <row r="754" spans="2:4">
      <c r="B754" s="28">
        <v>6060202</v>
      </c>
      <c r="C754" s="1" t="s">
        <v>551</v>
      </c>
      <c r="D754" s="1" t="s">
        <v>1216</v>
      </c>
    </row>
    <row r="755" spans="2:4">
      <c r="B755" s="28">
        <v>6060203</v>
      </c>
      <c r="C755" s="1" t="s">
        <v>552</v>
      </c>
      <c r="D755" s="1" t="s">
        <v>1217</v>
      </c>
    </row>
    <row r="756" spans="2:4">
      <c r="B756" s="1">
        <v>6120102</v>
      </c>
      <c r="C756" s="1" t="s">
        <v>553</v>
      </c>
      <c r="D756" s="1" t="s">
        <v>1218</v>
      </c>
    </row>
    <row r="757" spans="2:4">
      <c r="B757" s="1">
        <v>6030202</v>
      </c>
      <c r="C757" s="1" t="s">
        <v>554</v>
      </c>
      <c r="D757" s="1" t="s">
        <v>1219</v>
      </c>
    </row>
    <row r="758" spans="2:4">
      <c r="B758" s="1">
        <v>6070102</v>
      </c>
      <c r="C758" s="1" t="s">
        <v>555</v>
      </c>
      <c r="D758" s="1" t="s">
        <v>1220</v>
      </c>
    </row>
    <row r="759" spans="2:4">
      <c r="B759" s="1">
        <v>6030203</v>
      </c>
      <c r="C759" s="1" t="s">
        <v>556</v>
      </c>
      <c r="D759" s="1" t="s">
        <v>1221</v>
      </c>
    </row>
    <row r="760" spans="2:4">
      <c r="B760" s="1">
        <v>6030204</v>
      </c>
      <c r="C760" s="1" t="s">
        <v>557</v>
      </c>
      <c r="D760" s="1" t="s">
        <v>1222</v>
      </c>
    </row>
    <row r="761" spans="2:4">
      <c r="B761" s="1">
        <v>6050202</v>
      </c>
      <c r="C761" s="36" t="s">
        <v>558</v>
      </c>
      <c r="D761" s="1" t="s">
        <v>1223</v>
      </c>
    </row>
    <row r="762" spans="2:4">
      <c r="B762" s="1">
        <v>6060402</v>
      </c>
      <c r="C762" s="36" t="s">
        <v>559</v>
      </c>
      <c r="D762" s="1" t="s">
        <v>1224</v>
      </c>
    </row>
    <row r="763" spans="2:4">
      <c r="B763" s="1">
        <v>6000103</v>
      </c>
      <c r="C763" s="36" t="s">
        <v>560</v>
      </c>
      <c r="D763" s="1" t="s">
        <v>1225</v>
      </c>
    </row>
    <row r="764" spans="2:4">
      <c r="B764" s="1">
        <v>6030303</v>
      </c>
      <c r="C764" s="36" t="s">
        <v>561</v>
      </c>
      <c r="D764" s="1" t="s">
        <v>1226</v>
      </c>
    </row>
    <row r="765" spans="2:4">
      <c r="B765" s="1">
        <v>6040103</v>
      </c>
      <c r="C765" s="36" t="s">
        <v>562</v>
      </c>
      <c r="D765" s="1" t="s">
        <v>1227</v>
      </c>
    </row>
    <row r="766" spans="2:4">
      <c r="B766" s="1">
        <v>6120103</v>
      </c>
      <c r="C766" s="36" t="s">
        <v>563</v>
      </c>
      <c r="D766" s="1" t="s">
        <v>1228</v>
      </c>
    </row>
    <row r="767" spans="2:4">
      <c r="B767" s="1">
        <v>6010102</v>
      </c>
      <c r="C767" s="36" t="s">
        <v>564</v>
      </c>
      <c r="D767" s="1" t="s">
        <v>1229</v>
      </c>
    </row>
    <row r="768" spans="2:4">
      <c r="B768" s="1">
        <v>6050203</v>
      </c>
      <c r="C768" s="36" t="s">
        <v>565</v>
      </c>
      <c r="D768" s="1" t="s">
        <v>1230</v>
      </c>
    </row>
    <row r="769" spans="2:4">
      <c r="B769" s="1">
        <v>6010303</v>
      </c>
      <c r="C769" s="36" t="s">
        <v>566</v>
      </c>
      <c r="D769" s="1" t="s">
        <v>1231</v>
      </c>
    </row>
  </sheetData>
  <phoneticPr fontId="9" type="noConversion"/>
  <conditionalFormatting sqref="D436:D439 D434 D591:D660 B434 D417:D432 B417:B432 B436:B438">
    <cfRule type="cellIs" dxfId="86" priority="59" stopIfTrue="1" operator="notEqual">
      <formula>INDIRECT("Dummy_for_Comparison1!"&amp;ADDRESS(ROW(),COLUMN()))</formula>
    </cfRule>
  </conditionalFormatting>
  <conditionalFormatting sqref="B442 B444 B446 B448">
    <cfRule type="duplicateValues" dxfId="85" priority="60"/>
  </conditionalFormatting>
  <conditionalFormatting sqref="B433">
    <cfRule type="duplicateValues" dxfId="84" priority="56"/>
  </conditionalFormatting>
  <conditionalFormatting sqref="B450">
    <cfRule type="duplicateValues" dxfId="83" priority="55"/>
  </conditionalFormatting>
  <conditionalFormatting sqref="B427">
    <cfRule type="duplicateValues" dxfId="82" priority="52"/>
  </conditionalFormatting>
  <conditionalFormatting sqref="B451">
    <cfRule type="duplicateValues" dxfId="81" priority="51"/>
  </conditionalFormatting>
  <conditionalFormatting sqref="B458:B476">
    <cfRule type="duplicateValues" dxfId="80" priority="49"/>
  </conditionalFormatting>
  <conditionalFormatting sqref="B245">
    <cfRule type="duplicateValues" dxfId="79" priority="48"/>
  </conditionalFormatting>
  <conditionalFormatting sqref="B428 B430 B432">
    <cfRule type="duplicateValues" dxfId="78" priority="46"/>
  </conditionalFormatting>
  <conditionalFormatting sqref="B429 B431">
    <cfRule type="duplicateValues" dxfId="77" priority="45"/>
  </conditionalFormatting>
  <conditionalFormatting sqref="B512">
    <cfRule type="duplicateValues" dxfId="76" priority="44"/>
  </conditionalFormatting>
  <conditionalFormatting sqref="B222">
    <cfRule type="duplicateValues" dxfId="75" priority="43"/>
  </conditionalFormatting>
  <conditionalFormatting sqref="B434">
    <cfRule type="duplicateValues" dxfId="74" priority="38"/>
  </conditionalFormatting>
  <conditionalFormatting sqref="B124:B130">
    <cfRule type="duplicateValues" dxfId="73" priority="37"/>
  </conditionalFormatting>
  <conditionalFormatting sqref="B131:B137">
    <cfRule type="duplicateValues" dxfId="72" priority="36"/>
  </conditionalFormatting>
  <conditionalFormatting sqref="B138:B144">
    <cfRule type="duplicateValues" dxfId="71" priority="35"/>
  </conditionalFormatting>
  <conditionalFormatting sqref="B309:B310">
    <cfRule type="duplicateValues" dxfId="70" priority="33"/>
  </conditionalFormatting>
  <conditionalFormatting sqref="B558">
    <cfRule type="duplicateValues" dxfId="69" priority="32"/>
  </conditionalFormatting>
  <conditionalFormatting sqref="B559">
    <cfRule type="duplicateValues" dxfId="68" priority="31"/>
  </conditionalFormatting>
  <conditionalFormatting sqref="B234">
    <cfRule type="duplicateValues" dxfId="67" priority="30"/>
  </conditionalFormatting>
  <conditionalFormatting sqref="B770:B1048576 B593:B660 B591 B443 B1:B5 B445 B447 B449 B436:B441 B242:B243 B511 B223:B233 B48:B123 B145:B165 B311:B363 B285:B308 B560:B565 B513:B557 B417:B426 B369:B385 B167:B221 B452:B457">
    <cfRule type="duplicateValues" dxfId="66" priority="61"/>
  </conditionalFormatting>
  <conditionalFormatting sqref="B44:B47">
    <cfRule type="duplicateValues" dxfId="65" priority="28"/>
  </conditionalFormatting>
  <conditionalFormatting sqref="B644:B660">
    <cfRule type="duplicateValues" dxfId="64" priority="26"/>
  </conditionalFormatting>
  <conditionalFormatting sqref="D435 B435">
    <cfRule type="cellIs" dxfId="63" priority="22" stopIfTrue="1" operator="notEqual">
      <formula>INDIRECT("Dummy_for_Comparison1!"&amp;ADDRESS(ROW(),COLUMN()))</formula>
    </cfRule>
  </conditionalFormatting>
  <conditionalFormatting sqref="B435">
    <cfRule type="duplicateValues" dxfId="62" priority="21"/>
  </conditionalFormatting>
  <conditionalFormatting sqref="B263:B282 B244 B246:B261">
    <cfRule type="duplicateValues" dxfId="61" priority="63"/>
  </conditionalFormatting>
  <conditionalFormatting sqref="B365">
    <cfRule type="duplicateValues" dxfId="60" priority="20"/>
  </conditionalFormatting>
  <conditionalFormatting sqref="B486">
    <cfRule type="duplicateValues" dxfId="59" priority="19"/>
  </conditionalFormatting>
  <conditionalFormatting sqref="B477:B485">
    <cfRule type="duplicateValues" dxfId="58" priority="64"/>
  </conditionalFormatting>
  <conditionalFormatting sqref="B364 B366:B368">
    <cfRule type="duplicateValues" dxfId="57" priority="65"/>
  </conditionalFormatting>
  <conditionalFormatting sqref="B262">
    <cfRule type="duplicateValues" dxfId="56" priority="18"/>
  </conditionalFormatting>
  <conditionalFormatting sqref="B283:B284">
    <cfRule type="duplicateValues" dxfId="55" priority="17"/>
  </conditionalFormatting>
  <conditionalFormatting sqref="B166">
    <cfRule type="duplicateValues" dxfId="54" priority="16"/>
  </conditionalFormatting>
  <conditionalFormatting sqref="B386:B416">
    <cfRule type="duplicateValues" dxfId="53" priority="66"/>
  </conditionalFormatting>
  <conditionalFormatting sqref="B487">
    <cfRule type="duplicateValues" dxfId="52" priority="15"/>
  </conditionalFormatting>
  <conditionalFormatting sqref="B488:B494">
    <cfRule type="duplicateValues" dxfId="51" priority="14"/>
  </conditionalFormatting>
  <conditionalFormatting sqref="D452">
    <cfRule type="duplicateValues" dxfId="50" priority="13"/>
  </conditionalFormatting>
  <conditionalFormatting sqref="B495:B510">
    <cfRule type="duplicateValues" dxfId="49" priority="67"/>
  </conditionalFormatting>
  <conditionalFormatting sqref="B697:C697">
    <cfRule type="duplicateValues" dxfId="48" priority="11"/>
  </conditionalFormatting>
  <conditionalFormatting sqref="C698:C721 B661:C696 B698:B724">
    <cfRule type="duplicateValues" dxfId="47" priority="12"/>
  </conditionalFormatting>
  <conditionalFormatting sqref="B725:B740">
    <cfRule type="duplicateValues" dxfId="46" priority="10"/>
  </conditionalFormatting>
  <conditionalFormatting sqref="B741">
    <cfRule type="duplicateValues" dxfId="45" priority="9"/>
  </conditionalFormatting>
  <conditionalFormatting sqref="B746:B748 B742:B744 B752:B754 B750">
    <cfRule type="duplicateValues" dxfId="44" priority="8"/>
  </conditionalFormatting>
  <conditionalFormatting sqref="B745">
    <cfRule type="duplicateValues" dxfId="43" priority="7"/>
  </conditionalFormatting>
  <conditionalFormatting sqref="B751">
    <cfRule type="duplicateValues" dxfId="42" priority="6"/>
  </conditionalFormatting>
  <conditionalFormatting sqref="B755">
    <cfRule type="duplicateValues" dxfId="41" priority="5"/>
  </conditionalFormatting>
  <conditionalFormatting sqref="B749">
    <cfRule type="duplicateValues" dxfId="40" priority="4"/>
  </conditionalFormatting>
  <conditionalFormatting sqref="B763">
    <cfRule type="duplicateValues" dxfId="39" priority="3"/>
  </conditionalFormatting>
  <conditionalFormatting sqref="B764">
    <cfRule type="duplicateValues" dxfId="38" priority="2"/>
  </conditionalFormatting>
  <conditionalFormatting sqref="B765">
    <cfRule type="duplicateValues" dxfId="37"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abSelected="1" topLeftCell="A19" workbookViewId="0">
      <selection activeCell="A53" sqref="A53"/>
    </sheetView>
  </sheetViews>
  <sheetFormatPr defaultRowHeight="14.25"/>
  <cols>
    <col min="1" max="1" width="19" style="42" bestFit="1" customWidth="1"/>
    <col min="2" max="2" width="40.25" bestFit="1" customWidth="1"/>
    <col min="3" max="3" width="25.375" bestFit="1" customWidth="1"/>
  </cols>
  <sheetData>
    <row r="1" spans="1:2">
      <c r="A1" s="40" t="s">
        <v>1778</v>
      </c>
      <c r="B1" s="40" t="s">
        <v>1779</v>
      </c>
    </row>
    <row r="2" spans="1:2">
      <c r="A2" s="43" t="s">
        <v>1467</v>
      </c>
      <c r="B2" s="44" t="s">
        <v>1468</v>
      </c>
    </row>
    <row r="3" spans="1:2">
      <c r="A3" s="43" t="s">
        <v>1469</v>
      </c>
      <c r="B3" s="44" t="s">
        <v>1470</v>
      </c>
    </row>
    <row r="4" spans="1:2">
      <c r="A4" s="43" t="s">
        <v>1471</v>
      </c>
      <c r="B4" s="44" t="s">
        <v>1472</v>
      </c>
    </row>
    <row r="5" spans="1:2">
      <c r="A5" s="43" t="s">
        <v>1473</v>
      </c>
      <c r="B5" s="44" t="s">
        <v>1474</v>
      </c>
    </row>
    <row r="6" spans="1:2">
      <c r="A6" s="43" t="s">
        <v>1475</v>
      </c>
      <c r="B6" s="44" t="s">
        <v>1476</v>
      </c>
    </row>
    <row r="7" spans="1:2">
      <c r="A7" s="43" t="s">
        <v>1477</v>
      </c>
      <c r="B7" s="44" t="s">
        <v>1478</v>
      </c>
    </row>
    <row r="8" spans="1:2">
      <c r="A8" s="43" t="s">
        <v>1479</v>
      </c>
      <c r="B8" s="44" t="s">
        <v>1480</v>
      </c>
    </row>
    <row r="9" spans="1:2">
      <c r="A9" s="43" t="s">
        <v>1481</v>
      </c>
      <c r="B9" s="44" t="s">
        <v>1482</v>
      </c>
    </row>
    <row r="10" spans="1:2">
      <c r="A10" s="43" t="s">
        <v>1483</v>
      </c>
      <c r="B10" s="44" t="s">
        <v>1484</v>
      </c>
    </row>
    <row r="11" spans="1:2">
      <c r="A11" s="43" t="s">
        <v>1485</v>
      </c>
      <c r="B11" s="44" t="s">
        <v>1486</v>
      </c>
    </row>
    <row r="12" spans="1:2">
      <c r="A12" s="43" t="s">
        <v>1487</v>
      </c>
      <c r="B12" s="44" t="s">
        <v>1488</v>
      </c>
    </row>
    <row r="13" spans="1:2">
      <c r="A13" s="43" t="s">
        <v>1489</v>
      </c>
      <c r="B13" s="44" t="s">
        <v>1490</v>
      </c>
    </row>
    <row r="14" spans="1:2">
      <c r="A14" s="43" t="s">
        <v>1491</v>
      </c>
      <c r="B14" s="44" t="s">
        <v>1492</v>
      </c>
    </row>
    <row r="15" spans="1:2">
      <c r="A15" s="43" t="s">
        <v>1493</v>
      </c>
      <c r="B15" s="44" t="s">
        <v>6</v>
      </c>
    </row>
    <row r="16" spans="1:2">
      <c r="A16" s="43" t="s">
        <v>1396</v>
      </c>
      <c r="B16" s="44" t="s">
        <v>1397</v>
      </c>
    </row>
    <row r="17" spans="1:2">
      <c r="A17" s="43" t="s">
        <v>1399</v>
      </c>
      <c r="B17" s="44" t="s">
        <v>1494</v>
      </c>
    </row>
    <row r="18" spans="1:2">
      <c r="A18" s="43" t="s">
        <v>1495</v>
      </c>
      <c r="B18" s="44" t="s">
        <v>1496</v>
      </c>
    </row>
    <row r="19" spans="1:2">
      <c r="A19" s="43" t="s">
        <v>1430</v>
      </c>
      <c r="B19" s="44" t="s">
        <v>1497</v>
      </c>
    </row>
    <row r="20" spans="1:2">
      <c r="A20" s="43" t="s">
        <v>1498</v>
      </c>
      <c r="B20" s="44" t="s">
        <v>1499</v>
      </c>
    </row>
    <row r="21" spans="1:2">
      <c r="A21" s="43" t="s">
        <v>1500</v>
      </c>
      <c r="B21" s="44" t="s">
        <v>1501</v>
      </c>
    </row>
    <row r="22" spans="1:2">
      <c r="A22" s="43" t="s">
        <v>1502</v>
      </c>
      <c r="B22" s="44" t="s">
        <v>1503</v>
      </c>
    </row>
    <row r="23" spans="1:2">
      <c r="A23" s="43" t="s">
        <v>1504</v>
      </c>
      <c r="B23" s="44" t="s">
        <v>1505</v>
      </c>
    </row>
    <row r="24" spans="1:2">
      <c r="A24" s="43" t="s">
        <v>1506</v>
      </c>
      <c r="B24" s="44" t="s">
        <v>1507</v>
      </c>
    </row>
    <row r="25" spans="1:2">
      <c r="A25" s="43" t="s">
        <v>1508</v>
      </c>
      <c r="B25" s="44" t="s">
        <v>1509</v>
      </c>
    </row>
    <row r="26" spans="1:2">
      <c r="A26" s="43" t="s">
        <v>1510</v>
      </c>
      <c r="B26" s="44" t="s">
        <v>1511</v>
      </c>
    </row>
    <row r="27" spans="1:2">
      <c r="A27" s="43" t="s">
        <v>1512</v>
      </c>
      <c r="B27" s="44" t="s">
        <v>1513</v>
      </c>
    </row>
    <row r="28" spans="1:2">
      <c r="A28" s="43" t="s">
        <v>1514</v>
      </c>
      <c r="B28" s="44" t="s">
        <v>1515</v>
      </c>
    </row>
    <row r="29" spans="1:2">
      <c r="A29" s="43" t="s">
        <v>1516</v>
      </c>
      <c r="B29" s="44" t="s">
        <v>1517</v>
      </c>
    </row>
    <row r="30" spans="1:2">
      <c r="A30" s="43" t="s">
        <v>1518</v>
      </c>
      <c r="B30" s="44" t="s">
        <v>1519</v>
      </c>
    </row>
    <row r="31" spans="1:2">
      <c r="A31" s="43" t="s">
        <v>1520</v>
      </c>
      <c r="B31" s="44" t="s">
        <v>1521</v>
      </c>
    </row>
    <row r="32" spans="1:2">
      <c r="A32" s="43" t="s">
        <v>1522</v>
      </c>
      <c r="B32" s="44" t="s">
        <v>1523</v>
      </c>
    </row>
    <row r="33" spans="1:2">
      <c r="A33" s="43" t="s">
        <v>1524</v>
      </c>
      <c r="B33" s="44" t="s">
        <v>1525</v>
      </c>
    </row>
    <row r="34" spans="1:2">
      <c r="A34" s="43" t="s">
        <v>1526</v>
      </c>
      <c r="B34" s="44" t="s">
        <v>1527</v>
      </c>
    </row>
    <row r="35" spans="1:2">
      <c r="A35" s="43" t="s">
        <v>1528</v>
      </c>
      <c r="B35" s="44" t="s">
        <v>1529</v>
      </c>
    </row>
    <row r="36" spans="1:2">
      <c r="A36" s="43" t="s">
        <v>1530</v>
      </c>
      <c r="B36" s="44" t="s">
        <v>1531</v>
      </c>
    </row>
    <row r="37" spans="1:2">
      <c r="A37" s="43" t="s">
        <v>1532</v>
      </c>
      <c r="B37" s="44" t="s">
        <v>1533</v>
      </c>
    </row>
    <row r="38" spans="1:2">
      <c r="A38" s="43" t="s">
        <v>1534</v>
      </c>
      <c r="B38" s="44" t="s">
        <v>1535</v>
      </c>
    </row>
    <row r="39" spans="1:2">
      <c r="A39" s="43" t="s">
        <v>1536</v>
      </c>
      <c r="B39" s="44" t="s">
        <v>1537</v>
      </c>
    </row>
    <row r="40" spans="1:2">
      <c r="A40" s="43" t="s">
        <v>1538</v>
      </c>
      <c r="B40" s="44" t="s">
        <v>1539</v>
      </c>
    </row>
    <row r="41" spans="1:2">
      <c r="A41" s="43" t="s">
        <v>1540</v>
      </c>
      <c r="B41" s="44" t="s">
        <v>1541</v>
      </c>
    </row>
    <row r="42" spans="1:2">
      <c r="A42" s="43" t="s">
        <v>1542</v>
      </c>
      <c r="B42" s="44" t="s">
        <v>1543</v>
      </c>
    </row>
    <row r="43" spans="1:2">
      <c r="A43" s="43" t="s">
        <v>1544</v>
      </c>
      <c r="B43" s="44" t="s">
        <v>1545</v>
      </c>
    </row>
    <row r="44" spans="1:2">
      <c r="A44" s="43" t="s">
        <v>1546</v>
      </c>
      <c r="B44" s="44" t="s">
        <v>1547</v>
      </c>
    </row>
    <row r="45" spans="1:2">
      <c r="A45" s="43" t="s">
        <v>1548</v>
      </c>
      <c r="B45" s="44" t="s">
        <v>1549</v>
      </c>
    </row>
    <row r="46" spans="1:2">
      <c r="A46" s="43" t="s">
        <v>1550</v>
      </c>
      <c r="B46" s="44" t="s">
        <v>1551</v>
      </c>
    </row>
    <row r="47" spans="1:2">
      <c r="A47" s="43" t="s">
        <v>1552</v>
      </c>
      <c r="B47" s="44" t="s">
        <v>1553</v>
      </c>
    </row>
    <row r="48" spans="1:2">
      <c r="A48" s="43" t="s">
        <v>1554</v>
      </c>
      <c r="B48" s="44" t="s">
        <v>1555</v>
      </c>
    </row>
    <row r="49" spans="1:2">
      <c r="A49" s="43" t="s">
        <v>1556</v>
      </c>
      <c r="B49" s="44" t="s">
        <v>1557</v>
      </c>
    </row>
    <row r="50" spans="1:2">
      <c r="A50" s="43" t="s">
        <v>1394</v>
      </c>
      <c r="B50" s="44" t="s">
        <v>1558</v>
      </c>
    </row>
    <row r="51" spans="1:2">
      <c r="A51" s="43" t="s">
        <v>1401</v>
      </c>
      <c r="B51" s="44" t="s">
        <v>8</v>
      </c>
    </row>
    <row r="52" spans="1:2">
      <c r="A52" s="43" t="s">
        <v>1402</v>
      </c>
      <c r="B52" s="44" t="s">
        <v>1403</v>
      </c>
    </row>
    <row r="53" spans="1:2">
      <c r="A53" s="43" t="s">
        <v>1404</v>
      </c>
      <c r="B53" s="44" t="s">
        <v>1559</v>
      </c>
    </row>
    <row r="54" spans="1:2">
      <c r="A54" s="43" t="s">
        <v>1406</v>
      </c>
      <c r="B54" s="44" t="s">
        <v>1560</v>
      </c>
    </row>
    <row r="55" spans="1:2">
      <c r="A55" s="43" t="s">
        <v>1410</v>
      </c>
      <c r="B55" s="44" t="s">
        <v>1561</v>
      </c>
    </row>
    <row r="56" spans="1:2">
      <c r="A56" s="43" t="s">
        <v>1562</v>
      </c>
      <c r="B56" s="44" t="s">
        <v>1563</v>
      </c>
    </row>
    <row r="57" spans="1:2">
      <c r="A57" s="43" t="s">
        <v>1564</v>
      </c>
      <c r="B57" s="44" t="s">
        <v>1565</v>
      </c>
    </row>
    <row r="58" spans="1:2">
      <c r="A58" s="43" t="s">
        <v>1566</v>
      </c>
      <c r="B58" s="44" t="s">
        <v>1567</v>
      </c>
    </row>
    <row r="59" spans="1:2">
      <c r="A59" s="43" t="s">
        <v>1568</v>
      </c>
      <c r="B59" s="44" t="s">
        <v>1569</v>
      </c>
    </row>
    <row r="60" spans="1:2">
      <c r="A60" s="43" t="s">
        <v>1570</v>
      </c>
      <c r="B60" s="44" t="s">
        <v>1571</v>
      </c>
    </row>
    <row r="61" spans="1:2">
      <c r="A61" s="43" t="s">
        <v>1426</v>
      </c>
      <c r="B61" s="44" t="s">
        <v>1572</v>
      </c>
    </row>
    <row r="62" spans="1:2">
      <c r="A62" s="43" t="s">
        <v>1573</v>
      </c>
      <c r="B62" s="44" t="s">
        <v>1574</v>
      </c>
    </row>
    <row r="63" spans="1:2">
      <c r="A63" s="43" t="s">
        <v>1575</v>
      </c>
      <c r="B63" s="44" t="s">
        <v>1576</v>
      </c>
    </row>
    <row r="64" spans="1:2">
      <c r="A64" s="43" t="s">
        <v>1577</v>
      </c>
      <c r="B64" s="44" t="s">
        <v>1578</v>
      </c>
    </row>
    <row r="65" spans="1:2">
      <c r="A65" s="43" t="s">
        <v>1579</v>
      </c>
      <c r="B65" s="44" t="s">
        <v>1580</v>
      </c>
    </row>
    <row r="66" spans="1:2">
      <c r="A66" s="43" t="s">
        <v>1581</v>
      </c>
      <c r="B66" s="44" t="s">
        <v>1582</v>
      </c>
    </row>
    <row r="67" spans="1:2">
      <c r="A67" s="43" t="s">
        <v>1583</v>
      </c>
      <c r="B67" s="44" t="s">
        <v>1584</v>
      </c>
    </row>
    <row r="68" spans="1:2">
      <c r="A68" s="43" t="s">
        <v>1585</v>
      </c>
      <c r="B68" s="44" t="s">
        <v>1586</v>
      </c>
    </row>
    <row r="69" spans="1:2">
      <c r="A69" s="43" t="s">
        <v>1587</v>
      </c>
      <c r="B69" s="44" t="s">
        <v>1588</v>
      </c>
    </row>
    <row r="70" spans="1:2">
      <c r="A70" s="43" t="s">
        <v>1589</v>
      </c>
      <c r="B70" s="44" t="s">
        <v>1590</v>
      </c>
    </row>
    <row r="71" spans="1:2">
      <c r="A71" s="43" t="s">
        <v>1591</v>
      </c>
      <c r="B71" s="44" t="s">
        <v>1592</v>
      </c>
    </row>
    <row r="72" spans="1:2">
      <c r="A72" s="43" t="s">
        <v>1593</v>
      </c>
      <c r="B72" s="44" t="s">
        <v>1594</v>
      </c>
    </row>
    <row r="73" spans="1:2">
      <c r="A73" s="43" t="s">
        <v>1595</v>
      </c>
      <c r="B73" s="44" t="s">
        <v>1596</v>
      </c>
    </row>
    <row r="74" spans="1:2">
      <c r="A74" s="43" t="s">
        <v>1597</v>
      </c>
      <c r="B74" s="44" t="s">
        <v>1598</v>
      </c>
    </row>
    <row r="75" spans="1:2">
      <c r="A75" s="43" t="s">
        <v>1599</v>
      </c>
      <c r="B75" s="44" t="s">
        <v>1600</v>
      </c>
    </row>
    <row r="76" spans="1:2">
      <c r="A76" s="43" t="s">
        <v>1601</v>
      </c>
      <c r="B76" s="44" t="s">
        <v>1602</v>
      </c>
    </row>
    <row r="77" spans="1:2">
      <c r="A77" s="43" t="s">
        <v>1603</v>
      </c>
      <c r="B77" s="44" t="s">
        <v>1604</v>
      </c>
    </row>
    <row r="78" spans="1:2">
      <c r="A78" s="43" t="s">
        <v>1605</v>
      </c>
      <c r="B78" s="44" t="s">
        <v>1606</v>
      </c>
    </row>
    <row r="79" spans="1:2">
      <c r="A79" s="43" t="s">
        <v>1607</v>
      </c>
      <c r="B79" s="44" t="s">
        <v>1606</v>
      </c>
    </row>
    <row r="80" spans="1:2">
      <c r="A80" s="43" t="s">
        <v>1608</v>
      </c>
      <c r="B80" s="44" t="s">
        <v>1609</v>
      </c>
    </row>
    <row r="81" spans="1:2">
      <c r="A81" s="43" t="s">
        <v>1610</v>
      </c>
      <c r="B81" s="44" t="s">
        <v>1611</v>
      </c>
    </row>
    <row r="82" spans="1:2">
      <c r="A82" s="43" t="s">
        <v>1612</v>
      </c>
      <c r="B82" s="44" t="s">
        <v>1613</v>
      </c>
    </row>
    <row r="83" spans="1:2" s="1" customFormat="1">
      <c r="A83" s="43" t="s">
        <v>1614</v>
      </c>
      <c r="B83" s="41" t="s">
        <v>1615</v>
      </c>
    </row>
    <row r="84" spans="1:2" s="1" customFormat="1">
      <c r="A84" s="43" t="s">
        <v>1616</v>
      </c>
      <c r="B84" s="41" t="s">
        <v>1617</v>
      </c>
    </row>
    <row r="85" spans="1:2" s="1" customFormat="1">
      <c r="A85" s="43" t="s">
        <v>1618</v>
      </c>
      <c r="B85" s="41" t="s">
        <v>1619</v>
      </c>
    </row>
    <row r="86" spans="1:2" s="1" customFormat="1">
      <c r="A86" s="43" t="s">
        <v>1620</v>
      </c>
      <c r="B86" s="41" t="s">
        <v>1621</v>
      </c>
    </row>
    <row r="87" spans="1:2" s="1" customFormat="1">
      <c r="A87" s="43" t="s">
        <v>1622</v>
      </c>
      <c r="B87" s="41" t="s">
        <v>1623</v>
      </c>
    </row>
    <row r="88" spans="1:2" s="1" customFormat="1">
      <c r="A88" s="43" t="s">
        <v>1624</v>
      </c>
      <c r="B88" s="41" t="s">
        <v>1625</v>
      </c>
    </row>
    <row r="89" spans="1:2" s="1" customFormat="1">
      <c r="A89" s="43" t="s">
        <v>1626</v>
      </c>
      <c r="B89" s="41" t="s">
        <v>1627</v>
      </c>
    </row>
    <row r="90" spans="1:2" s="1" customFormat="1">
      <c r="A90" s="43" t="s">
        <v>1398</v>
      </c>
      <c r="B90" s="41" t="s">
        <v>7</v>
      </c>
    </row>
    <row r="91" spans="1:2" s="1" customFormat="1">
      <c r="A91" s="43" t="s">
        <v>1628</v>
      </c>
      <c r="B91" s="41" t="s">
        <v>1629</v>
      </c>
    </row>
    <row r="92" spans="1:2" s="1" customFormat="1">
      <c r="A92" s="43" t="s">
        <v>1630</v>
      </c>
      <c r="B92" s="41" t="s">
        <v>1631</v>
      </c>
    </row>
    <row r="93" spans="1:2" s="1" customFormat="1">
      <c r="A93" s="43" t="s">
        <v>1632</v>
      </c>
      <c r="B93" s="41" t="s">
        <v>1633</v>
      </c>
    </row>
    <row r="94" spans="1:2" s="1" customFormat="1">
      <c r="A94" s="43" t="s">
        <v>1634</v>
      </c>
      <c r="B94" s="41" t="s">
        <v>1635</v>
      </c>
    </row>
    <row r="95" spans="1:2" s="1" customFormat="1">
      <c r="A95" s="43" t="s">
        <v>1636</v>
      </c>
      <c r="B95" s="41" t="s">
        <v>1637</v>
      </c>
    </row>
    <row r="96" spans="1:2" s="1" customFormat="1">
      <c r="A96" s="43" t="s">
        <v>1638</v>
      </c>
      <c r="B96" s="41" t="s">
        <v>1639</v>
      </c>
    </row>
    <row r="97" spans="1:2" s="1" customFormat="1">
      <c r="A97" s="43" t="s">
        <v>1640</v>
      </c>
      <c r="B97" s="41" t="s">
        <v>1641</v>
      </c>
    </row>
    <row r="98" spans="1:2" s="1" customFormat="1">
      <c r="A98" s="43" t="s">
        <v>1642</v>
      </c>
      <c r="B98" s="41" t="s">
        <v>1643</v>
      </c>
    </row>
    <row r="99" spans="1:2" s="1" customFormat="1">
      <c r="A99" s="43" t="s">
        <v>1644</v>
      </c>
      <c r="B99" s="41" t="s">
        <v>1413</v>
      </c>
    </row>
    <row r="100" spans="1:2" s="1" customFormat="1">
      <c r="A100" s="43" t="s">
        <v>1645</v>
      </c>
      <c r="B100" s="41" t="s">
        <v>1646</v>
      </c>
    </row>
    <row r="101" spans="1:2" s="1" customFormat="1">
      <c r="A101" s="43" t="s">
        <v>1647</v>
      </c>
      <c r="B101" s="41" t="s">
        <v>1648</v>
      </c>
    </row>
    <row r="102" spans="1:2" s="1" customFormat="1">
      <c r="A102" s="43" t="s">
        <v>1649</v>
      </c>
      <c r="B102" s="41" t="s">
        <v>1650</v>
      </c>
    </row>
    <row r="103" spans="1:2" s="1" customFormat="1">
      <c r="A103" s="43" t="s">
        <v>1651</v>
      </c>
      <c r="B103" s="41" t="s">
        <v>1652</v>
      </c>
    </row>
    <row r="104" spans="1:2" s="1" customFormat="1">
      <c r="A104" s="43" t="s">
        <v>1653</v>
      </c>
      <c r="B104" s="41" t="s">
        <v>1654</v>
      </c>
    </row>
    <row r="105" spans="1:2" s="1" customFormat="1">
      <c r="A105" s="43" t="s">
        <v>1655</v>
      </c>
      <c r="B105" s="41" t="s">
        <v>1656</v>
      </c>
    </row>
    <row r="106" spans="1:2" s="1" customFormat="1">
      <c r="A106" s="43" t="s">
        <v>1657</v>
      </c>
      <c r="B106" s="41" t="s">
        <v>1658</v>
      </c>
    </row>
    <row r="107" spans="1:2" s="1" customFormat="1">
      <c r="A107" s="43" t="s">
        <v>1659</v>
      </c>
      <c r="B107" s="41" t="s">
        <v>1660</v>
      </c>
    </row>
    <row r="108" spans="1:2" s="1" customFormat="1">
      <c r="A108" s="43" t="s">
        <v>1661</v>
      </c>
      <c r="B108" s="41" t="s">
        <v>1662</v>
      </c>
    </row>
    <row r="109" spans="1:2" s="1" customFormat="1">
      <c r="A109" s="43" t="s">
        <v>1663</v>
      </c>
      <c r="B109" s="41" t="s">
        <v>1664</v>
      </c>
    </row>
    <row r="110" spans="1:2" s="1" customFormat="1">
      <c r="A110" s="43" t="s">
        <v>1665</v>
      </c>
      <c r="B110" s="41" t="s">
        <v>1666</v>
      </c>
    </row>
    <row r="111" spans="1:2" s="1" customFormat="1">
      <c r="A111" s="43" t="s">
        <v>1667</v>
      </c>
      <c r="B111" s="41" t="s">
        <v>1668</v>
      </c>
    </row>
    <row r="112" spans="1:2" s="1" customFormat="1">
      <c r="A112" s="43" t="s">
        <v>1669</v>
      </c>
      <c r="B112" s="41" t="s">
        <v>1670</v>
      </c>
    </row>
    <row r="113" spans="1:2">
      <c r="A113" s="43" t="s">
        <v>1671</v>
      </c>
      <c r="B113" s="44" t="s">
        <v>1670</v>
      </c>
    </row>
    <row r="114" spans="1:2">
      <c r="A114" s="43" t="s">
        <v>1672</v>
      </c>
      <c r="B114" s="44" t="s">
        <v>1673</v>
      </c>
    </row>
    <row r="115" spans="1:2">
      <c r="A115" s="43" t="s">
        <v>1674</v>
      </c>
      <c r="B115" s="44" t="s">
        <v>1675</v>
      </c>
    </row>
    <row r="116" spans="1:2">
      <c r="A116" s="43" t="s">
        <v>1676</v>
      </c>
      <c r="B116" s="44" t="s">
        <v>1677</v>
      </c>
    </row>
    <row r="117" spans="1:2">
      <c r="A117" s="43" t="s">
        <v>1678</v>
      </c>
      <c r="B117" s="44" t="s">
        <v>1679</v>
      </c>
    </row>
    <row r="118" spans="1:2">
      <c r="A118" s="43" t="s">
        <v>1680</v>
      </c>
      <c r="B118" s="44" t="s">
        <v>1681</v>
      </c>
    </row>
    <row r="119" spans="1:2">
      <c r="A119" s="43" t="s">
        <v>1682</v>
      </c>
      <c r="B119" s="44" t="s">
        <v>1683</v>
      </c>
    </row>
    <row r="120" spans="1:2">
      <c r="A120" s="43" t="s">
        <v>1684</v>
      </c>
      <c r="B120" s="44" t="s">
        <v>1685</v>
      </c>
    </row>
    <row r="121" spans="1:2">
      <c r="A121" s="43" t="s">
        <v>1686</v>
      </c>
      <c r="B121" s="44" t="s">
        <v>1687</v>
      </c>
    </row>
    <row r="122" spans="1:2">
      <c r="A122" s="43" t="s">
        <v>1688</v>
      </c>
      <c r="B122" s="44" t="s">
        <v>1689</v>
      </c>
    </row>
    <row r="123" spans="1:2">
      <c r="A123" s="43" t="s">
        <v>1690</v>
      </c>
      <c r="B123" s="44" t="s">
        <v>1691</v>
      </c>
    </row>
    <row r="124" spans="1:2">
      <c r="A124" s="43" t="s">
        <v>1692</v>
      </c>
      <c r="B124" s="44" t="s">
        <v>1693</v>
      </c>
    </row>
    <row r="125" spans="1:2">
      <c r="A125" s="43" t="s">
        <v>1694</v>
      </c>
      <c r="B125" s="44" t="s">
        <v>1695</v>
      </c>
    </row>
    <row r="126" spans="1:2">
      <c r="A126" s="43" t="s">
        <v>1696</v>
      </c>
      <c r="B126" s="44" t="s">
        <v>1697</v>
      </c>
    </row>
    <row r="127" spans="1:2">
      <c r="A127" s="43" t="s">
        <v>1698</v>
      </c>
      <c r="B127" s="44" t="s">
        <v>1699</v>
      </c>
    </row>
    <row r="128" spans="1:2">
      <c r="A128" s="43" t="s">
        <v>1700</v>
      </c>
      <c r="B128" s="44" t="s">
        <v>1701</v>
      </c>
    </row>
    <row r="129" spans="1:2">
      <c r="A129" s="43" t="s">
        <v>1702</v>
      </c>
      <c r="B129" s="44" t="s">
        <v>1703</v>
      </c>
    </row>
    <row r="130" spans="1:2">
      <c r="A130" s="43" t="s">
        <v>1704</v>
      </c>
      <c r="B130" s="44" t="s">
        <v>1705</v>
      </c>
    </row>
    <row r="131" spans="1:2">
      <c r="A131" s="43" t="s">
        <v>1706</v>
      </c>
      <c r="B131" s="44" t="s">
        <v>1707</v>
      </c>
    </row>
    <row r="132" spans="1:2">
      <c r="A132" s="43" t="s">
        <v>1708</v>
      </c>
      <c r="B132" s="44" t="s">
        <v>1709</v>
      </c>
    </row>
    <row r="133" spans="1:2">
      <c r="A133" s="43" t="s">
        <v>1710</v>
      </c>
      <c r="B133" s="44" t="s">
        <v>1711</v>
      </c>
    </row>
    <row r="134" spans="1:2">
      <c r="A134" s="43" t="s">
        <v>1712</v>
      </c>
      <c r="B134" s="44" t="s">
        <v>1713</v>
      </c>
    </row>
    <row r="135" spans="1:2">
      <c r="A135" s="43" t="s">
        <v>1714</v>
      </c>
      <c r="B135" s="44" t="s">
        <v>1715</v>
      </c>
    </row>
    <row r="136" spans="1:2">
      <c r="A136" s="43" t="s">
        <v>1716</v>
      </c>
      <c r="B136" s="44" t="s">
        <v>1717</v>
      </c>
    </row>
    <row r="137" spans="1:2">
      <c r="A137" s="43" t="s">
        <v>1718</v>
      </c>
      <c r="B137" s="44" t="s">
        <v>1719</v>
      </c>
    </row>
    <row r="138" spans="1:2">
      <c r="A138" s="43" t="s">
        <v>1720</v>
      </c>
      <c r="B138" s="44" t="s">
        <v>1721</v>
      </c>
    </row>
    <row r="139" spans="1:2">
      <c r="A139" s="43" t="s">
        <v>1722</v>
      </c>
      <c r="B139" s="44" t="s">
        <v>1723</v>
      </c>
    </row>
    <row r="140" spans="1:2">
      <c r="A140" s="43" t="s">
        <v>1724</v>
      </c>
      <c r="B140" s="44" t="s">
        <v>1725</v>
      </c>
    </row>
    <row r="141" spans="1:2">
      <c r="A141" s="43" t="s">
        <v>1726</v>
      </c>
      <c r="B141" s="44" t="s">
        <v>1727</v>
      </c>
    </row>
    <row r="142" spans="1:2">
      <c r="A142" s="43" t="s">
        <v>1728</v>
      </c>
      <c r="B142" s="44" t="s">
        <v>1729</v>
      </c>
    </row>
    <row r="143" spans="1:2">
      <c r="A143" s="43" t="s">
        <v>1730</v>
      </c>
      <c r="B143" s="44" t="s">
        <v>1731</v>
      </c>
    </row>
    <row r="144" spans="1:2">
      <c r="A144" s="43" t="s">
        <v>1732</v>
      </c>
      <c r="B144" s="44" t="s">
        <v>1733</v>
      </c>
    </row>
    <row r="145" spans="1:2">
      <c r="A145" s="43" t="s">
        <v>1734</v>
      </c>
      <c r="B145" s="44" t="s">
        <v>1735</v>
      </c>
    </row>
    <row r="146" spans="1:2">
      <c r="A146" s="43" t="s">
        <v>1736</v>
      </c>
      <c r="B146" s="44" t="s">
        <v>1737</v>
      </c>
    </row>
    <row r="147" spans="1:2">
      <c r="A147" s="43" t="s">
        <v>1738</v>
      </c>
      <c r="B147" s="44" t="s">
        <v>1739</v>
      </c>
    </row>
    <row r="148" spans="1:2">
      <c r="A148" s="43" t="s">
        <v>1740</v>
      </c>
      <c r="B148" s="44" t="s">
        <v>1741</v>
      </c>
    </row>
    <row r="149" spans="1:2">
      <c r="A149" s="43" t="s">
        <v>1742</v>
      </c>
      <c r="B149" s="44" t="s">
        <v>1743</v>
      </c>
    </row>
    <row r="150" spans="1:2">
      <c r="A150" s="43" t="s">
        <v>1744</v>
      </c>
      <c r="B150" s="44" t="s">
        <v>1745</v>
      </c>
    </row>
    <row r="151" spans="1:2">
      <c r="A151" s="43" t="s">
        <v>1746</v>
      </c>
      <c r="B151" s="44" t="s">
        <v>1747</v>
      </c>
    </row>
    <row r="152" spans="1:2">
      <c r="A152" s="43" t="s">
        <v>1748</v>
      </c>
      <c r="B152" s="44" t="s">
        <v>1749</v>
      </c>
    </row>
    <row r="153" spans="1:2">
      <c r="A153" s="43" t="s">
        <v>1750</v>
      </c>
      <c r="B153" s="44" t="s">
        <v>1751</v>
      </c>
    </row>
    <row r="154" spans="1:2">
      <c r="A154" s="43" t="s">
        <v>1752</v>
      </c>
      <c r="B154" s="44" t="s">
        <v>1753</v>
      </c>
    </row>
    <row r="155" spans="1:2">
      <c r="A155" s="43" t="s">
        <v>1754</v>
      </c>
      <c r="B155" s="44" t="s">
        <v>1755</v>
      </c>
    </row>
    <row r="156" spans="1:2">
      <c r="A156" s="43" t="s">
        <v>1756</v>
      </c>
      <c r="B156" s="44" t="s">
        <v>1757</v>
      </c>
    </row>
    <row r="157" spans="1:2">
      <c r="A157" s="43" t="s">
        <v>1758</v>
      </c>
      <c r="B157" s="44" t="s">
        <v>1759</v>
      </c>
    </row>
    <row r="158" spans="1:2">
      <c r="A158" s="43" t="s">
        <v>1760</v>
      </c>
      <c r="B158" s="44" t="s">
        <v>1761</v>
      </c>
    </row>
    <row r="159" spans="1:2">
      <c r="A159" s="43" t="s">
        <v>1762</v>
      </c>
      <c r="B159" s="44" t="s">
        <v>1763</v>
      </c>
    </row>
    <row r="160" spans="1:2">
      <c r="A160" s="43" t="s">
        <v>1764</v>
      </c>
      <c r="B160" s="44" t="s">
        <v>1765</v>
      </c>
    </row>
    <row r="161" spans="1:2">
      <c r="A161" s="43" t="s">
        <v>1766</v>
      </c>
      <c r="B161" s="44" t="s">
        <v>1767</v>
      </c>
    </row>
    <row r="162" spans="1:2">
      <c r="A162" s="43" t="s">
        <v>1768</v>
      </c>
      <c r="B162" s="44" t="s">
        <v>1769</v>
      </c>
    </row>
    <row r="163" spans="1:2">
      <c r="A163" s="43" t="s">
        <v>1770</v>
      </c>
      <c r="B163" s="44" t="s">
        <v>1771</v>
      </c>
    </row>
    <row r="164" spans="1:2">
      <c r="A164" s="43" t="s">
        <v>1772</v>
      </c>
      <c r="B164" s="44" t="s">
        <v>1773</v>
      </c>
    </row>
    <row r="165" spans="1:2">
      <c r="A165" s="43" t="s">
        <v>1774</v>
      </c>
      <c r="B165" s="44" t="s">
        <v>1775</v>
      </c>
    </row>
    <row r="166" spans="1:2">
      <c r="A166" s="43" t="s">
        <v>1776</v>
      </c>
      <c r="B166" s="44" t="s">
        <v>1777</v>
      </c>
    </row>
  </sheetData>
  <phoneticPr fontId="9" type="noConversion"/>
  <conditionalFormatting sqref="A112">
    <cfRule type="duplicateValues" dxfId="36" priority="9"/>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topLeftCell="K48" zoomScale="90" zoomScaleNormal="90" workbookViewId="0">
      <selection activeCell="O64" sqref="O64"/>
    </sheetView>
  </sheetViews>
  <sheetFormatPr defaultRowHeight="14.25"/>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14" width="0.75" style="55" customWidth="1"/>
    <col min="15" max="15" width="9" style="108"/>
    <col min="16" max="16" width="13.875" style="108" bestFit="1" customWidth="1"/>
    <col min="17" max="17" width="16.375" style="96" customWidth="1"/>
    <col min="18" max="18" width="0.75" style="55" customWidth="1"/>
    <col min="19" max="19" width="25.75" style="55" bestFit="1" customWidth="1"/>
    <col min="20" max="20" width="30.625" style="55" customWidth="1"/>
    <col min="21" max="21" width="9" style="96"/>
    <col min="22" max="23" width="9" style="1"/>
    <col min="24" max="24" width="12.125" style="1" bestFit="1" customWidth="1"/>
    <col min="25" max="25" width="12" style="1" customWidth="1"/>
    <col min="26" max="26" width="122.625" style="1" bestFit="1" customWidth="1"/>
    <col min="27" max="16384" width="9" style="1"/>
  </cols>
  <sheetData>
    <row r="1" spans="1:26" ht="28.5">
      <c r="A1" s="51" t="s">
        <v>2564</v>
      </c>
      <c r="C1" s="51" t="s">
        <v>2563</v>
      </c>
      <c r="E1" s="422" t="s">
        <v>6947</v>
      </c>
      <c r="F1" s="422"/>
      <c r="G1" s="422"/>
      <c r="I1" s="422" t="s">
        <v>11188</v>
      </c>
      <c r="J1" s="422"/>
      <c r="L1" s="420" t="s">
        <v>11193</v>
      </c>
      <c r="M1" s="420"/>
      <c r="O1" s="107" t="s">
        <v>11622</v>
      </c>
      <c r="P1" s="107" t="s">
        <v>11503</v>
      </c>
      <c r="Q1" s="78" t="s">
        <v>11621</v>
      </c>
      <c r="S1" s="106" t="s">
        <v>12286</v>
      </c>
      <c r="T1" s="106" t="s">
        <v>12287</v>
      </c>
      <c r="U1" s="97" t="s">
        <v>12528</v>
      </c>
      <c r="X1" s="423" t="s">
        <v>2284</v>
      </c>
      <c r="Y1" s="423"/>
      <c r="Z1" s="423"/>
    </row>
    <row r="2" spans="1:26" ht="15.75">
      <c r="A2" s="37" t="s">
        <v>1814</v>
      </c>
      <c r="C2" s="37" t="s">
        <v>2503</v>
      </c>
      <c r="E2" s="49" t="s">
        <v>6946</v>
      </c>
      <c r="F2" s="49">
        <f>--MID(E2,7,5)</f>
        <v>50001</v>
      </c>
      <c r="G2" s="49" t="s">
        <v>2165</v>
      </c>
      <c r="I2" s="52" t="s">
        <v>6952</v>
      </c>
      <c r="J2" s="78" t="s">
        <v>6905</v>
      </c>
      <c r="L2" s="54" t="s">
        <v>11194</v>
      </c>
      <c r="M2" s="97" t="s">
        <v>11288</v>
      </c>
      <c r="N2" s="57"/>
      <c r="O2" s="232">
        <f>INDEX('disTreasure-宝物'!$A:$A,MATCH(语言辅助表!P2,'disTreasure-宝物'!$B:$B,0),0)</f>
        <v>40111</v>
      </c>
      <c r="P2" s="174" t="s">
        <v>381</v>
      </c>
      <c r="Q2" s="225" t="s">
        <v>11546</v>
      </c>
      <c r="S2" s="106" t="s">
        <v>12288</v>
      </c>
      <c r="T2" s="176" t="s">
        <v>12587</v>
      </c>
      <c r="U2" s="221" t="s">
        <v>12529</v>
      </c>
      <c r="X2" s="1">
        <v>50213</v>
      </c>
      <c r="Y2" s="1" t="s">
        <v>2285</v>
      </c>
      <c r="Z2" s="1" t="s">
        <v>6948</v>
      </c>
    </row>
    <row r="3" spans="1:26" ht="15.75">
      <c r="A3" s="37" t="s">
        <v>1818</v>
      </c>
      <c r="C3" s="37" t="s">
        <v>2504</v>
      </c>
      <c r="E3" s="49" t="s">
        <v>1999</v>
      </c>
      <c r="F3" s="49">
        <f t="shared" ref="F3:F66" si="0">--MID(E3,7,5)</f>
        <v>50002</v>
      </c>
      <c r="G3" s="49" t="s">
        <v>2166</v>
      </c>
      <c r="I3" s="52" t="s">
        <v>2676</v>
      </c>
      <c r="J3" s="78" t="s">
        <v>116</v>
      </c>
      <c r="L3" s="54" t="s">
        <v>11195</v>
      </c>
      <c r="M3" s="97" t="s">
        <v>11289</v>
      </c>
      <c r="N3" s="57"/>
      <c r="O3" s="232">
        <f>INDEX('disTreasure-宝物'!$A:$A,MATCH(语言辅助表!P3,'disTreasure-宝物'!$B:$B,0),0)</f>
        <v>40112</v>
      </c>
      <c r="P3" s="174" t="s">
        <v>382</v>
      </c>
      <c r="Q3" s="225" t="s">
        <v>11547</v>
      </c>
      <c r="S3" s="106" t="s">
        <v>12289</v>
      </c>
      <c r="T3" s="176" t="s">
        <v>12587</v>
      </c>
      <c r="U3" s="221" t="s">
        <v>12529</v>
      </c>
      <c r="X3" s="1">
        <v>51120</v>
      </c>
      <c r="Y3" s="1" t="s">
        <v>2288</v>
      </c>
      <c r="Z3" s="1" t="s">
        <v>6949</v>
      </c>
    </row>
    <row r="4" spans="1:26" ht="15.75">
      <c r="A4" s="37" t="s">
        <v>1815</v>
      </c>
      <c r="C4" s="37" t="s">
        <v>2505</v>
      </c>
      <c r="E4" s="49" t="s">
        <v>2000</v>
      </c>
      <c r="F4" s="49">
        <f t="shared" si="0"/>
        <v>50003</v>
      </c>
      <c r="G4" s="49" t="s">
        <v>2167</v>
      </c>
      <c r="I4" s="52" t="s">
        <v>2677</v>
      </c>
      <c r="J4" s="78" t="s">
        <v>117</v>
      </c>
      <c r="L4" s="54" t="s">
        <v>11196</v>
      </c>
      <c r="M4" s="97" t="s">
        <v>11290</v>
      </c>
      <c r="N4" s="57"/>
      <c r="O4" s="232">
        <f>INDEX('disTreasure-宝物'!$A:$A,MATCH(语言辅助表!P4,'disTreasure-宝物'!$B:$B,0),0)</f>
        <v>40113</v>
      </c>
      <c r="P4" s="174" t="s">
        <v>383</v>
      </c>
      <c r="Q4" s="225" t="s">
        <v>11548</v>
      </c>
      <c r="S4" s="106" t="s">
        <v>12290</v>
      </c>
      <c r="T4" s="176" t="s">
        <v>12587</v>
      </c>
      <c r="U4" s="221" t="s">
        <v>12529</v>
      </c>
      <c r="X4" s="1">
        <v>52067</v>
      </c>
      <c r="Y4" s="1" t="s">
        <v>2287</v>
      </c>
      <c r="Z4" s="1" t="s">
        <v>6950</v>
      </c>
    </row>
    <row r="5" spans="1:26" ht="15.75">
      <c r="A5" s="37" t="s">
        <v>1817</v>
      </c>
      <c r="C5" s="37" t="s">
        <v>2506</v>
      </c>
      <c r="E5" s="49" t="s">
        <v>2001</v>
      </c>
      <c r="F5" s="49">
        <f t="shared" si="0"/>
        <v>50004</v>
      </c>
      <c r="G5" s="49" t="s">
        <v>2168</v>
      </c>
      <c r="I5" s="52" t="s">
        <v>2678</v>
      </c>
      <c r="J5" s="78" t="s">
        <v>118</v>
      </c>
      <c r="L5" s="54" t="s">
        <v>11345</v>
      </c>
      <c r="M5" s="97" t="s">
        <v>11291</v>
      </c>
      <c r="N5" s="57"/>
      <c r="O5" s="232">
        <f>INDEX('disTreasure-宝物'!$A:$A,MATCH(语言辅助表!P5,'disTreasure-宝物'!$B:$B,0),0)</f>
        <v>40121</v>
      </c>
      <c r="P5" s="174" t="s">
        <v>384</v>
      </c>
      <c r="Q5" s="225" t="s">
        <v>11549</v>
      </c>
      <c r="S5" s="106" t="s">
        <v>12291</v>
      </c>
      <c r="T5" s="176" t="s">
        <v>12588</v>
      </c>
      <c r="U5" s="221" t="s">
        <v>12530</v>
      </c>
      <c r="X5" s="1">
        <v>52066</v>
      </c>
      <c r="Y5" s="1" t="s">
        <v>2286</v>
      </c>
      <c r="Z5" s="1" t="s">
        <v>6951</v>
      </c>
    </row>
    <row r="6" spans="1:26" ht="15.75">
      <c r="A6" s="37" t="s">
        <v>1816</v>
      </c>
      <c r="C6" s="37" t="s">
        <v>2507</v>
      </c>
      <c r="E6" s="49" t="s">
        <v>2002</v>
      </c>
      <c r="F6" s="49">
        <f t="shared" si="0"/>
        <v>50005</v>
      </c>
      <c r="G6" s="49" t="s">
        <v>2169</v>
      </c>
      <c r="I6" s="52" t="s">
        <v>2679</v>
      </c>
      <c r="J6" s="78" t="s">
        <v>1789</v>
      </c>
      <c r="L6" s="54" t="s">
        <v>11197</v>
      </c>
      <c r="M6" s="97" t="s">
        <v>11292</v>
      </c>
      <c r="N6" s="57"/>
      <c r="O6" s="232">
        <f>INDEX('disTreasure-宝物'!$A:$A,MATCH(语言辅助表!P6,'disTreasure-宝物'!$B:$B,0),0)</f>
        <v>40122</v>
      </c>
      <c r="P6" s="174" t="s">
        <v>385</v>
      </c>
      <c r="Q6" s="225" t="s">
        <v>11550</v>
      </c>
      <c r="S6" s="106" t="s">
        <v>12292</v>
      </c>
      <c r="T6" s="176" t="s">
        <v>12588</v>
      </c>
      <c r="U6" s="221" t="s">
        <v>12530</v>
      </c>
      <c r="X6" s="1">
        <v>51121</v>
      </c>
      <c r="Y6" s="1" t="s">
        <v>2289</v>
      </c>
      <c r="Z6" s="1" t="s">
        <v>6953</v>
      </c>
    </row>
    <row r="7" spans="1:26" ht="15.75">
      <c r="A7" s="37" t="s">
        <v>1815</v>
      </c>
      <c r="C7" s="37" t="s">
        <v>2508</v>
      </c>
      <c r="E7" s="49" t="s">
        <v>2003</v>
      </c>
      <c r="F7" s="49">
        <f t="shared" si="0"/>
        <v>50006</v>
      </c>
      <c r="G7" s="49" t="s">
        <v>2165</v>
      </c>
      <c r="I7" s="52" t="s">
        <v>2680</v>
      </c>
      <c r="J7" s="78" t="s">
        <v>120</v>
      </c>
      <c r="L7" s="54" t="s">
        <v>11198</v>
      </c>
      <c r="M7" s="97" t="s">
        <v>11293</v>
      </c>
      <c r="N7" s="57"/>
      <c r="O7" s="232">
        <f>INDEX('disTreasure-宝物'!$A:$A,MATCH(语言辅助表!P7,'disTreasure-宝物'!$B:$B,0),0)</f>
        <v>40123</v>
      </c>
      <c r="P7" s="174" t="s">
        <v>386</v>
      </c>
      <c r="Q7" s="225" t="s">
        <v>11551</v>
      </c>
      <c r="S7" s="106" t="s">
        <v>12293</v>
      </c>
      <c r="T7" s="176" t="s">
        <v>12588</v>
      </c>
      <c r="U7" s="221" t="s">
        <v>12530</v>
      </c>
    </row>
    <row r="8" spans="1:26" ht="15.75">
      <c r="A8" s="37" t="s">
        <v>1814</v>
      </c>
      <c r="C8" s="37" t="s">
        <v>2509</v>
      </c>
      <c r="E8" s="49" t="s">
        <v>2004</v>
      </c>
      <c r="F8" s="49">
        <f t="shared" si="0"/>
        <v>50007</v>
      </c>
      <c r="G8" s="49" t="s">
        <v>626</v>
      </c>
      <c r="I8" s="52" t="s">
        <v>2681</v>
      </c>
      <c r="J8" s="78" t="s">
        <v>121</v>
      </c>
      <c r="L8" s="54" t="s">
        <v>11199</v>
      </c>
      <c r="M8" s="97" t="s">
        <v>11294</v>
      </c>
      <c r="N8" s="57"/>
      <c r="O8" s="232">
        <f>INDEX('disTreasure-宝物'!$A:$A,MATCH(语言辅助表!P8,'disTreasure-宝物'!$B:$B,0),0)</f>
        <v>40211</v>
      </c>
      <c r="P8" s="174" t="s">
        <v>387</v>
      </c>
      <c r="Q8" s="225" t="s">
        <v>11552</v>
      </c>
      <c r="S8" s="106" t="s">
        <v>12294</v>
      </c>
      <c r="T8" s="176" t="s">
        <v>12589</v>
      </c>
      <c r="U8" s="221" t="s">
        <v>12531</v>
      </c>
    </row>
    <row r="9" spans="1:26" ht="15.75">
      <c r="A9" s="37" t="s">
        <v>1817</v>
      </c>
      <c r="C9" s="37" t="s">
        <v>2510</v>
      </c>
      <c r="E9" s="49" t="s">
        <v>2005</v>
      </c>
      <c r="F9" s="49">
        <f t="shared" si="0"/>
        <v>50008</v>
      </c>
      <c r="G9" s="49" t="s">
        <v>2170</v>
      </c>
      <c r="I9" s="52" t="s">
        <v>2682</v>
      </c>
      <c r="J9" s="78" t="s">
        <v>122</v>
      </c>
      <c r="L9" s="54" t="s">
        <v>11200</v>
      </c>
      <c r="M9" s="97" t="s">
        <v>11295</v>
      </c>
      <c r="N9" s="57"/>
      <c r="O9" s="232">
        <f>INDEX('disTreasure-宝物'!$A:$A,MATCH(语言辅助表!P9,'disTreasure-宝物'!$B:$B,0),0)</f>
        <v>40212</v>
      </c>
      <c r="P9" s="174" t="s">
        <v>388</v>
      </c>
      <c r="Q9" s="225" t="s">
        <v>11553</v>
      </c>
      <c r="S9" s="106" t="s">
        <v>12295</v>
      </c>
      <c r="T9" s="176" t="s">
        <v>12589</v>
      </c>
      <c r="U9" s="221" t="s">
        <v>12531</v>
      </c>
    </row>
    <row r="10" spans="1:26" ht="15.75">
      <c r="A10" s="37" t="s">
        <v>1817</v>
      </c>
      <c r="C10" s="37" t="s">
        <v>2511</v>
      </c>
      <c r="E10" s="49" t="s">
        <v>2006</v>
      </c>
      <c r="F10" s="49">
        <f t="shared" si="0"/>
        <v>50009</v>
      </c>
      <c r="G10" s="49" t="s">
        <v>2171</v>
      </c>
      <c r="I10" s="52" t="s">
        <v>2683</v>
      </c>
      <c r="J10" s="78" t="s">
        <v>123</v>
      </c>
      <c r="L10" s="54" t="s">
        <v>11201</v>
      </c>
      <c r="M10" s="97" t="s">
        <v>11296</v>
      </c>
      <c r="N10" s="57"/>
      <c r="O10" s="232">
        <f>INDEX('disTreasure-宝物'!$A:$A,MATCH(语言辅助表!P10,'disTreasure-宝物'!$B:$B,0),0)</f>
        <v>40213</v>
      </c>
      <c r="P10" s="174" t="s">
        <v>389</v>
      </c>
      <c r="Q10" s="225" t="s">
        <v>11554</v>
      </c>
      <c r="S10" s="106" t="s">
        <v>12296</v>
      </c>
      <c r="T10" s="176" t="s">
        <v>12589</v>
      </c>
      <c r="U10" s="221" t="s">
        <v>12531</v>
      </c>
    </row>
    <row r="11" spans="1:26" ht="15.75">
      <c r="A11" s="37" t="s">
        <v>1818</v>
      </c>
      <c r="C11" s="37" t="s">
        <v>2512</v>
      </c>
      <c r="E11" s="49" t="s">
        <v>2007</v>
      </c>
      <c r="F11" s="49">
        <f t="shared" si="0"/>
        <v>50010</v>
      </c>
      <c r="G11" s="49" t="s">
        <v>2171</v>
      </c>
      <c r="I11" s="52" t="s">
        <v>2684</v>
      </c>
      <c r="J11" s="78" t="s">
        <v>124</v>
      </c>
      <c r="L11" s="54" t="s">
        <v>11202</v>
      </c>
      <c r="M11" s="97" t="s">
        <v>11289</v>
      </c>
      <c r="N11" s="57"/>
      <c r="O11" s="232">
        <f>INDEX('disTreasure-宝物'!$A:$A,MATCH(语言辅助表!P11,'disTreasure-宝物'!$B:$B,0),0)</f>
        <v>40221</v>
      </c>
      <c r="P11" s="174" t="s">
        <v>390</v>
      </c>
      <c r="Q11" s="225" t="s">
        <v>11555</v>
      </c>
      <c r="S11" s="106" t="s">
        <v>12297</v>
      </c>
      <c r="T11" s="176" t="s">
        <v>12590</v>
      </c>
      <c r="U11" s="221" t="s">
        <v>12532</v>
      </c>
    </row>
    <row r="12" spans="1:26" ht="15.75">
      <c r="A12" s="37" t="s">
        <v>1818</v>
      </c>
      <c r="C12" s="37" t="s">
        <v>2513</v>
      </c>
      <c r="E12" s="49" t="s">
        <v>2008</v>
      </c>
      <c r="F12" s="49">
        <f t="shared" si="0"/>
        <v>50011</v>
      </c>
      <c r="G12" s="49" t="s">
        <v>2171</v>
      </c>
      <c r="I12" s="52" t="s">
        <v>2685</v>
      </c>
      <c r="J12" s="78" t="s">
        <v>125</v>
      </c>
      <c r="L12" s="54" t="s">
        <v>11203</v>
      </c>
      <c r="M12" s="97" t="s">
        <v>11297</v>
      </c>
      <c r="N12" s="57"/>
      <c r="O12" s="232">
        <f>INDEX('disTreasure-宝物'!$A:$A,MATCH(语言辅助表!P12,'disTreasure-宝物'!$B:$B,0),0)</f>
        <v>40222</v>
      </c>
      <c r="P12" s="174" t="s">
        <v>391</v>
      </c>
      <c r="Q12" s="225" t="s">
        <v>11556</v>
      </c>
      <c r="S12" s="106" t="s">
        <v>12298</v>
      </c>
      <c r="T12" s="176" t="s">
        <v>12590</v>
      </c>
      <c r="U12" s="221" t="s">
        <v>12532</v>
      </c>
    </row>
    <row r="13" spans="1:26" ht="15.75">
      <c r="A13" s="37" t="s">
        <v>1817</v>
      </c>
      <c r="C13" s="37" t="s">
        <v>2514</v>
      </c>
      <c r="E13" s="49" t="s">
        <v>2009</v>
      </c>
      <c r="F13" s="49">
        <f t="shared" si="0"/>
        <v>50012</v>
      </c>
      <c r="G13" s="49" t="s">
        <v>2171</v>
      </c>
      <c r="I13" s="52" t="s">
        <v>2686</v>
      </c>
      <c r="J13" s="78" t="s">
        <v>126</v>
      </c>
      <c r="L13" s="54" t="s">
        <v>11204</v>
      </c>
      <c r="M13" s="97" t="s">
        <v>11298</v>
      </c>
      <c r="N13" s="57"/>
      <c r="O13" s="232">
        <f>INDEX('disTreasure-宝物'!$A:$A,MATCH(语言辅助表!P13,'disTreasure-宝物'!$B:$B,0),0)</f>
        <v>40223</v>
      </c>
      <c r="P13" s="174" t="s">
        <v>392</v>
      </c>
      <c r="Q13" s="225" t="s">
        <v>11557</v>
      </c>
      <c r="S13" s="106" t="s">
        <v>12299</v>
      </c>
      <c r="T13" s="176" t="s">
        <v>12590</v>
      </c>
      <c r="U13" s="221" t="s">
        <v>12532</v>
      </c>
    </row>
    <row r="14" spans="1:26" ht="15.75">
      <c r="A14" s="37" t="s">
        <v>1815</v>
      </c>
      <c r="C14" s="37" t="s">
        <v>2515</v>
      </c>
      <c r="E14" s="49" t="s">
        <v>2010</v>
      </c>
      <c r="F14" s="49">
        <f t="shared" si="0"/>
        <v>50013</v>
      </c>
      <c r="G14" s="49" t="s">
        <v>2171</v>
      </c>
      <c r="I14" s="52" t="s">
        <v>2687</v>
      </c>
      <c r="J14" s="78" t="s">
        <v>127</v>
      </c>
      <c r="L14" s="54" t="s">
        <v>11205</v>
      </c>
      <c r="M14" s="97" t="s">
        <v>11299</v>
      </c>
      <c r="N14" s="57"/>
      <c r="O14" s="232">
        <f>INDEX('disTreasure-宝物'!$A:$A,MATCH(语言辅助表!P14,'disTreasure-宝物'!$B:$B,0),0)</f>
        <v>40231</v>
      </c>
      <c r="P14" s="174" t="s">
        <v>393</v>
      </c>
      <c r="Q14" s="225" t="s">
        <v>11558</v>
      </c>
      <c r="S14" s="106" t="s">
        <v>12300</v>
      </c>
      <c r="T14" s="176" t="s">
        <v>12591</v>
      </c>
      <c r="U14" s="221" t="s">
        <v>12533</v>
      </c>
    </row>
    <row r="15" spans="1:26" ht="15.75">
      <c r="A15" s="37" t="s">
        <v>1816</v>
      </c>
      <c r="C15" s="37" t="s">
        <v>2516</v>
      </c>
      <c r="E15" s="49" t="s">
        <v>2011</v>
      </c>
      <c r="F15" s="49">
        <f t="shared" si="0"/>
        <v>50014</v>
      </c>
      <c r="G15" s="49" t="s">
        <v>2171</v>
      </c>
      <c r="I15" s="52" t="s">
        <v>2688</v>
      </c>
      <c r="J15" s="78" t="s">
        <v>128</v>
      </c>
      <c r="L15" s="54" t="s">
        <v>11206</v>
      </c>
      <c r="M15" s="97" t="s">
        <v>11293</v>
      </c>
      <c r="N15" s="57"/>
      <c r="O15" s="232">
        <f>INDEX('disTreasure-宝物'!$A:$A,MATCH(语言辅助表!P15,'disTreasure-宝物'!$B:$B,0),0)</f>
        <v>40232</v>
      </c>
      <c r="P15" s="174" t="s">
        <v>394</v>
      </c>
      <c r="Q15" s="225" t="s">
        <v>11559</v>
      </c>
      <c r="S15" s="106" t="s">
        <v>12301</v>
      </c>
      <c r="T15" s="176" t="s">
        <v>12591</v>
      </c>
      <c r="U15" s="221" t="s">
        <v>12533</v>
      </c>
    </row>
    <row r="16" spans="1:26" ht="15.75">
      <c r="A16" s="37" t="s">
        <v>1817</v>
      </c>
      <c r="C16" s="37" t="s">
        <v>2517</v>
      </c>
      <c r="E16" s="49" t="s">
        <v>2012</v>
      </c>
      <c r="F16" s="49">
        <f t="shared" si="0"/>
        <v>50015</v>
      </c>
      <c r="G16" s="49" t="s">
        <v>2171</v>
      </c>
      <c r="I16" s="52" t="s">
        <v>2689</v>
      </c>
      <c r="J16" s="78" t="s">
        <v>129</v>
      </c>
      <c r="L16" s="54" t="s">
        <v>11207</v>
      </c>
      <c r="M16" s="97" t="s">
        <v>11300</v>
      </c>
      <c r="N16" s="57"/>
      <c r="O16" s="232">
        <f>INDEX('disTreasure-宝物'!$A:$A,MATCH(语言辅助表!P16,'disTreasure-宝物'!$B:$B,0),0)</f>
        <v>40233</v>
      </c>
      <c r="P16" s="174" t="s">
        <v>395</v>
      </c>
      <c r="Q16" s="225" t="s">
        <v>11560</v>
      </c>
      <c r="S16" s="106" t="s">
        <v>12302</v>
      </c>
      <c r="T16" s="176" t="s">
        <v>12591</v>
      </c>
      <c r="U16" s="221" t="s">
        <v>12533</v>
      </c>
    </row>
    <row r="17" spans="1:21" ht="15.75">
      <c r="A17" s="37" t="s">
        <v>1817</v>
      </c>
      <c r="C17" s="37" t="s">
        <v>2518</v>
      </c>
      <c r="E17" s="49" t="s">
        <v>2013</v>
      </c>
      <c r="F17" s="49">
        <f t="shared" si="0"/>
        <v>50016</v>
      </c>
      <c r="G17" s="49" t="s">
        <v>2172</v>
      </c>
      <c r="I17" s="52" t="s">
        <v>2690</v>
      </c>
      <c r="J17" s="78" t="s">
        <v>130</v>
      </c>
      <c r="L17" s="54" t="s">
        <v>11208</v>
      </c>
      <c r="M17" s="97" t="s">
        <v>11301</v>
      </c>
      <c r="N17" s="57"/>
      <c r="O17" s="232">
        <f>INDEX('disTreasure-宝物'!$A:$A,MATCH(语言辅助表!P17,'disTreasure-宝物'!$B:$B,0),0)</f>
        <v>40301</v>
      </c>
      <c r="P17" s="174" t="s">
        <v>11505</v>
      </c>
      <c r="Q17" s="225" t="s">
        <v>11561</v>
      </c>
      <c r="S17" s="106" t="s">
        <v>12303</v>
      </c>
      <c r="T17" s="176" t="s">
        <v>12592</v>
      </c>
      <c r="U17" s="221" t="s">
        <v>12534</v>
      </c>
    </row>
    <row r="18" spans="1:21" ht="15.75">
      <c r="A18" s="37" t="s">
        <v>1816</v>
      </c>
      <c r="C18" s="37" t="s">
        <v>2519</v>
      </c>
      <c r="E18" s="49" t="s">
        <v>2014</v>
      </c>
      <c r="F18" s="49">
        <f t="shared" si="0"/>
        <v>50017</v>
      </c>
      <c r="G18" s="49" t="s">
        <v>2173</v>
      </c>
      <c r="I18" s="52" t="s">
        <v>2691</v>
      </c>
      <c r="J18" s="78" t="s">
        <v>131</v>
      </c>
      <c r="L18" s="54" t="s">
        <v>11209</v>
      </c>
      <c r="M18" s="97" t="s">
        <v>11302</v>
      </c>
      <c r="N18" s="57"/>
      <c r="O18" s="232">
        <f>INDEX('disTreasure-宝物'!$A:$A,MATCH(语言辅助表!P18,'disTreasure-宝物'!$B:$B,0),0)</f>
        <v>40302</v>
      </c>
      <c r="P18" s="174" t="s">
        <v>11506</v>
      </c>
      <c r="Q18" s="225" t="s">
        <v>11562</v>
      </c>
      <c r="S18" s="106" t="s">
        <v>12304</v>
      </c>
      <c r="T18" s="176" t="s">
        <v>12592</v>
      </c>
      <c r="U18" s="221" t="s">
        <v>12534</v>
      </c>
    </row>
    <row r="19" spans="1:21" ht="15.75">
      <c r="A19" s="37" t="s">
        <v>1815</v>
      </c>
      <c r="C19" s="37" t="s">
        <v>2520</v>
      </c>
      <c r="E19" s="49" t="s">
        <v>2015</v>
      </c>
      <c r="F19" s="49">
        <f t="shared" si="0"/>
        <v>50018</v>
      </c>
      <c r="G19" s="49" t="s">
        <v>2174</v>
      </c>
      <c r="I19" s="52" t="s">
        <v>2692</v>
      </c>
      <c r="J19" s="78" t="s">
        <v>132</v>
      </c>
      <c r="L19" s="54" t="s">
        <v>11210</v>
      </c>
      <c r="M19" s="97" t="s">
        <v>11303</v>
      </c>
      <c r="N19" s="57"/>
      <c r="O19" s="232">
        <f>INDEX('disTreasure-宝物'!$A:$A,MATCH(语言辅助表!P19,'disTreasure-宝物'!$B:$B,0),0)</f>
        <v>40303</v>
      </c>
      <c r="P19" s="174" t="s">
        <v>11507</v>
      </c>
      <c r="Q19" s="225" t="s">
        <v>11563</v>
      </c>
      <c r="S19" s="106" t="s">
        <v>12305</v>
      </c>
      <c r="T19" s="176" t="s">
        <v>12592</v>
      </c>
      <c r="U19" s="221" t="s">
        <v>12534</v>
      </c>
    </row>
    <row r="20" spans="1:21" ht="15.75">
      <c r="A20" s="37" t="s">
        <v>1816</v>
      </c>
      <c r="C20" s="37" t="s">
        <v>2521</v>
      </c>
      <c r="E20" s="49" t="s">
        <v>2016</v>
      </c>
      <c r="F20" s="49">
        <f t="shared" si="0"/>
        <v>50019</v>
      </c>
      <c r="G20" s="49" t="s">
        <v>2175</v>
      </c>
      <c r="I20" s="52" t="s">
        <v>2693</v>
      </c>
      <c r="J20" s="78" t="s">
        <v>133</v>
      </c>
      <c r="L20" s="54" t="s">
        <v>11211</v>
      </c>
      <c r="M20" s="97" t="s">
        <v>11304</v>
      </c>
      <c r="N20" s="57"/>
      <c r="O20" s="232">
        <f>INDEX('disTreasure-宝物'!$A:$A,MATCH(语言辅助表!P20,'disTreasure-宝物'!$B:$B,0),0)</f>
        <v>40304</v>
      </c>
      <c r="P20" s="174" t="s">
        <v>11508</v>
      </c>
      <c r="Q20" s="225" t="s">
        <v>11564</v>
      </c>
      <c r="S20" s="106" t="s">
        <v>12306</v>
      </c>
      <c r="T20" s="176" t="s">
        <v>7174</v>
      </c>
      <c r="U20" s="221" t="s">
        <v>12535</v>
      </c>
    </row>
    <row r="21" spans="1:21" ht="15.75">
      <c r="A21" s="37" t="s">
        <v>1815</v>
      </c>
      <c r="C21" s="37" t="s">
        <v>2522</v>
      </c>
      <c r="E21" s="49" t="s">
        <v>2017</v>
      </c>
      <c r="F21" s="49">
        <f t="shared" si="0"/>
        <v>52207</v>
      </c>
      <c r="G21" s="49" t="s">
        <v>2176</v>
      </c>
      <c r="I21" s="52" t="s">
        <v>2694</v>
      </c>
      <c r="J21" s="78" t="s">
        <v>134</v>
      </c>
      <c r="L21" s="54" t="s">
        <v>11212</v>
      </c>
      <c r="M21" s="97" t="s">
        <v>11305</v>
      </c>
      <c r="N21" s="57"/>
      <c r="O21" s="232">
        <f>INDEX('disTreasure-宝物'!$A:$A,MATCH(语言辅助表!P21,'disTreasure-宝物'!$B:$B,0),0)</f>
        <v>40311</v>
      </c>
      <c r="P21" s="175" t="s">
        <v>11509</v>
      </c>
      <c r="Q21" s="225" t="s">
        <v>11565</v>
      </c>
      <c r="S21" s="106" t="s">
        <v>12307</v>
      </c>
      <c r="T21" s="176" t="s">
        <v>7174</v>
      </c>
      <c r="U21" s="221" t="s">
        <v>12535</v>
      </c>
    </row>
    <row r="22" spans="1:21" ht="15.75">
      <c r="A22" s="37" t="s">
        <v>1814</v>
      </c>
      <c r="C22" s="37" t="s">
        <v>2523</v>
      </c>
      <c r="E22" s="49" t="s">
        <v>2018</v>
      </c>
      <c r="F22" s="49">
        <f t="shared" si="0"/>
        <v>50021</v>
      </c>
      <c r="G22" s="49" t="s">
        <v>2177</v>
      </c>
      <c r="I22" s="52" t="s">
        <v>2695</v>
      </c>
      <c r="J22" s="78" t="s">
        <v>135</v>
      </c>
      <c r="L22" s="54" t="s">
        <v>11213</v>
      </c>
      <c r="M22" s="97" t="s">
        <v>11306</v>
      </c>
      <c r="N22" s="57"/>
      <c r="O22" s="232">
        <f>INDEX('disTreasure-宝物'!$A:$A,MATCH(语言辅助表!P22,'disTreasure-宝物'!$B:$B,0),0)</f>
        <v>40312</v>
      </c>
      <c r="P22" s="175" t="s">
        <v>11493</v>
      </c>
      <c r="Q22" s="225" t="s">
        <v>11566</v>
      </c>
      <c r="S22" s="106" t="s">
        <v>12308</v>
      </c>
      <c r="T22" s="176" t="s">
        <v>7174</v>
      </c>
      <c r="U22" s="221" t="s">
        <v>12535</v>
      </c>
    </row>
    <row r="23" spans="1:21" ht="15.75">
      <c r="A23" s="37" t="s">
        <v>1817</v>
      </c>
      <c r="C23" s="37" t="s">
        <v>2524</v>
      </c>
      <c r="E23" s="49" t="s">
        <v>2019</v>
      </c>
      <c r="F23" s="49">
        <f t="shared" si="0"/>
        <v>50022</v>
      </c>
      <c r="G23" s="49" t="s">
        <v>2178</v>
      </c>
      <c r="I23" s="52" t="s">
        <v>2696</v>
      </c>
      <c r="J23" s="78" t="s">
        <v>136</v>
      </c>
      <c r="L23" s="54" t="s">
        <v>11214</v>
      </c>
      <c r="M23" s="97" t="s">
        <v>11307</v>
      </c>
      <c r="N23" s="57"/>
      <c r="O23" s="232">
        <f>INDEX('disTreasure-宝物'!$A:$A,MATCH(语言辅助表!P23,'disTreasure-宝物'!$B:$B,0),0)</f>
        <v>40313</v>
      </c>
      <c r="P23" s="175" t="s">
        <v>11510</v>
      </c>
      <c r="Q23" s="225" t="s">
        <v>11567</v>
      </c>
      <c r="S23" s="106" t="s">
        <v>12309</v>
      </c>
      <c r="T23" s="176" t="s">
        <v>12593</v>
      </c>
      <c r="U23" s="221" t="s">
        <v>12536</v>
      </c>
    </row>
    <row r="24" spans="1:21" ht="15.75">
      <c r="A24" s="37" t="s">
        <v>1814</v>
      </c>
      <c r="C24" s="37" t="s">
        <v>2525</v>
      </c>
      <c r="E24" s="49" t="s">
        <v>2020</v>
      </c>
      <c r="F24" s="49">
        <f t="shared" si="0"/>
        <v>50023</v>
      </c>
      <c r="G24" s="49" t="s">
        <v>2179</v>
      </c>
      <c r="I24" s="52" t="s">
        <v>10708</v>
      </c>
      <c r="J24" s="78" t="s">
        <v>1819</v>
      </c>
      <c r="L24" s="54" t="s">
        <v>11215</v>
      </c>
      <c r="M24" s="97" t="s">
        <v>11308</v>
      </c>
      <c r="N24" s="57"/>
      <c r="O24" s="232">
        <f>INDEX('disTreasure-宝物'!$A:$A,MATCH(语言辅助表!P24,'disTreasure-宝物'!$B:$B,0),0)</f>
        <v>40314</v>
      </c>
      <c r="P24" s="175" t="s">
        <v>9568</v>
      </c>
      <c r="Q24" s="225" t="s">
        <v>11568</v>
      </c>
      <c r="S24" s="106" t="s">
        <v>12310</v>
      </c>
      <c r="T24" s="176" t="s">
        <v>12593</v>
      </c>
      <c r="U24" s="221" t="s">
        <v>12536</v>
      </c>
    </row>
    <row r="25" spans="1:21" ht="15.75">
      <c r="A25" s="37" t="s">
        <v>1815</v>
      </c>
      <c r="C25" s="37" t="s">
        <v>2526</v>
      </c>
      <c r="E25" s="49" t="s">
        <v>2021</v>
      </c>
      <c r="F25" s="49">
        <f t="shared" si="0"/>
        <v>50024</v>
      </c>
      <c r="G25" s="49" t="s">
        <v>2180</v>
      </c>
      <c r="I25" s="52" t="s">
        <v>2697</v>
      </c>
      <c r="J25" s="78" t="s">
        <v>138</v>
      </c>
      <c r="L25" s="54" t="s">
        <v>11216</v>
      </c>
      <c r="M25" s="97" t="s">
        <v>11309</v>
      </c>
      <c r="N25" s="57"/>
      <c r="O25" s="232">
        <f>INDEX('disTreasure-宝物'!$A:$A,MATCH(语言辅助表!P25,'disTreasure-宝物'!$B:$B,0),0)</f>
        <v>40101</v>
      </c>
      <c r="P25" s="174" t="s">
        <v>11511</v>
      </c>
      <c r="Q25" s="225" t="s">
        <v>11569</v>
      </c>
      <c r="S25" s="106" t="s">
        <v>12311</v>
      </c>
      <c r="T25" s="176" t="s">
        <v>12593</v>
      </c>
      <c r="U25" s="221" t="s">
        <v>12536</v>
      </c>
    </row>
    <row r="26" spans="1:21" ht="15.75">
      <c r="A26" s="37" t="s">
        <v>1818</v>
      </c>
      <c r="C26" s="37" t="s">
        <v>2527</v>
      </c>
      <c r="E26" s="49" t="s">
        <v>2022</v>
      </c>
      <c r="F26" s="49">
        <f t="shared" si="0"/>
        <v>50025</v>
      </c>
      <c r="G26" s="49" t="s">
        <v>2181</v>
      </c>
      <c r="I26" s="52" t="s">
        <v>2698</v>
      </c>
      <c r="J26" s="78" t="s">
        <v>139</v>
      </c>
      <c r="L26" s="54" t="s">
        <v>11217</v>
      </c>
      <c r="M26" s="97" t="s">
        <v>11310</v>
      </c>
      <c r="N26" s="57"/>
      <c r="O26" s="232">
        <f>INDEX('disTreasure-宝物'!$A:$A,MATCH(语言辅助表!P26,'disTreasure-宝物'!$B:$B,0),0)</f>
        <v>40102</v>
      </c>
      <c r="P26" s="174" t="s">
        <v>11512</v>
      </c>
      <c r="Q26" s="225" t="s">
        <v>11570</v>
      </c>
      <c r="S26" s="106" t="s">
        <v>12312</v>
      </c>
      <c r="T26" s="176" t="s">
        <v>12594</v>
      </c>
      <c r="U26" s="221" t="s">
        <v>12537</v>
      </c>
    </row>
    <row r="27" spans="1:21" ht="15.75">
      <c r="A27" s="37" t="s">
        <v>1817</v>
      </c>
      <c r="C27" s="37" t="s">
        <v>2528</v>
      </c>
      <c r="E27" s="49" t="s">
        <v>2023</v>
      </c>
      <c r="F27" s="49">
        <f t="shared" si="0"/>
        <v>50026</v>
      </c>
      <c r="G27" s="49" t="s">
        <v>2181</v>
      </c>
      <c r="I27" s="52" t="s">
        <v>2699</v>
      </c>
      <c r="J27" s="78" t="s">
        <v>140</v>
      </c>
      <c r="L27" s="54" t="s">
        <v>11218</v>
      </c>
      <c r="M27" s="97" t="s">
        <v>11303</v>
      </c>
      <c r="N27" s="57"/>
      <c r="O27" s="232">
        <f>INDEX('disTreasure-宝物'!$A:$A,MATCH(语言辅助表!P27,'disTreasure-宝物'!$B:$B,0),0)</f>
        <v>40103</v>
      </c>
      <c r="P27" s="174" t="s">
        <v>11494</v>
      </c>
      <c r="Q27" s="225" t="s">
        <v>11571</v>
      </c>
      <c r="S27" s="106" t="s">
        <v>12313</v>
      </c>
      <c r="T27" s="176" t="s">
        <v>12594</v>
      </c>
      <c r="U27" s="221" t="s">
        <v>12537</v>
      </c>
    </row>
    <row r="28" spans="1:21" ht="15.75">
      <c r="A28" s="37" t="s">
        <v>1816</v>
      </c>
      <c r="C28" s="37" t="s">
        <v>2529</v>
      </c>
      <c r="E28" s="49" t="s">
        <v>2024</v>
      </c>
      <c r="F28" s="49">
        <f t="shared" si="0"/>
        <v>50027</v>
      </c>
      <c r="G28" s="49" t="s">
        <v>2181</v>
      </c>
      <c r="I28" s="52" t="s">
        <v>2700</v>
      </c>
      <c r="J28" s="78" t="s">
        <v>141</v>
      </c>
      <c r="L28" s="54" t="s">
        <v>11219</v>
      </c>
      <c r="M28" s="97" t="s">
        <v>11311</v>
      </c>
      <c r="N28" s="57"/>
      <c r="O28" s="232">
        <f>INDEX('disTreasure-宝物'!$A:$A,MATCH(语言辅助表!P28,'disTreasure-宝物'!$B:$B,0),0)</f>
        <v>40321</v>
      </c>
      <c r="P28" s="174" t="s">
        <v>11513</v>
      </c>
      <c r="Q28" s="225" t="s">
        <v>11572</v>
      </c>
      <c r="S28" s="106" t="s">
        <v>12314</v>
      </c>
      <c r="T28" s="176" t="s">
        <v>12594</v>
      </c>
      <c r="U28" s="221" t="s">
        <v>12537</v>
      </c>
    </row>
    <row r="29" spans="1:21" ht="15.75">
      <c r="A29" s="37" t="s">
        <v>1818</v>
      </c>
      <c r="C29" s="37" t="s">
        <v>2530</v>
      </c>
      <c r="E29" s="49" t="s">
        <v>2025</v>
      </c>
      <c r="F29" s="49">
        <f t="shared" si="0"/>
        <v>50028</v>
      </c>
      <c r="G29" s="49" t="s">
        <v>2181</v>
      </c>
      <c r="I29" s="52" t="s">
        <v>2701</v>
      </c>
      <c r="J29" s="78" t="s">
        <v>142</v>
      </c>
      <c r="L29" s="54" t="s">
        <v>11220</v>
      </c>
      <c r="M29" s="97" t="s">
        <v>11312</v>
      </c>
      <c r="N29" s="57"/>
      <c r="O29" s="232">
        <f>INDEX('disTreasure-宝物'!$A:$A,MATCH(语言辅助表!P29,'disTreasure-宝物'!$B:$B,0),0)</f>
        <v>40322</v>
      </c>
      <c r="P29" s="174" t="s">
        <v>11514</v>
      </c>
      <c r="Q29" s="225" t="s">
        <v>11573</v>
      </c>
      <c r="S29" s="106" t="s">
        <v>12315</v>
      </c>
      <c r="T29" s="176" t="s">
        <v>12595</v>
      </c>
      <c r="U29" s="221" t="s">
        <v>12538</v>
      </c>
    </row>
    <row r="30" spans="1:21" ht="15.75">
      <c r="A30" s="37" t="s">
        <v>1817</v>
      </c>
      <c r="C30" s="37" t="s">
        <v>2531</v>
      </c>
      <c r="E30" s="49" t="s">
        <v>2026</v>
      </c>
      <c r="F30" s="49">
        <f t="shared" si="0"/>
        <v>50029</v>
      </c>
      <c r="G30" s="49" t="s">
        <v>2181</v>
      </c>
      <c r="I30" s="52" t="s">
        <v>2702</v>
      </c>
      <c r="J30" s="78" t="s">
        <v>143</v>
      </c>
      <c r="L30" s="54" t="s">
        <v>11221</v>
      </c>
      <c r="M30" s="97" t="s">
        <v>11313</v>
      </c>
      <c r="N30" s="57"/>
      <c r="O30" s="232">
        <f>INDEX('disTreasure-宝物'!$A:$A,MATCH(语言辅助表!P30,'disTreasure-宝物'!$B:$B,0),0)</f>
        <v>40323</v>
      </c>
      <c r="P30" s="174" t="s">
        <v>11515</v>
      </c>
      <c r="Q30" s="225" t="s">
        <v>11574</v>
      </c>
      <c r="S30" s="106" t="s">
        <v>12316</v>
      </c>
      <c r="T30" s="176" t="s">
        <v>12595</v>
      </c>
      <c r="U30" s="221" t="s">
        <v>12538</v>
      </c>
    </row>
    <row r="31" spans="1:21" ht="15.75">
      <c r="A31" s="37" t="s">
        <v>1817</v>
      </c>
      <c r="C31" s="37" t="s">
        <v>2532</v>
      </c>
      <c r="E31" s="49" t="s">
        <v>2027</v>
      </c>
      <c r="F31" s="49">
        <f t="shared" si="0"/>
        <v>50030</v>
      </c>
      <c r="G31" s="49" t="s">
        <v>2181</v>
      </c>
      <c r="I31" s="52" t="s">
        <v>2703</v>
      </c>
      <c r="J31" s="78" t="s">
        <v>144</v>
      </c>
      <c r="L31" s="54" t="s">
        <v>11222</v>
      </c>
      <c r="M31" s="97" t="s">
        <v>11307</v>
      </c>
      <c r="N31" s="57"/>
      <c r="O31" s="232">
        <f>INDEX('disTreasure-宝物'!$A:$A,MATCH(语言辅助表!P31,'disTreasure-宝物'!$B:$B,0),0)</f>
        <v>40331</v>
      </c>
      <c r="P31" s="174" t="s">
        <v>11516</v>
      </c>
      <c r="Q31" s="225" t="s">
        <v>11575</v>
      </c>
      <c r="S31" s="106" t="s">
        <v>12317</v>
      </c>
      <c r="T31" s="176" t="s">
        <v>12595</v>
      </c>
      <c r="U31" s="221" t="s">
        <v>12538</v>
      </c>
    </row>
    <row r="32" spans="1:21" ht="15.75">
      <c r="A32" s="37" t="s">
        <v>1816</v>
      </c>
      <c r="C32" s="37" t="s">
        <v>2533</v>
      </c>
      <c r="E32" s="49" t="s">
        <v>2028</v>
      </c>
      <c r="F32" s="49">
        <f t="shared" si="0"/>
        <v>50031</v>
      </c>
      <c r="G32" s="49" t="s">
        <v>2182</v>
      </c>
      <c r="I32" s="52" t="s">
        <v>2704</v>
      </c>
      <c r="J32" s="78" t="s">
        <v>145</v>
      </c>
      <c r="L32" s="54" t="s">
        <v>11223</v>
      </c>
      <c r="M32" s="97" t="s">
        <v>11314</v>
      </c>
      <c r="N32" s="57"/>
      <c r="O32" s="232">
        <f>INDEX('disTreasure-宝物'!$A:$A,MATCH(语言辅助表!P32,'disTreasure-宝物'!$B:$B,0),0)</f>
        <v>40332</v>
      </c>
      <c r="P32" s="174" t="s">
        <v>11517</v>
      </c>
      <c r="Q32" s="225" t="s">
        <v>11576</v>
      </c>
      <c r="S32" s="106" t="s">
        <v>12318</v>
      </c>
      <c r="T32" s="176" t="s">
        <v>12596</v>
      </c>
      <c r="U32" s="221" t="s">
        <v>12539</v>
      </c>
    </row>
    <row r="33" spans="1:21" ht="15.75">
      <c r="A33" s="37" t="s">
        <v>1815</v>
      </c>
      <c r="C33" s="37" t="s">
        <v>2534</v>
      </c>
      <c r="E33" s="49" t="s">
        <v>2029</v>
      </c>
      <c r="F33" s="49">
        <f t="shared" si="0"/>
        <v>50032</v>
      </c>
      <c r="G33" s="49" t="s">
        <v>2183</v>
      </c>
      <c r="I33" s="52" t="s">
        <v>2705</v>
      </c>
      <c r="J33" s="78" t="s">
        <v>6954</v>
      </c>
      <c r="L33" s="54" t="s">
        <v>11224</v>
      </c>
      <c r="M33" s="97" t="s">
        <v>11315</v>
      </c>
      <c r="N33" s="57"/>
      <c r="O33" s="232">
        <f>INDEX('disTreasure-宝物'!$A:$A,MATCH(语言辅助表!P33,'disTreasure-宝物'!$B:$B,0),0)</f>
        <v>40333</v>
      </c>
      <c r="P33" s="174" t="s">
        <v>11518</v>
      </c>
      <c r="Q33" s="225" t="s">
        <v>11577</v>
      </c>
      <c r="S33" s="106" t="s">
        <v>12319</v>
      </c>
      <c r="T33" s="176" t="s">
        <v>12596</v>
      </c>
      <c r="U33" s="221" t="s">
        <v>12539</v>
      </c>
    </row>
    <row r="34" spans="1:21" ht="15.75">
      <c r="A34" s="37" t="s">
        <v>1817</v>
      </c>
      <c r="C34" s="37" t="s">
        <v>2535</v>
      </c>
      <c r="E34" s="49" t="s">
        <v>2030</v>
      </c>
      <c r="F34" s="49">
        <f t="shared" si="0"/>
        <v>50033</v>
      </c>
      <c r="G34" s="49" t="s">
        <v>2184</v>
      </c>
      <c r="I34" s="52" t="s">
        <v>2706</v>
      </c>
      <c r="J34" s="78" t="s">
        <v>147</v>
      </c>
      <c r="L34" s="54" t="s">
        <v>11225</v>
      </c>
      <c r="M34" s="97" t="s">
        <v>11316</v>
      </c>
      <c r="N34" s="57"/>
      <c r="O34" s="232">
        <f>INDEX('disTreasure-宝物'!$A:$A,MATCH(语言辅助表!P34,'disTreasure-宝物'!$B:$B,0),0)</f>
        <v>40334</v>
      </c>
      <c r="P34" s="174" t="s">
        <v>11519</v>
      </c>
      <c r="Q34" s="225" t="s">
        <v>11578</v>
      </c>
      <c r="S34" s="106" t="s">
        <v>12320</v>
      </c>
      <c r="T34" s="176" t="s">
        <v>12596</v>
      </c>
      <c r="U34" s="221" t="s">
        <v>12539</v>
      </c>
    </row>
    <row r="35" spans="1:21" ht="15.75">
      <c r="A35" s="37" t="s">
        <v>1814</v>
      </c>
      <c r="C35" s="37" t="s">
        <v>2536</v>
      </c>
      <c r="E35" s="49" t="s">
        <v>2031</v>
      </c>
      <c r="F35" s="49">
        <f t="shared" si="0"/>
        <v>50034</v>
      </c>
      <c r="G35" s="49" t="s">
        <v>2185</v>
      </c>
      <c r="I35" s="52" t="s">
        <v>2707</v>
      </c>
      <c r="J35" s="78" t="s">
        <v>148</v>
      </c>
      <c r="L35" s="54" t="s">
        <v>11226</v>
      </c>
      <c r="M35" s="97" t="s">
        <v>11317</v>
      </c>
      <c r="N35" s="57"/>
      <c r="O35" s="232">
        <f>INDEX('disTreasure-宝物'!$A:$A,MATCH(语言辅助表!P35,'disTreasure-宝物'!$B:$B,0),0)</f>
        <v>40421</v>
      </c>
      <c r="P35" s="174" t="s">
        <v>410</v>
      </c>
      <c r="Q35" s="225" t="s">
        <v>11579</v>
      </c>
      <c r="S35" s="106" t="s">
        <v>12321</v>
      </c>
      <c r="T35" s="176" t="s">
        <v>12597</v>
      </c>
      <c r="U35" s="221" t="s">
        <v>12540</v>
      </c>
    </row>
    <row r="36" spans="1:21" ht="15.75">
      <c r="A36" s="37" t="s">
        <v>1816</v>
      </c>
      <c r="C36" s="37" t="s">
        <v>2537</v>
      </c>
      <c r="E36" s="49" t="s">
        <v>2032</v>
      </c>
      <c r="F36" s="49">
        <f t="shared" si="0"/>
        <v>50035</v>
      </c>
      <c r="G36" s="49" t="s">
        <v>2165</v>
      </c>
      <c r="I36" s="52" t="s">
        <v>2708</v>
      </c>
      <c r="J36" s="78" t="s">
        <v>149</v>
      </c>
      <c r="L36" s="54" t="s">
        <v>11227</v>
      </c>
      <c r="M36" s="97" t="s">
        <v>11318</v>
      </c>
      <c r="N36" s="57"/>
      <c r="O36" s="232">
        <f>INDEX('disTreasure-宝物'!$A:$A,MATCH(语言辅助表!P36,'disTreasure-宝物'!$B:$B,0),0)</f>
        <v>40422</v>
      </c>
      <c r="P36" s="174" t="s">
        <v>411</v>
      </c>
      <c r="Q36" s="225" t="s">
        <v>11580</v>
      </c>
      <c r="S36" s="106" t="s">
        <v>12322</v>
      </c>
      <c r="T36" s="176" t="s">
        <v>12597</v>
      </c>
      <c r="U36" s="221" t="s">
        <v>12540</v>
      </c>
    </row>
    <row r="37" spans="1:21" ht="15.75">
      <c r="A37" s="37" t="s">
        <v>1814</v>
      </c>
      <c r="C37" s="37" t="s">
        <v>2538</v>
      </c>
      <c r="E37" s="49" t="s">
        <v>2033</v>
      </c>
      <c r="F37" s="49">
        <f t="shared" si="0"/>
        <v>50036</v>
      </c>
      <c r="G37" s="49" t="s">
        <v>2186</v>
      </c>
      <c r="I37" s="52" t="s">
        <v>2709</v>
      </c>
      <c r="J37" s="78" t="s">
        <v>150</v>
      </c>
      <c r="L37" s="54" t="s">
        <v>11228</v>
      </c>
      <c r="M37" s="97" t="s">
        <v>11319</v>
      </c>
      <c r="N37" s="57"/>
      <c r="O37" s="232">
        <f>INDEX('disTreasure-宝物'!$A:$A,MATCH(语言辅助表!P37,'disTreasure-宝物'!$B:$B,0),0)</f>
        <v>40423</v>
      </c>
      <c r="P37" s="174" t="s">
        <v>412</v>
      </c>
      <c r="Q37" s="225" t="s">
        <v>11581</v>
      </c>
      <c r="S37" s="106" t="s">
        <v>12323</v>
      </c>
      <c r="T37" s="176" t="s">
        <v>12597</v>
      </c>
      <c r="U37" s="221" t="s">
        <v>12540</v>
      </c>
    </row>
    <row r="38" spans="1:21" ht="15.75">
      <c r="A38" s="37" t="s">
        <v>1818</v>
      </c>
      <c r="C38" s="37" t="s">
        <v>2539</v>
      </c>
      <c r="E38" s="49" t="s">
        <v>2034</v>
      </c>
      <c r="F38" s="49">
        <f t="shared" si="0"/>
        <v>50037</v>
      </c>
      <c r="G38" s="49" t="s">
        <v>2187</v>
      </c>
      <c r="I38" s="52" t="s">
        <v>10709</v>
      </c>
      <c r="J38" s="78" t="s">
        <v>151</v>
      </c>
      <c r="L38" s="54" t="s">
        <v>11229</v>
      </c>
      <c r="M38" s="97" t="s">
        <v>11320</v>
      </c>
      <c r="N38" s="57"/>
      <c r="O38" s="232">
        <f>INDEX('disTreasure-宝物'!$A:$A,MATCH(语言辅助表!P38,'disTreasure-宝物'!$B:$B,0),0)</f>
        <v>40424</v>
      </c>
      <c r="P38" s="174" t="s">
        <v>413</v>
      </c>
      <c r="Q38" s="225" t="s">
        <v>11582</v>
      </c>
      <c r="S38" s="106" t="s">
        <v>12324</v>
      </c>
      <c r="T38" s="176" t="s">
        <v>12598</v>
      </c>
      <c r="U38" s="221" t="s">
        <v>12541</v>
      </c>
    </row>
    <row r="39" spans="1:21" ht="15.75">
      <c r="A39" s="37" t="s">
        <v>1814</v>
      </c>
      <c r="C39" s="37" t="s">
        <v>2540</v>
      </c>
      <c r="E39" s="49" t="s">
        <v>2035</v>
      </c>
      <c r="F39" s="49">
        <f t="shared" si="0"/>
        <v>50038</v>
      </c>
      <c r="G39" s="49" t="s">
        <v>2188</v>
      </c>
      <c r="I39" s="52" t="s">
        <v>10710</v>
      </c>
      <c r="J39" s="78" t="s">
        <v>6955</v>
      </c>
      <c r="L39" s="54" t="s">
        <v>11230</v>
      </c>
      <c r="M39" s="97" t="s">
        <v>11293</v>
      </c>
      <c r="N39" s="57"/>
      <c r="O39" s="232">
        <f>INDEX('disTreasure-宝物'!$A:$A,MATCH(语言辅助表!P39,'disTreasure-宝物'!$B:$B,0),0)</f>
        <v>40401</v>
      </c>
      <c r="P39" s="175" t="s">
        <v>11520</v>
      </c>
      <c r="Q39" s="225" t="s">
        <v>11583</v>
      </c>
      <c r="S39" s="106" t="s">
        <v>12325</v>
      </c>
      <c r="T39" s="176" t="s">
        <v>12598</v>
      </c>
      <c r="U39" s="221" t="s">
        <v>12541</v>
      </c>
    </row>
    <row r="40" spans="1:21" ht="15.75">
      <c r="A40" s="37" t="s">
        <v>1817</v>
      </c>
      <c r="C40" s="37" t="s">
        <v>2541</v>
      </c>
      <c r="E40" s="49" t="s">
        <v>2036</v>
      </c>
      <c r="F40" s="49">
        <f t="shared" si="0"/>
        <v>50039</v>
      </c>
      <c r="G40" s="49" t="s">
        <v>2189</v>
      </c>
      <c r="I40" s="52" t="s">
        <v>2710</v>
      </c>
      <c r="J40" s="78" t="s">
        <v>152</v>
      </c>
      <c r="L40" s="54" t="s">
        <v>11231</v>
      </c>
      <c r="M40" s="97" t="s">
        <v>11321</v>
      </c>
      <c r="N40" s="57"/>
      <c r="O40" s="232">
        <f>INDEX('disTreasure-宝物'!$A:$A,MATCH(语言辅助表!P40,'disTreasure-宝物'!$B:$B,0),0)</f>
        <v>40402</v>
      </c>
      <c r="P40" s="175" t="s">
        <v>11521</v>
      </c>
      <c r="Q40" s="225" t="s">
        <v>11584</v>
      </c>
      <c r="S40" s="106" t="s">
        <v>12326</v>
      </c>
      <c r="T40" s="176" t="s">
        <v>12598</v>
      </c>
      <c r="U40" s="221" t="s">
        <v>12541</v>
      </c>
    </row>
    <row r="41" spans="1:21" ht="15.75">
      <c r="A41" s="37" t="s">
        <v>1816</v>
      </c>
      <c r="C41" s="37" t="s">
        <v>2542</v>
      </c>
      <c r="E41" s="49" t="s">
        <v>2037</v>
      </c>
      <c r="F41" s="49">
        <f t="shared" si="0"/>
        <v>50040</v>
      </c>
      <c r="G41" s="49" t="s">
        <v>2190</v>
      </c>
      <c r="I41" s="52" t="s">
        <v>2711</v>
      </c>
      <c r="J41" s="78" t="s">
        <v>153</v>
      </c>
      <c r="L41" s="54" t="s">
        <v>11232</v>
      </c>
      <c r="M41" s="97" t="s">
        <v>11322</v>
      </c>
      <c r="N41" s="57"/>
      <c r="O41" s="232">
        <f>INDEX('disTreasure-宝物'!$A:$A,MATCH(语言辅助表!P41,'disTreasure-宝物'!$B:$B,0),0)</f>
        <v>40403</v>
      </c>
      <c r="P41" s="175" t="s">
        <v>11468</v>
      </c>
      <c r="Q41" s="225" t="s">
        <v>11585</v>
      </c>
      <c r="S41" s="106" t="s">
        <v>12327</v>
      </c>
      <c r="T41" s="176" t="s">
        <v>12599</v>
      </c>
      <c r="U41" s="221" t="s">
        <v>12542</v>
      </c>
    </row>
    <row r="42" spans="1:21" ht="15.75">
      <c r="A42" s="37" t="s">
        <v>1816</v>
      </c>
      <c r="C42" s="37" t="s">
        <v>2543</v>
      </c>
      <c r="E42" s="49" t="s">
        <v>2038</v>
      </c>
      <c r="F42" s="49">
        <f t="shared" si="0"/>
        <v>50041</v>
      </c>
      <c r="G42" s="49" t="s">
        <v>2191</v>
      </c>
      <c r="I42" s="52" t="s">
        <v>2712</v>
      </c>
      <c r="J42" s="78" t="s">
        <v>154</v>
      </c>
      <c r="L42" s="54" t="s">
        <v>11233</v>
      </c>
      <c r="M42" s="97" t="s">
        <v>11323</v>
      </c>
      <c r="N42" s="57"/>
      <c r="O42" s="232">
        <f>INDEX('disTreasure-宝物'!$A:$A,MATCH(语言辅助表!P42,'disTreasure-宝物'!$B:$B,0),0)</f>
        <v>40404</v>
      </c>
      <c r="P42" s="175" t="s">
        <v>11469</v>
      </c>
      <c r="Q42" s="225" t="s">
        <v>11586</v>
      </c>
      <c r="S42" s="106" t="s">
        <v>12328</v>
      </c>
      <c r="T42" s="176" t="s">
        <v>12599</v>
      </c>
      <c r="U42" s="221" t="s">
        <v>12542</v>
      </c>
    </row>
    <row r="43" spans="1:21" ht="15.75">
      <c r="A43" s="37" t="s">
        <v>1814</v>
      </c>
      <c r="C43" s="37" t="s">
        <v>2544</v>
      </c>
      <c r="E43" s="49" t="s">
        <v>2039</v>
      </c>
      <c r="F43" s="49">
        <f t="shared" si="0"/>
        <v>50042</v>
      </c>
      <c r="G43" s="49" t="s">
        <v>2192</v>
      </c>
      <c r="I43" s="52" t="s">
        <v>2713</v>
      </c>
      <c r="J43" s="78" t="s">
        <v>155</v>
      </c>
      <c r="L43" s="54" t="s">
        <v>11234</v>
      </c>
      <c r="M43" s="97" t="s">
        <v>11307</v>
      </c>
      <c r="N43" s="57"/>
      <c r="O43" s="232">
        <f>INDEX('disTreasure-宝物'!$A:$A,MATCH(语言辅助表!P43,'disTreasure-宝物'!$B:$B,0),0)</f>
        <v>40405</v>
      </c>
      <c r="P43" s="175" t="s">
        <v>11522</v>
      </c>
      <c r="Q43" s="225" t="s">
        <v>11587</v>
      </c>
      <c r="S43" s="106" t="s">
        <v>12329</v>
      </c>
      <c r="T43" s="176" t="s">
        <v>12599</v>
      </c>
      <c r="U43" s="221" t="s">
        <v>12542</v>
      </c>
    </row>
    <row r="44" spans="1:21" ht="15.75">
      <c r="A44" s="37" t="s">
        <v>1816</v>
      </c>
      <c r="C44" s="37" t="s">
        <v>2545</v>
      </c>
      <c r="E44" s="49" t="s">
        <v>2040</v>
      </c>
      <c r="F44" s="49">
        <f t="shared" si="0"/>
        <v>50043</v>
      </c>
      <c r="G44" s="49" t="s">
        <v>2193</v>
      </c>
      <c r="I44" s="52" t="s">
        <v>2714</v>
      </c>
      <c r="J44" s="78" t="s">
        <v>156</v>
      </c>
      <c r="L44" s="54" t="s">
        <v>11235</v>
      </c>
      <c r="M44" s="97" t="s">
        <v>11324</v>
      </c>
      <c r="N44" s="57"/>
      <c r="O44" s="232">
        <f>INDEX('disTreasure-宝物'!$A:$A,MATCH(语言辅助表!P44,'disTreasure-宝物'!$B:$B,0),0)</f>
        <v>40406</v>
      </c>
      <c r="P44" s="175" t="s">
        <v>11523</v>
      </c>
      <c r="Q44" s="225" t="s">
        <v>11588</v>
      </c>
      <c r="S44" s="106" t="s">
        <v>12330</v>
      </c>
      <c r="T44" s="176" t="s">
        <v>12600</v>
      </c>
      <c r="U44" s="221" t="s">
        <v>12543</v>
      </c>
    </row>
    <row r="45" spans="1:21" ht="15.75">
      <c r="A45" s="37" t="s">
        <v>1814</v>
      </c>
      <c r="C45" s="37" t="s">
        <v>2546</v>
      </c>
      <c r="E45" s="49" t="s">
        <v>2041</v>
      </c>
      <c r="F45" s="49">
        <f t="shared" si="0"/>
        <v>59113</v>
      </c>
      <c r="G45" s="49" t="s">
        <v>2194</v>
      </c>
      <c r="I45" s="52" t="s">
        <v>2715</v>
      </c>
      <c r="J45" s="78" t="s">
        <v>157</v>
      </c>
      <c r="L45" s="54" t="s">
        <v>11236</v>
      </c>
      <c r="M45" s="97" t="s">
        <v>11325</v>
      </c>
      <c r="N45" s="57"/>
      <c r="O45" s="232">
        <f>INDEX('disTreasure-宝物'!$A:$A,MATCH(语言辅助表!P45,'disTreasure-宝物'!$B:$B,0),0)</f>
        <v>40431</v>
      </c>
      <c r="P45" s="175" t="s">
        <v>11619</v>
      </c>
      <c r="Q45" s="225" t="s">
        <v>17076</v>
      </c>
      <c r="S45" s="106" t="s">
        <v>12331</v>
      </c>
      <c r="T45" s="176" t="s">
        <v>12600</v>
      </c>
      <c r="U45" s="221" t="s">
        <v>12543</v>
      </c>
    </row>
    <row r="46" spans="1:21" ht="15.75">
      <c r="A46" s="37" t="s">
        <v>1815</v>
      </c>
      <c r="C46" s="37" t="s">
        <v>2547</v>
      </c>
      <c r="E46" s="49" t="s">
        <v>2042</v>
      </c>
      <c r="F46" s="49">
        <f t="shared" si="0"/>
        <v>50045</v>
      </c>
      <c r="G46" s="49" t="s">
        <v>2195</v>
      </c>
      <c r="I46" s="52" t="s">
        <v>2716</v>
      </c>
      <c r="J46" s="78" t="s">
        <v>158</v>
      </c>
      <c r="L46" s="54" t="s">
        <v>11237</v>
      </c>
      <c r="M46" s="97" t="s">
        <v>11326</v>
      </c>
      <c r="N46" s="57"/>
      <c r="O46" s="232">
        <f>INDEX('disTreasure-宝物'!$A:$A,MATCH(语言辅助表!P46,'disTreasure-宝物'!$B:$B,0),0)</f>
        <v>40432</v>
      </c>
      <c r="P46" s="175" t="s">
        <v>11501</v>
      </c>
      <c r="Q46" s="225" t="s">
        <v>11589</v>
      </c>
      <c r="S46" s="106" t="s">
        <v>12332</v>
      </c>
      <c r="T46" s="176" t="s">
        <v>12600</v>
      </c>
      <c r="U46" s="221" t="s">
        <v>12543</v>
      </c>
    </row>
    <row r="47" spans="1:21" ht="15.75">
      <c r="A47" s="37" t="s">
        <v>1816</v>
      </c>
      <c r="C47" s="37" t="s">
        <v>2548</v>
      </c>
      <c r="E47" s="49" t="s">
        <v>2043</v>
      </c>
      <c r="F47" s="49">
        <f t="shared" si="0"/>
        <v>50046</v>
      </c>
      <c r="G47" s="49" t="s">
        <v>2196</v>
      </c>
      <c r="I47" s="52" t="s">
        <v>2717</v>
      </c>
      <c r="J47" s="78" t="s">
        <v>159</v>
      </c>
      <c r="L47" s="54" t="s">
        <v>11238</v>
      </c>
      <c r="M47" s="97" t="s">
        <v>11303</v>
      </c>
      <c r="N47" s="57"/>
      <c r="O47" s="232">
        <f>INDEX('disTreasure-宝物'!$A:$A,MATCH(语言辅助表!P47,'disTreasure-宝物'!$B:$B,0),0)</f>
        <v>40433</v>
      </c>
      <c r="P47" s="175" t="s">
        <v>11524</v>
      </c>
      <c r="Q47" s="225" t="s">
        <v>11590</v>
      </c>
      <c r="S47" s="106" t="s">
        <v>12333</v>
      </c>
      <c r="T47" s="176" t="s">
        <v>11884</v>
      </c>
      <c r="U47" s="221" t="s">
        <v>12544</v>
      </c>
    </row>
    <row r="48" spans="1:21" ht="15.75">
      <c r="A48" s="37" t="s">
        <v>1818</v>
      </c>
      <c r="C48" s="37" t="s">
        <v>2549</v>
      </c>
      <c r="E48" s="49" t="s">
        <v>2044</v>
      </c>
      <c r="F48" s="49">
        <f t="shared" si="0"/>
        <v>50047</v>
      </c>
      <c r="G48" s="49" t="s">
        <v>2197</v>
      </c>
      <c r="I48" s="52" t="s">
        <v>2718</v>
      </c>
      <c r="J48" s="78" t="s">
        <v>160</v>
      </c>
      <c r="L48" s="54" t="s">
        <v>11239</v>
      </c>
      <c r="M48" s="97" t="s">
        <v>11327</v>
      </c>
      <c r="N48" s="57"/>
      <c r="O48" s="232">
        <f>INDEX('disTreasure-宝物'!$A:$A,MATCH(语言辅助表!P48,'disTreasure-宝物'!$B:$B,0),0)</f>
        <v>40434</v>
      </c>
      <c r="P48" s="175" t="s">
        <v>11525</v>
      </c>
      <c r="Q48" s="225" t="s">
        <v>11591</v>
      </c>
      <c r="S48" s="106" t="s">
        <v>12334</v>
      </c>
      <c r="T48" s="176" t="s">
        <v>11884</v>
      </c>
      <c r="U48" s="221" t="s">
        <v>12544</v>
      </c>
    </row>
    <row r="49" spans="1:21" ht="15.75">
      <c r="A49" s="37" t="s">
        <v>1817</v>
      </c>
      <c r="C49" s="37" t="s">
        <v>2550</v>
      </c>
      <c r="E49" s="49" t="s">
        <v>2045</v>
      </c>
      <c r="F49" s="49">
        <f t="shared" si="0"/>
        <v>50048</v>
      </c>
      <c r="G49" s="49" t="s">
        <v>2198</v>
      </c>
      <c r="I49" s="52" t="s">
        <v>2719</v>
      </c>
      <c r="J49" s="78" t="s">
        <v>161</v>
      </c>
      <c r="L49" s="54" t="s">
        <v>11240</v>
      </c>
      <c r="M49" s="97" t="s">
        <v>11328</v>
      </c>
      <c r="N49" s="57"/>
      <c r="O49" s="232">
        <f>INDEX('disTreasure-宝物'!$A:$A,MATCH(语言辅助表!P49,'disTreasure-宝物'!$B:$B,0),0)</f>
        <v>40435</v>
      </c>
      <c r="P49" s="175" t="s">
        <v>11526</v>
      </c>
      <c r="Q49" s="225" t="s">
        <v>11592</v>
      </c>
      <c r="S49" s="106" t="s">
        <v>12335</v>
      </c>
      <c r="T49" s="176" t="s">
        <v>11884</v>
      </c>
      <c r="U49" s="221" t="s">
        <v>12544</v>
      </c>
    </row>
    <row r="50" spans="1:21" ht="15.75">
      <c r="A50" s="37" t="s">
        <v>1814</v>
      </c>
      <c r="C50" s="37" t="s">
        <v>2551</v>
      </c>
      <c r="E50" s="49" t="s">
        <v>2046</v>
      </c>
      <c r="F50" s="49">
        <f t="shared" si="0"/>
        <v>50049</v>
      </c>
      <c r="G50" s="47" t="s">
        <v>2199</v>
      </c>
      <c r="I50" s="52" t="s">
        <v>2720</v>
      </c>
      <c r="J50" s="78" t="s">
        <v>162</v>
      </c>
      <c r="L50" s="54" t="s">
        <v>11349</v>
      </c>
      <c r="M50" s="54" t="s">
        <v>11329</v>
      </c>
      <c r="O50" s="232">
        <f>INDEX('disTreasure-宝物'!$A:$A,MATCH(语言辅助表!P50,'disTreasure-宝物'!$B:$B,0),0)</f>
        <v>40436</v>
      </c>
      <c r="P50" s="175" t="s">
        <v>11527</v>
      </c>
      <c r="Q50" s="225" t="s">
        <v>11593</v>
      </c>
      <c r="S50" s="106" t="s">
        <v>12336</v>
      </c>
      <c r="T50" s="106" t="s">
        <v>12601</v>
      </c>
      <c r="U50" s="221" t="s">
        <v>12545</v>
      </c>
    </row>
    <row r="51" spans="1:21" ht="15.75">
      <c r="A51" s="37" t="s">
        <v>1817</v>
      </c>
      <c r="C51" s="37" t="s">
        <v>2552</v>
      </c>
      <c r="E51" s="49" t="s">
        <v>2047</v>
      </c>
      <c r="F51" s="49">
        <f t="shared" si="0"/>
        <v>50050</v>
      </c>
      <c r="G51" s="49" t="s">
        <v>2200</v>
      </c>
      <c r="I51" s="52" t="s">
        <v>2721</v>
      </c>
      <c r="J51" s="78" t="s">
        <v>163</v>
      </c>
      <c r="L51" s="54" t="s">
        <v>11241</v>
      </c>
      <c r="M51" s="54" t="s">
        <v>11330</v>
      </c>
      <c r="O51" s="232">
        <f>INDEX('disTreasure-宝物'!$A:$A,MATCH(语言辅助表!P51,'disTreasure-宝物'!$B:$B,0),0)</f>
        <v>40441</v>
      </c>
      <c r="P51" s="175" t="s">
        <v>430</v>
      </c>
      <c r="Q51" s="225" t="s">
        <v>11594</v>
      </c>
      <c r="S51" s="106" t="s">
        <v>12337</v>
      </c>
      <c r="T51" s="106" t="s">
        <v>12601</v>
      </c>
      <c r="U51" s="221" t="s">
        <v>12545</v>
      </c>
    </row>
    <row r="52" spans="1:21" ht="15.75">
      <c r="A52" s="37" t="s">
        <v>1814</v>
      </c>
      <c r="C52" s="37" t="s">
        <v>2551</v>
      </c>
      <c r="E52" s="49" t="s">
        <v>2048</v>
      </c>
      <c r="F52" s="49">
        <f t="shared" si="0"/>
        <v>50051</v>
      </c>
      <c r="G52" s="49" t="s">
        <v>2197</v>
      </c>
      <c r="I52" s="52" t="s">
        <v>2722</v>
      </c>
      <c r="J52" s="78" t="s">
        <v>164</v>
      </c>
      <c r="L52" s="54" t="s">
        <v>11242</v>
      </c>
      <c r="M52" s="54" t="s">
        <v>11331</v>
      </c>
      <c r="O52" s="232">
        <f>INDEX('disTreasure-宝物'!$A:$A,MATCH(语言辅助表!P52,'disTreasure-宝物'!$B:$B,0),0)</f>
        <v>40442</v>
      </c>
      <c r="P52" s="175" t="s">
        <v>431</v>
      </c>
      <c r="Q52" s="225" t="s">
        <v>11595</v>
      </c>
      <c r="S52" s="106" t="s">
        <v>12338</v>
      </c>
      <c r="T52" s="106" t="s">
        <v>12601</v>
      </c>
      <c r="U52" s="221" t="s">
        <v>12545</v>
      </c>
    </row>
    <row r="53" spans="1:21" ht="15.75">
      <c r="A53" s="37" t="s">
        <v>1818</v>
      </c>
      <c r="C53" s="37" t="s">
        <v>2551</v>
      </c>
      <c r="E53" s="49" t="s">
        <v>2049</v>
      </c>
      <c r="F53" s="49">
        <f t="shared" si="0"/>
        <v>50052</v>
      </c>
      <c r="G53" s="49" t="s">
        <v>2198</v>
      </c>
      <c r="I53" s="52" t="s">
        <v>2723</v>
      </c>
      <c r="J53" s="78" t="s">
        <v>165</v>
      </c>
      <c r="L53" s="54" t="s">
        <v>11243</v>
      </c>
      <c r="M53" s="54" t="s">
        <v>11332</v>
      </c>
      <c r="O53" s="232">
        <f>INDEX('disTreasure-宝物'!$A:$A,MATCH(语言辅助表!P53,'disTreasure-宝物'!$B:$B,0),0)</f>
        <v>40443</v>
      </c>
      <c r="P53" s="175" t="s">
        <v>432</v>
      </c>
      <c r="Q53" s="225" t="s">
        <v>11596</v>
      </c>
      <c r="S53" s="106" t="s">
        <v>12339</v>
      </c>
      <c r="T53" s="106" t="s">
        <v>2171</v>
      </c>
      <c r="U53" s="223" t="s">
        <v>12546</v>
      </c>
    </row>
    <row r="54" spans="1:21" ht="15.75">
      <c r="A54" s="37" t="s">
        <v>1814</v>
      </c>
      <c r="C54" s="37" t="s">
        <v>2551</v>
      </c>
      <c r="E54" s="49" t="s">
        <v>2050</v>
      </c>
      <c r="F54" s="49">
        <f t="shared" si="0"/>
        <v>50053</v>
      </c>
      <c r="G54" s="49" t="s">
        <v>2201</v>
      </c>
      <c r="I54" s="52" t="s">
        <v>2724</v>
      </c>
      <c r="J54" s="78" t="s">
        <v>166</v>
      </c>
      <c r="L54" s="54" t="s">
        <v>11244</v>
      </c>
      <c r="M54" s="54" t="s">
        <v>11333</v>
      </c>
      <c r="O54" s="232">
        <f>INDEX('disTreasure-宝物'!$A:$A,MATCH(语言辅助表!P54,'disTreasure-宝物'!$B:$B,0),0)</f>
        <v>40444</v>
      </c>
      <c r="P54" s="175" t="s">
        <v>433</v>
      </c>
      <c r="Q54" s="225" t="s">
        <v>11597</v>
      </c>
      <c r="S54" s="106" t="s">
        <v>12340</v>
      </c>
      <c r="T54" s="106" t="s">
        <v>2171</v>
      </c>
      <c r="U54" s="223" t="s">
        <v>12546</v>
      </c>
    </row>
    <row r="55" spans="1:21" ht="15.75">
      <c r="A55" s="37" t="s">
        <v>1818</v>
      </c>
      <c r="C55" s="37" t="s">
        <v>2551</v>
      </c>
      <c r="E55" s="49" t="s">
        <v>2051</v>
      </c>
      <c r="F55" s="49">
        <f t="shared" si="0"/>
        <v>50054</v>
      </c>
      <c r="G55" s="49" t="s">
        <v>2202</v>
      </c>
      <c r="I55" s="52" t="s">
        <v>2725</v>
      </c>
      <c r="J55" s="78" t="s">
        <v>167</v>
      </c>
      <c r="L55" s="54" t="s">
        <v>11245</v>
      </c>
      <c r="M55" s="54" t="s">
        <v>11334</v>
      </c>
      <c r="O55" s="232">
        <f>INDEX('disTreasure-宝物'!$A:$A,MATCH(语言辅助表!P55,'disTreasure-宝物'!$B:$B,0),0)</f>
        <v>40445</v>
      </c>
      <c r="P55" s="175" t="s">
        <v>434</v>
      </c>
      <c r="Q55" s="225" t="s">
        <v>11598</v>
      </c>
      <c r="S55" s="106" t="s">
        <v>12341</v>
      </c>
      <c r="T55" s="106" t="s">
        <v>2171</v>
      </c>
      <c r="U55" s="223" t="s">
        <v>12546</v>
      </c>
    </row>
    <row r="56" spans="1:21" ht="15.75">
      <c r="A56" s="37" t="s">
        <v>1817</v>
      </c>
      <c r="C56" s="37" t="s">
        <v>2551</v>
      </c>
      <c r="E56" s="49" t="s">
        <v>2052</v>
      </c>
      <c r="F56" s="49">
        <f t="shared" si="0"/>
        <v>50055</v>
      </c>
      <c r="G56" s="49" t="s">
        <v>2203</v>
      </c>
      <c r="I56" s="52" t="s">
        <v>2726</v>
      </c>
      <c r="J56" s="78" t="s">
        <v>168</v>
      </c>
      <c r="L56" s="54" t="s">
        <v>11246</v>
      </c>
      <c r="M56" s="54" t="s">
        <v>11331</v>
      </c>
      <c r="O56" s="232">
        <f>INDEX('disTreasure-宝物'!$A:$A,MATCH(语言辅助表!P56,'disTreasure-宝物'!$B:$B,0),0)</f>
        <v>40446</v>
      </c>
      <c r="P56" s="174" t="s">
        <v>435</v>
      </c>
      <c r="Q56" s="225" t="s">
        <v>11599</v>
      </c>
      <c r="S56" s="106" t="s">
        <v>12342</v>
      </c>
      <c r="T56" s="106" t="s">
        <v>12602</v>
      </c>
      <c r="U56" s="223" t="s">
        <v>12547</v>
      </c>
    </row>
    <row r="57" spans="1:21" ht="15.75">
      <c r="A57" s="37" t="s">
        <v>1814</v>
      </c>
      <c r="C57" s="37" t="s">
        <v>2551</v>
      </c>
      <c r="E57" s="49" t="s">
        <v>2053</v>
      </c>
      <c r="F57" s="49">
        <f t="shared" si="0"/>
        <v>50056</v>
      </c>
      <c r="G57" s="49" t="s">
        <v>2204</v>
      </c>
      <c r="I57" s="52" t="s">
        <v>2727</v>
      </c>
      <c r="J57" s="78" t="s">
        <v>169</v>
      </c>
      <c r="L57" s="54" t="s">
        <v>11247</v>
      </c>
      <c r="M57" s="54" t="s">
        <v>11332</v>
      </c>
      <c r="O57" s="232">
        <f>INDEX('disTreasure-宝物'!$A:$A,MATCH(语言辅助表!P57,'disTreasure-宝物'!$B:$B,0),0)</f>
        <v>40411</v>
      </c>
      <c r="P57" s="174" t="s">
        <v>11528</v>
      </c>
      <c r="Q57" s="225" t="s">
        <v>11600</v>
      </c>
      <c r="S57" s="106" t="s">
        <v>12343</v>
      </c>
      <c r="T57" s="106" t="s">
        <v>12602</v>
      </c>
      <c r="U57" s="223" t="s">
        <v>12548</v>
      </c>
    </row>
    <row r="58" spans="1:21" ht="15.75">
      <c r="A58" s="37" t="s">
        <v>1814</v>
      </c>
      <c r="C58" s="37" t="s">
        <v>2551</v>
      </c>
      <c r="E58" s="49" t="s">
        <v>2054</v>
      </c>
      <c r="F58" s="49">
        <f t="shared" si="0"/>
        <v>50057</v>
      </c>
      <c r="G58" s="49" t="s">
        <v>2205</v>
      </c>
      <c r="I58" s="52" t="s">
        <v>2728</v>
      </c>
      <c r="J58" s="78" t="s">
        <v>170</v>
      </c>
      <c r="L58" s="54" t="s">
        <v>11248</v>
      </c>
      <c r="M58" s="54" t="s">
        <v>11335</v>
      </c>
      <c r="O58" s="232">
        <f>INDEX('disTreasure-宝物'!$A:$A,MATCH(语言辅助表!P58,'disTreasure-宝物'!$B:$B,0),0)</f>
        <v>40412</v>
      </c>
      <c r="P58" s="174" t="s">
        <v>11529</v>
      </c>
      <c r="Q58" s="225" t="s">
        <v>11601</v>
      </c>
      <c r="S58" s="106" t="s">
        <v>12344</v>
      </c>
      <c r="T58" s="106" t="s">
        <v>12602</v>
      </c>
      <c r="U58" s="223" t="s">
        <v>12549</v>
      </c>
    </row>
    <row r="59" spans="1:21" ht="15.75">
      <c r="A59" s="37" t="s">
        <v>1815</v>
      </c>
      <c r="C59" s="37" t="s">
        <v>2553</v>
      </c>
      <c r="E59" s="49" t="s">
        <v>2055</v>
      </c>
      <c r="F59" s="49">
        <f t="shared" si="0"/>
        <v>50058</v>
      </c>
      <c r="G59" s="49" t="s">
        <v>2206</v>
      </c>
      <c r="I59" s="52" t="s">
        <v>2729</v>
      </c>
      <c r="J59" s="78" t="s">
        <v>171</v>
      </c>
      <c r="L59" s="54" t="s">
        <v>11249</v>
      </c>
      <c r="M59" s="54" t="s">
        <v>11330</v>
      </c>
      <c r="O59" s="232">
        <f>INDEX('disTreasure-宝物'!$A:$A,MATCH(语言辅助表!P59,'disTreasure-宝物'!$B:$B,0),0)</f>
        <v>40413</v>
      </c>
      <c r="P59" s="174" t="s">
        <v>11530</v>
      </c>
      <c r="Q59" s="225" t="s">
        <v>11602</v>
      </c>
      <c r="S59" s="106" t="s">
        <v>12345</v>
      </c>
      <c r="T59" s="106" t="s">
        <v>2198</v>
      </c>
      <c r="U59" s="223" t="s">
        <v>12550</v>
      </c>
    </row>
    <row r="60" spans="1:21" ht="15.75">
      <c r="A60" s="37" t="s">
        <v>1818</v>
      </c>
      <c r="C60" s="37" t="s">
        <v>2554</v>
      </c>
      <c r="E60" s="49" t="s">
        <v>2056</v>
      </c>
      <c r="F60" s="49">
        <f t="shared" si="0"/>
        <v>50059</v>
      </c>
      <c r="G60" s="49" t="s">
        <v>2207</v>
      </c>
      <c r="I60" s="52" t="s">
        <v>2730</v>
      </c>
      <c r="J60" s="78" t="s">
        <v>172</v>
      </c>
      <c r="L60" s="54" t="s">
        <v>11250</v>
      </c>
      <c r="M60" s="54" t="s">
        <v>11331</v>
      </c>
      <c r="O60" s="232">
        <f>INDEX('disTreasure-宝物'!$A:$A,MATCH(语言辅助表!P60,'disTreasure-宝物'!$B:$B,0),0)</f>
        <v>40414</v>
      </c>
      <c r="P60" s="174" t="s">
        <v>11531</v>
      </c>
      <c r="Q60" s="225" t="s">
        <v>11603</v>
      </c>
      <c r="S60" s="106" t="s">
        <v>12346</v>
      </c>
      <c r="T60" s="106" t="s">
        <v>2198</v>
      </c>
      <c r="U60" s="223" t="s">
        <v>12551</v>
      </c>
    </row>
    <row r="61" spans="1:21" ht="15.75">
      <c r="A61" s="37" t="s">
        <v>1816</v>
      </c>
      <c r="C61" s="37" t="s">
        <v>2555</v>
      </c>
      <c r="E61" s="49" t="s">
        <v>2057</v>
      </c>
      <c r="F61" s="49">
        <f t="shared" si="0"/>
        <v>50060</v>
      </c>
      <c r="G61" s="49" t="s">
        <v>2208</v>
      </c>
      <c r="I61" s="52" t="s">
        <v>10711</v>
      </c>
      <c r="J61" s="78" t="s">
        <v>6956</v>
      </c>
      <c r="L61" s="54" t="s">
        <v>11251</v>
      </c>
      <c r="M61" s="54" t="s">
        <v>11332</v>
      </c>
      <c r="O61" s="232">
        <f>INDEX('disTreasure-宝物'!$A:$A,MATCH(语言辅助表!P61,'disTreasure-宝物'!$B:$B,0),0)</f>
        <v>40415</v>
      </c>
      <c r="P61" s="174" t="s">
        <v>11532</v>
      </c>
      <c r="Q61" s="225" t="s">
        <v>11604</v>
      </c>
      <c r="S61" s="106" t="s">
        <v>12347</v>
      </c>
      <c r="T61" s="106" t="s">
        <v>2198</v>
      </c>
      <c r="U61" s="223" t="s">
        <v>12552</v>
      </c>
    </row>
    <row r="62" spans="1:21" ht="15.75">
      <c r="A62" s="37" t="s">
        <v>1814</v>
      </c>
      <c r="C62" s="37" t="s">
        <v>2556</v>
      </c>
      <c r="E62" s="49" t="s">
        <v>2058</v>
      </c>
      <c r="F62" s="49">
        <f t="shared" si="0"/>
        <v>50061</v>
      </c>
      <c r="G62" s="49" t="s">
        <v>2209</v>
      </c>
      <c r="I62" s="52" t="s">
        <v>2731</v>
      </c>
      <c r="J62" s="78" t="s">
        <v>6957</v>
      </c>
      <c r="L62" s="54" t="s">
        <v>11252</v>
      </c>
      <c r="M62" s="54" t="s">
        <v>11336</v>
      </c>
      <c r="O62" s="232">
        <f>INDEX('disTreasure-宝物'!$A:$A,MATCH(语言辅助表!P62,'disTreasure-宝物'!$B:$B,0),0)</f>
        <v>40416</v>
      </c>
      <c r="P62" s="174" t="s">
        <v>11533</v>
      </c>
      <c r="Q62" s="225" t="s">
        <v>11605</v>
      </c>
      <c r="S62" s="106" t="s">
        <v>12348</v>
      </c>
      <c r="T62" s="106" t="s">
        <v>12603</v>
      </c>
      <c r="U62" s="223" t="s">
        <v>12553</v>
      </c>
    </row>
    <row r="63" spans="1:21" ht="15.75">
      <c r="A63" s="37" t="s">
        <v>1817</v>
      </c>
      <c r="C63" s="37" t="s">
        <v>2557</v>
      </c>
      <c r="E63" s="49" t="s">
        <v>2059</v>
      </c>
      <c r="F63" s="49">
        <f t="shared" si="0"/>
        <v>50062</v>
      </c>
      <c r="G63" s="49" t="s">
        <v>2165</v>
      </c>
      <c r="I63" s="52" t="s">
        <v>10712</v>
      </c>
      <c r="J63" s="78" t="s">
        <v>6958</v>
      </c>
      <c r="L63" s="54" t="s">
        <v>11253</v>
      </c>
      <c r="M63" s="54" t="s">
        <v>11334</v>
      </c>
      <c r="O63" s="232">
        <f>INDEX(物品列表!B:B,MATCH(语言辅助表!P63,物品列表!C:C,0),0)</f>
        <v>41002</v>
      </c>
      <c r="P63" s="174" t="s">
        <v>443</v>
      </c>
      <c r="Q63" s="225" t="s">
        <v>11606</v>
      </c>
      <c r="S63" s="106" t="s">
        <v>12349</v>
      </c>
      <c r="T63" s="106" t="s">
        <v>12603</v>
      </c>
      <c r="U63" s="223" t="s">
        <v>12554</v>
      </c>
    </row>
    <row r="64" spans="1:21" ht="15.75">
      <c r="A64" s="37" t="s">
        <v>1814</v>
      </c>
      <c r="C64" s="37" t="s">
        <v>2558</v>
      </c>
      <c r="E64" s="49" t="s">
        <v>2060</v>
      </c>
      <c r="F64" s="49">
        <f t="shared" si="0"/>
        <v>50063</v>
      </c>
      <c r="G64" s="49">
        <v>1</v>
      </c>
      <c r="I64" s="52" t="s">
        <v>2732</v>
      </c>
      <c r="J64" s="78" t="s">
        <v>6959</v>
      </c>
      <c r="L64" s="54" t="s">
        <v>11254</v>
      </c>
      <c r="M64" s="54" t="s">
        <v>11331</v>
      </c>
      <c r="O64" s="232" t="e">
        <f>INDEX('disTreasure-宝物'!$A:$A,MATCH(语言辅助表!P64,'disTreasure-宝物'!$B:$B,0),0)</f>
        <v>#N/A</v>
      </c>
      <c r="P64" s="174" t="s">
        <v>17224</v>
      </c>
      <c r="Q64" s="226" t="s">
        <v>17225</v>
      </c>
      <c r="S64" s="106" t="s">
        <v>12350</v>
      </c>
      <c r="T64" s="106" t="s">
        <v>12603</v>
      </c>
      <c r="U64" s="223" t="s">
        <v>12555</v>
      </c>
    </row>
    <row r="65" spans="1:21" ht="15.75">
      <c r="A65" s="37" t="s">
        <v>1816</v>
      </c>
      <c r="C65" s="37" t="s">
        <v>2559</v>
      </c>
      <c r="E65" s="49" t="s">
        <v>2061</v>
      </c>
      <c r="F65" s="49">
        <f t="shared" si="0"/>
        <v>50064</v>
      </c>
      <c r="G65" s="49" t="s">
        <v>2210</v>
      </c>
      <c r="I65" s="52" t="s">
        <v>10713</v>
      </c>
      <c r="J65" s="78" t="s">
        <v>6960</v>
      </c>
      <c r="L65" s="54" t="s">
        <v>11255</v>
      </c>
      <c r="M65" s="54" t="s">
        <v>11337</v>
      </c>
      <c r="O65" s="232" t="e">
        <f>INDEX('disTreasure-宝物'!$A:$A,MATCH(语言辅助表!P65,'disTreasure-宝物'!$B:$B,0),0)</f>
        <v>#N/A</v>
      </c>
      <c r="P65" s="174" t="s">
        <v>11534</v>
      </c>
      <c r="Q65" s="225" t="s">
        <v>11607</v>
      </c>
      <c r="S65" s="106" t="s">
        <v>12351</v>
      </c>
      <c r="T65" s="106" t="s">
        <v>12604</v>
      </c>
      <c r="U65" s="223" t="s">
        <v>12556</v>
      </c>
    </row>
    <row r="66" spans="1:21" ht="15.75">
      <c r="E66" s="49" t="s">
        <v>2062</v>
      </c>
      <c r="F66" s="49">
        <f t="shared" si="0"/>
        <v>50065</v>
      </c>
      <c r="G66" s="49" t="s">
        <v>2211</v>
      </c>
      <c r="I66" s="52" t="s">
        <v>2733</v>
      </c>
      <c r="J66" s="78" t="s">
        <v>6961</v>
      </c>
      <c r="L66" s="54" t="s">
        <v>11256</v>
      </c>
      <c r="M66" s="54" t="s">
        <v>11329</v>
      </c>
      <c r="O66" s="232" t="e">
        <f>INDEX('disTreasure-宝物'!$A:$A,MATCH(语言辅助表!P66,'disTreasure-宝物'!$B:$B,0),0)</f>
        <v>#N/A</v>
      </c>
      <c r="P66" s="174" t="s">
        <v>11535</v>
      </c>
      <c r="Q66" s="225" t="s">
        <v>11608</v>
      </c>
      <c r="S66" s="106" t="s">
        <v>12352</v>
      </c>
      <c r="T66" s="106" t="s">
        <v>12604</v>
      </c>
      <c r="U66" s="223" t="s">
        <v>12557</v>
      </c>
    </row>
    <row r="67" spans="1:21" ht="15.75">
      <c r="E67" s="49" t="s">
        <v>2063</v>
      </c>
      <c r="F67" s="49">
        <f t="shared" ref="F67:F130" si="1">--MID(E67,7,5)</f>
        <v>50066</v>
      </c>
      <c r="G67" s="49" t="s">
        <v>2212</v>
      </c>
      <c r="I67" s="52" t="s">
        <v>10714</v>
      </c>
      <c r="J67" s="78" t="s">
        <v>179</v>
      </c>
      <c r="L67" s="54" t="s">
        <v>11257</v>
      </c>
      <c r="M67" s="54" t="s">
        <v>11338</v>
      </c>
      <c r="O67" s="232" t="e">
        <f>INDEX('disTreasure-宝物'!$A:$A,MATCH(语言辅助表!P67,'disTreasure-宝物'!$B:$B,0),0)</f>
        <v>#N/A</v>
      </c>
      <c r="P67" s="174" t="s">
        <v>11536</v>
      </c>
      <c r="Q67" s="225" t="s">
        <v>11609</v>
      </c>
      <c r="S67" s="106" t="s">
        <v>12353</v>
      </c>
      <c r="T67" s="106" t="s">
        <v>12604</v>
      </c>
      <c r="U67" s="223" t="s">
        <v>12558</v>
      </c>
    </row>
    <row r="68" spans="1:21" ht="15.75">
      <c r="E68" s="49" t="s">
        <v>2064</v>
      </c>
      <c r="F68" s="49">
        <f t="shared" si="1"/>
        <v>50067</v>
      </c>
      <c r="G68" s="49" t="s">
        <v>2213</v>
      </c>
      <c r="I68" s="52" t="s">
        <v>2734</v>
      </c>
      <c r="J68" s="78" t="s">
        <v>6962</v>
      </c>
      <c r="L68" s="54" t="s">
        <v>11258</v>
      </c>
      <c r="M68" s="54" t="s">
        <v>11331</v>
      </c>
      <c r="O68" s="232" t="e">
        <f>INDEX('disTreasure-宝物'!$A:$A,MATCH(语言辅助表!P68,'disTreasure-宝物'!$B:$B,0),0)</f>
        <v>#N/A</v>
      </c>
      <c r="P68" s="174" t="s">
        <v>11537</v>
      </c>
      <c r="Q68" s="225" t="s">
        <v>11610</v>
      </c>
      <c r="S68" s="106" t="s">
        <v>12354</v>
      </c>
      <c r="T68" s="106" t="s">
        <v>12605</v>
      </c>
      <c r="U68" s="221" t="s">
        <v>12559</v>
      </c>
    </row>
    <row r="69" spans="1:21" ht="15.75">
      <c r="E69" s="49" t="s">
        <v>2065</v>
      </c>
      <c r="F69" s="49">
        <f t="shared" si="1"/>
        <v>50068</v>
      </c>
      <c r="G69" s="49" t="s">
        <v>2214</v>
      </c>
      <c r="I69" s="52" t="s">
        <v>2735</v>
      </c>
      <c r="J69" s="78" t="s">
        <v>6962</v>
      </c>
      <c r="L69" s="54" t="s">
        <v>11259</v>
      </c>
      <c r="M69" s="54" t="s">
        <v>11339</v>
      </c>
      <c r="O69" s="232" t="e">
        <f>INDEX('disTreasure-宝物'!$A:$A,MATCH(语言辅助表!P69,'disTreasure-宝物'!$B:$B,0),0)</f>
        <v>#N/A</v>
      </c>
      <c r="P69" s="174" t="s">
        <v>11538</v>
      </c>
      <c r="Q69" s="225" t="s">
        <v>11611</v>
      </c>
      <c r="S69" s="106" t="s">
        <v>12355</v>
      </c>
      <c r="T69" s="106" t="s">
        <v>12605</v>
      </c>
      <c r="U69" s="221" t="s">
        <v>12559</v>
      </c>
    </row>
    <row r="70" spans="1:21" ht="15.75">
      <c r="E70" s="49" t="s">
        <v>2066</v>
      </c>
      <c r="F70" s="49">
        <f t="shared" si="1"/>
        <v>50069</v>
      </c>
      <c r="G70" s="49">
        <v>1</v>
      </c>
      <c r="I70" s="79" t="s">
        <v>2736</v>
      </c>
      <c r="J70" s="80" t="s">
        <v>6963</v>
      </c>
      <c r="L70" s="54" t="s">
        <v>11260</v>
      </c>
      <c r="M70" s="54" t="s">
        <v>11333</v>
      </c>
      <c r="O70" s="232" t="e">
        <f>INDEX('disTreasure-宝物'!$A:$A,MATCH(语言辅助表!P70,'disTreasure-宝物'!$B:$B,0),0)</f>
        <v>#N/A</v>
      </c>
      <c r="P70" s="174" t="s">
        <v>11539</v>
      </c>
      <c r="Q70" s="225" t="s">
        <v>11612</v>
      </c>
      <c r="S70" s="106" t="s">
        <v>12356</v>
      </c>
      <c r="T70" s="106" t="s">
        <v>12605</v>
      </c>
      <c r="U70" s="221" t="s">
        <v>12559</v>
      </c>
    </row>
    <row r="71" spans="1:21" ht="15.75">
      <c r="E71" s="49" t="s">
        <v>2067</v>
      </c>
      <c r="F71" s="49">
        <f t="shared" si="1"/>
        <v>50070</v>
      </c>
      <c r="G71" s="49" t="s">
        <v>2165</v>
      </c>
      <c r="I71" s="50" t="s">
        <v>2737</v>
      </c>
      <c r="J71" s="80" t="s">
        <v>6964</v>
      </c>
      <c r="L71" s="54" t="s">
        <v>11261</v>
      </c>
      <c r="M71" s="54" t="s">
        <v>11340</v>
      </c>
      <c r="O71" s="232" t="e">
        <f>INDEX('disTreasure-宝物'!$A:$A,MATCH(语言辅助表!P71,'disTreasure-宝物'!$B:$B,0),0)</f>
        <v>#N/A</v>
      </c>
      <c r="P71" s="174" t="s">
        <v>11540</v>
      </c>
      <c r="Q71" s="225" t="s">
        <v>11613</v>
      </c>
      <c r="S71" s="106" t="s">
        <v>12357</v>
      </c>
      <c r="T71" s="106" t="s">
        <v>667</v>
      </c>
      <c r="U71" s="223" t="s">
        <v>12560</v>
      </c>
    </row>
    <row r="72" spans="1:21" ht="15.75">
      <c r="E72" s="49" t="s">
        <v>2068</v>
      </c>
      <c r="F72" s="49">
        <f t="shared" si="1"/>
        <v>50071</v>
      </c>
      <c r="G72" s="49" t="s">
        <v>2215</v>
      </c>
      <c r="I72" s="79" t="s">
        <v>2738</v>
      </c>
      <c r="J72" s="80" t="s">
        <v>6965</v>
      </c>
      <c r="L72" s="54" t="s">
        <v>11262</v>
      </c>
      <c r="M72" s="54" t="s">
        <v>11331</v>
      </c>
      <c r="O72" s="232" t="e">
        <f>INDEX('disTreasure-宝物'!$A:$A,MATCH(语言辅助表!P72,'disTreasure-宝物'!$B:$B,0),0)</f>
        <v>#N/A</v>
      </c>
      <c r="P72" s="174" t="s">
        <v>11541</v>
      </c>
      <c r="Q72" s="225" t="s">
        <v>11614</v>
      </c>
      <c r="S72" s="106" t="s">
        <v>12358</v>
      </c>
      <c r="T72" s="106" t="s">
        <v>667</v>
      </c>
      <c r="U72" s="223" t="s">
        <v>12561</v>
      </c>
    </row>
    <row r="73" spans="1:21" ht="15.75">
      <c r="E73" s="49" t="s">
        <v>2069</v>
      </c>
      <c r="F73" s="49">
        <f t="shared" si="1"/>
        <v>50072</v>
      </c>
      <c r="G73" s="49" t="s">
        <v>2216</v>
      </c>
      <c r="I73" s="50" t="s">
        <v>2739</v>
      </c>
      <c r="J73" s="80" t="s">
        <v>6966</v>
      </c>
      <c r="L73" s="54" t="s">
        <v>11263</v>
      </c>
      <c r="M73" s="54" t="s">
        <v>11337</v>
      </c>
      <c r="O73" s="232" t="e">
        <f>INDEX('disTreasure-宝物'!$A:$A,MATCH(语言辅助表!P73,'disTreasure-宝物'!$B:$B,0),0)</f>
        <v>#N/A</v>
      </c>
      <c r="P73" s="174" t="s">
        <v>11542</v>
      </c>
      <c r="Q73" s="225" t="s">
        <v>11615</v>
      </c>
      <c r="S73" s="106" t="s">
        <v>12359</v>
      </c>
      <c r="T73" s="106" t="s">
        <v>667</v>
      </c>
      <c r="U73" s="223" t="s">
        <v>12562</v>
      </c>
    </row>
    <row r="74" spans="1:21" ht="15.75">
      <c r="E74" s="49" t="s">
        <v>2070</v>
      </c>
      <c r="F74" s="49">
        <f t="shared" si="1"/>
        <v>50073</v>
      </c>
      <c r="G74" s="49" t="s">
        <v>2165</v>
      </c>
      <c r="I74" s="79" t="s">
        <v>2740</v>
      </c>
      <c r="J74" s="80" t="s">
        <v>6967</v>
      </c>
      <c r="L74" s="54" t="s">
        <v>11264</v>
      </c>
      <c r="M74" s="54" t="s">
        <v>11335</v>
      </c>
      <c r="O74" s="232" t="e">
        <f>INDEX('disTreasure-宝物'!$A:$A,MATCH(语言辅助表!P74,'disTreasure-宝物'!$B:$B,0),0)</f>
        <v>#N/A</v>
      </c>
      <c r="P74" s="174" t="s">
        <v>11543</v>
      </c>
      <c r="Q74" s="225" t="s">
        <v>11616</v>
      </c>
      <c r="S74" s="106" t="s">
        <v>12360</v>
      </c>
      <c r="T74" s="106" t="s">
        <v>12606</v>
      </c>
      <c r="U74" s="223" t="s">
        <v>12563</v>
      </c>
    </row>
    <row r="75" spans="1:21" ht="15.75">
      <c r="E75" s="49" t="s">
        <v>2301</v>
      </c>
      <c r="F75" s="49">
        <f t="shared" si="1"/>
        <v>50074</v>
      </c>
      <c r="G75" s="49">
        <v>1</v>
      </c>
      <c r="I75" s="50" t="s">
        <v>2741</v>
      </c>
      <c r="J75" s="80" t="s">
        <v>6968</v>
      </c>
      <c r="L75" s="54" t="s">
        <v>11265</v>
      </c>
      <c r="M75" s="54" t="s">
        <v>11338</v>
      </c>
      <c r="O75" s="232" t="e">
        <f>INDEX('disTreasure-宝物'!$A:$A,MATCH(语言辅助表!P75,'disTreasure-宝物'!$B:$B,0),0)</f>
        <v>#N/A</v>
      </c>
      <c r="P75" s="174" t="s">
        <v>11544</v>
      </c>
      <c r="Q75" s="225" t="s">
        <v>11617</v>
      </c>
      <c r="S75" s="106" t="s">
        <v>12361</v>
      </c>
      <c r="T75" s="106" t="s">
        <v>12607</v>
      </c>
      <c r="U75" s="223" t="s">
        <v>12563</v>
      </c>
    </row>
    <row r="76" spans="1:21" ht="15.75">
      <c r="E76" s="49" t="s">
        <v>2071</v>
      </c>
      <c r="F76" s="49">
        <f t="shared" si="1"/>
        <v>50075</v>
      </c>
      <c r="G76" s="49">
        <v>1</v>
      </c>
      <c r="I76" s="79" t="s">
        <v>2742</v>
      </c>
      <c r="J76" s="80" t="s">
        <v>6962</v>
      </c>
      <c r="L76" s="54" t="s">
        <v>11266</v>
      </c>
      <c r="M76" s="54" t="s">
        <v>11331</v>
      </c>
      <c r="O76" s="232" t="e">
        <f>INDEX('disTreasure-宝物'!$A:$A,MATCH(语言辅助表!P76,'disTreasure-宝物'!$B:$B,0),0)</f>
        <v>#N/A</v>
      </c>
      <c r="P76" s="174" t="s">
        <v>11545</v>
      </c>
      <c r="Q76" s="225" t="s">
        <v>11618</v>
      </c>
      <c r="S76" s="106" t="s">
        <v>12362</v>
      </c>
      <c r="T76" s="106" t="s">
        <v>11536</v>
      </c>
      <c r="U76" s="223" t="s">
        <v>12563</v>
      </c>
    </row>
    <row r="77" spans="1:21">
      <c r="E77" s="49" t="s">
        <v>2072</v>
      </c>
      <c r="F77" s="49">
        <f t="shared" si="1"/>
        <v>50076</v>
      </c>
      <c r="G77" s="49">
        <v>1</v>
      </c>
      <c r="I77" s="50" t="s">
        <v>2743</v>
      </c>
      <c r="J77" s="80" t="s">
        <v>6962</v>
      </c>
      <c r="L77" s="54" t="s">
        <v>11267</v>
      </c>
      <c r="M77" s="54" t="s">
        <v>11339</v>
      </c>
      <c r="S77" s="106" t="s">
        <v>12363</v>
      </c>
      <c r="T77" s="106" t="s">
        <v>12608</v>
      </c>
      <c r="U77" s="221" t="s">
        <v>12564</v>
      </c>
    </row>
    <row r="78" spans="1:21">
      <c r="E78" s="49" t="s">
        <v>2073</v>
      </c>
      <c r="F78" s="49">
        <f t="shared" si="1"/>
        <v>50077</v>
      </c>
      <c r="G78" s="49">
        <v>1</v>
      </c>
      <c r="I78" s="79" t="s">
        <v>2744</v>
      </c>
      <c r="J78" s="80" t="s">
        <v>130</v>
      </c>
      <c r="L78" s="54" t="s">
        <v>11268</v>
      </c>
      <c r="M78" s="54" t="s">
        <v>11341</v>
      </c>
      <c r="S78" s="106" t="s">
        <v>12364</v>
      </c>
      <c r="T78" s="106" t="s">
        <v>12609</v>
      </c>
      <c r="U78" s="221" t="s">
        <v>12565</v>
      </c>
    </row>
    <row r="79" spans="1:21">
      <c r="E79" s="49" t="s">
        <v>2074</v>
      </c>
      <c r="F79" s="49">
        <f t="shared" si="1"/>
        <v>50078</v>
      </c>
      <c r="G79" s="49" t="s">
        <v>2198</v>
      </c>
      <c r="I79" s="50" t="s">
        <v>2745</v>
      </c>
      <c r="J79" s="80" t="s">
        <v>6969</v>
      </c>
      <c r="L79" s="54" t="s">
        <v>11269</v>
      </c>
      <c r="M79" s="54" t="s">
        <v>11340</v>
      </c>
      <c r="S79" s="106" t="s">
        <v>12365</v>
      </c>
      <c r="T79" s="106" t="s">
        <v>12610</v>
      </c>
      <c r="U79" s="221" t="s">
        <v>12566</v>
      </c>
    </row>
    <row r="80" spans="1:21">
      <c r="E80" s="49" t="s">
        <v>2075</v>
      </c>
      <c r="F80" s="49">
        <f t="shared" si="1"/>
        <v>50079</v>
      </c>
      <c r="G80" s="49" t="s">
        <v>2217</v>
      </c>
      <c r="I80" s="52" t="s">
        <v>2746</v>
      </c>
      <c r="J80" s="78" t="s">
        <v>6970</v>
      </c>
      <c r="L80" s="54" t="s">
        <v>11270</v>
      </c>
      <c r="M80" s="54" t="s">
        <v>11331</v>
      </c>
      <c r="S80" s="106" t="s">
        <v>12366</v>
      </c>
      <c r="T80" s="106" t="s">
        <v>12611</v>
      </c>
      <c r="U80" s="221" t="s">
        <v>12567</v>
      </c>
    </row>
    <row r="81" spans="5:21">
      <c r="E81" s="49" t="s">
        <v>2076</v>
      </c>
      <c r="F81" s="49">
        <f t="shared" si="1"/>
        <v>50080</v>
      </c>
      <c r="G81" s="49" t="s">
        <v>2198</v>
      </c>
      <c r="I81" s="52" t="s">
        <v>10715</v>
      </c>
      <c r="J81" s="78" t="s">
        <v>6971</v>
      </c>
      <c r="L81" s="54" t="s">
        <v>11271</v>
      </c>
      <c r="M81" s="54" t="s">
        <v>11339</v>
      </c>
      <c r="S81" s="106" t="s">
        <v>12367</v>
      </c>
      <c r="T81" s="106" t="s">
        <v>12612</v>
      </c>
      <c r="U81" s="221" t="s">
        <v>12568</v>
      </c>
    </row>
    <row r="82" spans="5:21">
      <c r="E82" s="49" t="s">
        <v>2077</v>
      </c>
      <c r="F82" s="49">
        <f t="shared" si="1"/>
        <v>50081</v>
      </c>
      <c r="G82" s="49" t="s">
        <v>2198</v>
      </c>
      <c r="I82" s="52" t="s">
        <v>2747</v>
      </c>
      <c r="J82" s="78" t="s">
        <v>6972</v>
      </c>
      <c r="L82" s="54" t="s">
        <v>11272</v>
      </c>
      <c r="M82" s="54" t="s">
        <v>11342</v>
      </c>
      <c r="S82" s="106" t="s">
        <v>12368</v>
      </c>
      <c r="T82" s="106"/>
      <c r="U82" s="221" t="s">
        <v>12529</v>
      </c>
    </row>
    <row r="83" spans="5:21">
      <c r="E83" s="49" t="s">
        <v>2078</v>
      </c>
      <c r="F83" s="49">
        <f t="shared" si="1"/>
        <v>50082</v>
      </c>
      <c r="G83" s="49" t="s">
        <v>2218</v>
      </c>
      <c r="I83" s="52" t="s">
        <v>2748</v>
      </c>
      <c r="J83" s="78" t="s">
        <v>127</v>
      </c>
      <c r="L83" s="54" t="s">
        <v>11273</v>
      </c>
      <c r="M83" s="54" t="s">
        <v>11343</v>
      </c>
      <c r="S83" s="106" t="s">
        <v>12369</v>
      </c>
      <c r="T83" s="106"/>
      <c r="U83" s="221" t="s">
        <v>12529</v>
      </c>
    </row>
    <row r="84" spans="5:21">
      <c r="E84" s="49" t="s">
        <v>2079</v>
      </c>
      <c r="F84" s="49">
        <f t="shared" si="1"/>
        <v>50083</v>
      </c>
      <c r="G84" s="49" t="s">
        <v>2219</v>
      </c>
      <c r="I84" s="52" t="s">
        <v>2749</v>
      </c>
      <c r="J84" s="78" t="s">
        <v>6972</v>
      </c>
      <c r="L84" s="54" t="s">
        <v>11274</v>
      </c>
      <c r="M84" s="54" t="s">
        <v>11331</v>
      </c>
      <c r="S84" s="106" t="s">
        <v>12370</v>
      </c>
      <c r="T84" s="106"/>
      <c r="U84" s="221" t="s">
        <v>12529</v>
      </c>
    </row>
    <row r="85" spans="5:21">
      <c r="E85" s="49" t="s">
        <v>2080</v>
      </c>
      <c r="F85" s="49">
        <f t="shared" si="1"/>
        <v>50084</v>
      </c>
      <c r="G85" s="49" t="s">
        <v>2220</v>
      </c>
      <c r="I85" s="52" t="s">
        <v>2750</v>
      </c>
      <c r="J85" s="78" t="s">
        <v>6973</v>
      </c>
      <c r="L85" s="54" t="s">
        <v>11275</v>
      </c>
      <c r="M85" s="54" t="s">
        <v>11339</v>
      </c>
      <c r="S85" s="106" t="s">
        <v>12371</v>
      </c>
      <c r="T85" s="106"/>
      <c r="U85" s="221" t="s">
        <v>12530</v>
      </c>
    </row>
    <row r="86" spans="5:21">
      <c r="E86" s="49" t="s">
        <v>2081</v>
      </c>
      <c r="F86" s="49">
        <f t="shared" si="1"/>
        <v>50085</v>
      </c>
      <c r="G86" s="49" t="s">
        <v>2221</v>
      </c>
      <c r="I86" s="52" t="s">
        <v>2751</v>
      </c>
      <c r="J86" s="78" t="s">
        <v>6974</v>
      </c>
      <c r="L86" s="54" t="s">
        <v>11276</v>
      </c>
      <c r="M86" s="54" t="s">
        <v>11341</v>
      </c>
      <c r="S86" s="106" t="s">
        <v>12372</v>
      </c>
      <c r="T86" s="106"/>
      <c r="U86" s="221" t="s">
        <v>12530</v>
      </c>
    </row>
    <row r="87" spans="5:21">
      <c r="E87" s="49" t="s">
        <v>2082</v>
      </c>
      <c r="F87" s="49">
        <f t="shared" si="1"/>
        <v>50086</v>
      </c>
      <c r="G87" s="49" t="s">
        <v>2192</v>
      </c>
      <c r="I87" s="52" t="s">
        <v>2752</v>
      </c>
      <c r="J87" s="78" t="s">
        <v>6975</v>
      </c>
      <c r="L87" s="54" t="s">
        <v>11277</v>
      </c>
      <c r="M87" s="54" t="s">
        <v>11334</v>
      </c>
      <c r="S87" s="106" t="s">
        <v>12373</v>
      </c>
      <c r="T87" s="106"/>
      <c r="U87" s="221" t="s">
        <v>12530</v>
      </c>
    </row>
    <row r="88" spans="5:21">
      <c r="E88" s="49" t="s">
        <v>2083</v>
      </c>
      <c r="F88" s="49">
        <f t="shared" si="1"/>
        <v>50087</v>
      </c>
      <c r="G88" s="49" t="s">
        <v>2222</v>
      </c>
      <c r="I88" s="52" t="s">
        <v>10716</v>
      </c>
      <c r="J88" s="78" t="s">
        <v>6976</v>
      </c>
      <c r="L88" s="54" t="s">
        <v>11278</v>
      </c>
      <c r="M88" s="54" t="s">
        <v>11331</v>
      </c>
      <c r="S88" s="106" t="s">
        <v>12374</v>
      </c>
      <c r="T88" s="106"/>
      <c r="U88" s="221" t="s">
        <v>12531</v>
      </c>
    </row>
    <row r="89" spans="5:21">
      <c r="E89" s="49" t="s">
        <v>2084</v>
      </c>
      <c r="F89" s="49">
        <f t="shared" si="1"/>
        <v>50088</v>
      </c>
      <c r="G89" s="49" t="s">
        <v>2223</v>
      </c>
      <c r="I89" s="52" t="s">
        <v>2753</v>
      </c>
      <c r="J89" s="78" t="s">
        <v>6977</v>
      </c>
      <c r="L89" s="54" t="s">
        <v>11279</v>
      </c>
      <c r="M89" s="54" t="s">
        <v>11337</v>
      </c>
      <c r="S89" s="106" t="s">
        <v>12375</v>
      </c>
      <c r="T89" s="106"/>
      <c r="U89" s="221" t="s">
        <v>12531</v>
      </c>
    </row>
    <row r="90" spans="5:21">
      <c r="E90" s="49" t="s">
        <v>2085</v>
      </c>
      <c r="F90" s="49">
        <f t="shared" si="1"/>
        <v>50089</v>
      </c>
      <c r="G90" s="49" t="s">
        <v>2224</v>
      </c>
      <c r="I90" s="52" t="s">
        <v>2754</v>
      </c>
      <c r="J90" s="78" t="s">
        <v>6978</v>
      </c>
      <c r="L90" s="54" t="s">
        <v>11280</v>
      </c>
      <c r="M90" s="54" t="s">
        <v>11344</v>
      </c>
      <c r="S90" s="106" t="s">
        <v>12376</v>
      </c>
      <c r="T90" s="106"/>
      <c r="U90" s="228" t="s">
        <v>12531</v>
      </c>
    </row>
    <row r="91" spans="5:21">
      <c r="E91" s="49" t="s">
        <v>2086</v>
      </c>
      <c r="F91" s="49">
        <f t="shared" si="1"/>
        <v>50090</v>
      </c>
      <c r="G91" s="49" t="s">
        <v>2225</v>
      </c>
      <c r="I91" s="52" t="s">
        <v>2755</v>
      </c>
      <c r="J91" s="78" t="s">
        <v>6979</v>
      </c>
      <c r="L91" s="54" t="s">
        <v>11281</v>
      </c>
      <c r="M91" s="54" t="s">
        <v>11340</v>
      </c>
      <c r="S91" s="106" t="s">
        <v>12377</v>
      </c>
      <c r="T91" s="106"/>
      <c r="U91" s="221" t="s">
        <v>12532</v>
      </c>
    </row>
    <row r="92" spans="5:21">
      <c r="E92" s="49" t="s">
        <v>2087</v>
      </c>
      <c r="F92" s="49">
        <f t="shared" si="1"/>
        <v>50091</v>
      </c>
      <c r="G92" s="49" t="s">
        <v>2226</v>
      </c>
      <c r="I92" s="52" t="s">
        <v>2756</v>
      </c>
      <c r="J92" s="78" t="s">
        <v>6980</v>
      </c>
      <c r="L92" s="54" t="s">
        <v>11282</v>
      </c>
      <c r="M92" s="54" t="s">
        <v>11331</v>
      </c>
      <c r="S92" s="106" t="s">
        <v>12378</v>
      </c>
      <c r="T92" s="106"/>
      <c r="U92" s="223" t="s">
        <v>12532</v>
      </c>
    </row>
    <row r="93" spans="5:21">
      <c r="E93" s="49" t="s">
        <v>2088</v>
      </c>
      <c r="F93" s="49">
        <f t="shared" si="1"/>
        <v>50092</v>
      </c>
      <c r="G93" s="49" t="s">
        <v>2227</v>
      </c>
      <c r="I93" s="52" t="s">
        <v>2757</v>
      </c>
      <c r="J93" s="78" t="s">
        <v>6980</v>
      </c>
      <c r="L93" s="54" t="s">
        <v>11283</v>
      </c>
      <c r="M93" s="54" t="s">
        <v>11339</v>
      </c>
      <c r="S93" s="106" t="s">
        <v>12379</v>
      </c>
      <c r="T93" s="106"/>
      <c r="U93" s="223" t="s">
        <v>12532</v>
      </c>
    </row>
    <row r="94" spans="5:21">
      <c r="E94" s="49" t="s">
        <v>2089</v>
      </c>
      <c r="F94" s="49">
        <f t="shared" si="1"/>
        <v>50093</v>
      </c>
      <c r="G94" s="49" t="s">
        <v>2228</v>
      </c>
      <c r="I94" s="52" t="s">
        <v>10717</v>
      </c>
      <c r="J94" s="78" t="s">
        <v>6981</v>
      </c>
      <c r="L94" s="54" t="s">
        <v>11284</v>
      </c>
      <c r="M94" s="54" t="s">
        <v>11341</v>
      </c>
      <c r="S94" s="106" t="s">
        <v>12380</v>
      </c>
      <c r="T94" s="106"/>
      <c r="U94" s="223" t="s">
        <v>12533</v>
      </c>
    </row>
    <row r="95" spans="5:21">
      <c r="E95" s="49" t="s">
        <v>2090</v>
      </c>
      <c r="F95" s="49">
        <f t="shared" si="1"/>
        <v>50094</v>
      </c>
      <c r="G95" s="49">
        <v>1</v>
      </c>
      <c r="I95" s="52" t="s">
        <v>2758</v>
      </c>
      <c r="J95" s="78" t="s">
        <v>6982</v>
      </c>
      <c r="L95" s="54" t="s">
        <v>11285</v>
      </c>
      <c r="M95" s="54" t="s">
        <v>11338</v>
      </c>
      <c r="S95" s="106" t="s">
        <v>12381</v>
      </c>
      <c r="T95" s="106"/>
      <c r="U95" s="221" t="s">
        <v>12533</v>
      </c>
    </row>
    <row r="96" spans="5:21">
      <c r="E96" s="49" t="s">
        <v>2091</v>
      </c>
      <c r="F96" s="49">
        <f t="shared" si="1"/>
        <v>50095</v>
      </c>
      <c r="G96" s="49" t="s">
        <v>2229</v>
      </c>
      <c r="I96" s="52" t="s">
        <v>10718</v>
      </c>
      <c r="J96" s="78" t="s">
        <v>6983</v>
      </c>
      <c r="L96" s="54" t="s">
        <v>11286</v>
      </c>
      <c r="M96" s="54" t="s">
        <v>11331</v>
      </c>
      <c r="S96" s="106" t="s">
        <v>12382</v>
      </c>
      <c r="T96" s="106"/>
      <c r="U96" s="221" t="s">
        <v>12533</v>
      </c>
    </row>
    <row r="97" spans="5:21">
      <c r="E97" s="49" t="s">
        <v>2092</v>
      </c>
      <c r="F97" s="49">
        <f t="shared" si="1"/>
        <v>50096</v>
      </c>
      <c r="G97" s="49" t="s">
        <v>2230</v>
      </c>
      <c r="I97" s="52" t="s">
        <v>10719</v>
      </c>
      <c r="J97" s="78" t="s">
        <v>6984</v>
      </c>
      <c r="L97" s="54" t="s">
        <v>11287</v>
      </c>
      <c r="M97" s="54" t="s">
        <v>11337</v>
      </c>
      <c r="S97" s="106" t="s">
        <v>12383</v>
      </c>
      <c r="T97" s="106"/>
      <c r="U97" s="221" t="s">
        <v>12534</v>
      </c>
    </row>
    <row r="98" spans="5:21">
      <c r="E98" s="49" t="s">
        <v>2093</v>
      </c>
      <c r="F98" s="49">
        <f t="shared" si="1"/>
        <v>50097</v>
      </c>
      <c r="G98" s="49" t="s">
        <v>2231</v>
      </c>
      <c r="I98" s="52" t="s">
        <v>10720</v>
      </c>
      <c r="J98" s="78" t="s">
        <v>6985</v>
      </c>
      <c r="S98" s="106" t="s">
        <v>12384</v>
      </c>
      <c r="T98" s="106"/>
      <c r="U98" s="195" t="s">
        <v>12534</v>
      </c>
    </row>
    <row r="99" spans="5:21">
      <c r="E99" s="49" t="s">
        <v>2094</v>
      </c>
      <c r="F99" s="49">
        <f t="shared" si="1"/>
        <v>50098</v>
      </c>
      <c r="G99" s="49" t="s">
        <v>2232</v>
      </c>
      <c r="I99" s="52" t="s">
        <v>10721</v>
      </c>
      <c r="J99" s="78" t="s">
        <v>6986</v>
      </c>
      <c r="S99" s="106" t="s">
        <v>12385</v>
      </c>
      <c r="T99" s="106"/>
      <c r="U99" s="221" t="s">
        <v>12534</v>
      </c>
    </row>
    <row r="100" spans="5:21">
      <c r="E100" s="49" t="s">
        <v>2095</v>
      </c>
      <c r="F100" s="49">
        <f t="shared" si="1"/>
        <v>50099</v>
      </c>
      <c r="G100" s="49" t="s">
        <v>2233</v>
      </c>
      <c r="I100" s="52" t="s">
        <v>10722</v>
      </c>
      <c r="J100" s="78" t="s">
        <v>145</v>
      </c>
      <c r="S100" s="106" t="s">
        <v>12386</v>
      </c>
      <c r="T100" s="106"/>
      <c r="U100" s="221" t="s">
        <v>12535</v>
      </c>
    </row>
    <row r="101" spans="5:21">
      <c r="E101" s="49" t="s">
        <v>2096</v>
      </c>
      <c r="F101" s="49">
        <f t="shared" si="1"/>
        <v>50100</v>
      </c>
      <c r="G101" s="49" t="s">
        <v>2234</v>
      </c>
      <c r="I101" s="52" t="s">
        <v>10723</v>
      </c>
      <c r="J101" s="78" t="s">
        <v>6987</v>
      </c>
      <c r="S101" s="106" t="s">
        <v>12387</v>
      </c>
      <c r="T101" s="106"/>
      <c r="U101" s="221" t="s">
        <v>12535</v>
      </c>
    </row>
    <row r="102" spans="5:21">
      <c r="E102" s="49" t="s">
        <v>2097</v>
      </c>
      <c r="F102" s="49">
        <f t="shared" si="1"/>
        <v>50101</v>
      </c>
      <c r="G102" s="49" t="s">
        <v>2235</v>
      </c>
      <c r="I102" s="52" t="s">
        <v>10724</v>
      </c>
      <c r="J102" s="78" t="s">
        <v>6988</v>
      </c>
      <c r="S102" s="106" t="s">
        <v>12388</v>
      </c>
      <c r="T102" s="106"/>
      <c r="U102" s="221" t="s">
        <v>12535</v>
      </c>
    </row>
    <row r="103" spans="5:21">
      <c r="E103" s="49" t="s">
        <v>2098</v>
      </c>
      <c r="F103" s="49">
        <f t="shared" si="1"/>
        <v>50102</v>
      </c>
      <c r="G103" s="49" t="s">
        <v>2236</v>
      </c>
      <c r="I103" s="52" t="s">
        <v>10725</v>
      </c>
      <c r="J103" s="78" t="s">
        <v>6989</v>
      </c>
      <c r="S103" s="106" t="s">
        <v>12389</v>
      </c>
      <c r="T103" s="106"/>
      <c r="U103" s="221" t="s">
        <v>12536</v>
      </c>
    </row>
    <row r="104" spans="5:21">
      <c r="E104" s="49" t="s">
        <v>2099</v>
      </c>
      <c r="F104" s="49">
        <f t="shared" si="1"/>
        <v>50103</v>
      </c>
      <c r="G104" s="49" t="s">
        <v>2237</v>
      </c>
      <c r="I104" s="52" t="s">
        <v>10726</v>
      </c>
      <c r="J104" s="78" t="s">
        <v>6990</v>
      </c>
      <c r="S104" s="106" t="s">
        <v>12390</v>
      </c>
      <c r="T104" s="106"/>
      <c r="U104" s="221" t="s">
        <v>12536</v>
      </c>
    </row>
    <row r="105" spans="5:21">
      <c r="E105" s="49" t="s">
        <v>2100</v>
      </c>
      <c r="F105" s="49">
        <f t="shared" si="1"/>
        <v>50104</v>
      </c>
      <c r="G105" s="49" t="s">
        <v>2238</v>
      </c>
      <c r="I105" s="52" t="s">
        <v>10727</v>
      </c>
      <c r="J105" s="78" t="s">
        <v>6991</v>
      </c>
      <c r="S105" s="106" t="s">
        <v>12391</v>
      </c>
      <c r="T105" s="106"/>
      <c r="U105" s="221" t="s">
        <v>12536</v>
      </c>
    </row>
    <row r="106" spans="5:21">
      <c r="E106" s="49" t="s">
        <v>2101</v>
      </c>
      <c r="F106" s="49">
        <f t="shared" si="1"/>
        <v>50105</v>
      </c>
      <c r="G106" s="49" t="s">
        <v>2239</v>
      </c>
      <c r="I106" s="52" t="s">
        <v>10728</v>
      </c>
      <c r="J106" s="78" t="s">
        <v>6986</v>
      </c>
      <c r="S106" s="106" t="s">
        <v>12392</v>
      </c>
      <c r="T106" s="106"/>
      <c r="U106" s="195" t="s">
        <v>12537</v>
      </c>
    </row>
    <row r="107" spans="5:21">
      <c r="E107" s="49" t="s">
        <v>2102</v>
      </c>
      <c r="F107" s="49">
        <f t="shared" si="1"/>
        <v>50106</v>
      </c>
      <c r="G107" s="49" t="s">
        <v>2237</v>
      </c>
      <c r="I107" s="52" t="s">
        <v>10729</v>
      </c>
      <c r="J107" s="78" t="s">
        <v>147</v>
      </c>
      <c r="S107" s="106" t="s">
        <v>12393</v>
      </c>
      <c r="T107" s="106"/>
      <c r="U107" s="221" t="s">
        <v>12537</v>
      </c>
    </row>
    <row r="108" spans="5:21">
      <c r="E108" s="49" t="s">
        <v>2103</v>
      </c>
      <c r="F108" s="49">
        <f t="shared" si="1"/>
        <v>50107</v>
      </c>
      <c r="G108" s="49" t="s">
        <v>2240</v>
      </c>
      <c r="I108" s="52" t="s">
        <v>10730</v>
      </c>
      <c r="J108" s="78" t="s">
        <v>147</v>
      </c>
      <c r="S108" s="106" t="s">
        <v>12394</v>
      </c>
      <c r="T108" s="106"/>
      <c r="U108" s="221" t="s">
        <v>12537</v>
      </c>
    </row>
    <row r="109" spans="5:21">
      <c r="E109" s="49" t="s">
        <v>2104</v>
      </c>
      <c r="F109" s="49">
        <f t="shared" si="1"/>
        <v>50108</v>
      </c>
      <c r="G109" s="49" t="s">
        <v>2241</v>
      </c>
      <c r="I109" s="52" t="s">
        <v>10731</v>
      </c>
      <c r="J109" s="78" t="s">
        <v>148</v>
      </c>
      <c r="S109" s="106" t="s">
        <v>12395</v>
      </c>
      <c r="T109" s="106"/>
      <c r="U109" s="221" t="s">
        <v>12538</v>
      </c>
    </row>
    <row r="110" spans="5:21">
      <c r="E110" s="49" t="s">
        <v>2105</v>
      </c>
      <c r="F110" s="49">
        <f t="shared" si="1"/>
        <v>50109</v>
      </c>
      <c r="G110" s="49" t="s">
        <v>2242</v>
      </c>
      <c r="I110" s="52" t="s">
        <v>10732</v>
      </c>
      <c r="J110" s="78" t="s">
        <v>6992</v>
      </c>
      <c r="S110" s="106" t="s">
        <v>12396</v>
      </c>
      <c r="T110" s="106"/>
      <c r="U110" s="221" t="s">
        <v>12538</v>
      </c>
    </row>
    <row r="111" spans="5:21">
      <c r="E111" s="49" t="s">
        <v>2106</v>
      </c>
      <c r="F111" s="49">
        <f t="shared" si="1"/>
        <v>50110</v>
      </c>
      <c r="G111" s="49" t="s">
        <v>2243</v>
      </c>
      <c r="I111" s="52" t="s">
        <v>10733</v>
      </c>
      <c r="J111" s="78" t="s">
        <v>148</v>
      </c>
      <c r="S111" s="106" t="s">
        <v>12397</v>
      </c>
      <c r="T111" s="106"/>
      <c r="U111" s="221" t="s">
        <v>12538</v>
      </c>
    </row>
    <row r="112" spans="5:21">
      <c r="E112" s="49" t="s">
        <v>2107</v>
      </c>
      <c r="F112" s="49">
        <f t="shared" si="1"/>
        <v>50111</v>
      </c>
      <c r="G112" s="49" t="s">
        <v>2244</v>
      </c>
      <c r="I112" s="52" t="s">
        <v>2759</v>
      </c>
      <c r="J112" s="78" t="s">
        <v>6993</v>
      </c>
      <c r="S112" s="106" t="s">
        <v>12398</v>
      </c>
      <c r="T112" s="106"/>
      <c r="U112" s="221" t="s">
        <v>12539</v>
      </c>
    </row>
    <row r="113" spans="5:21">
      <c r="E113" s="49" t="s">
        <v>2108</v>
      </c>
      <c r="F113" s="49">
        <f t="shared" si="1"/>
        <v>51104</v>
      </c>
      <c r="G113" s="49" t="s">
        <v>2245</v>
      </c>
      <c r="I113" s="52" t="s">
        <v>2760</v>
      </c>
      <c r="J113" s="78" t="s">
        <v>6994</v>
      </c>
      <c r="S113" s="106" t="s">
        <v>12399</v>
      </c>
      <c r="T113" s="106"/>
      <c r="U113" s="221" t="s">
        <v>12539</v>
      </c>
    </row>
    <row r="114" spans="5:21">
      <c r="E114" s="49" t="s">
        <v>2109</v>
      </c>
      <c r="F114" s="49">
        <f t="shared" si="1"/>
        <v>50113</v>
      </c>
      <c r="G114" s="49" t="s">
        <v>2246</v>
      </c>
      <c r="I114" s="52" t="s">
        <v>2761</v>
      </c>
      <c r="J114" s="78" t="s">
        <v>6995</v>
      </c>
      <c r="S114" s="106" t="s">
        <v>12400</v>
      </c>
      <c r="T114" s="106"/>
      <c r="U114" s="195" t="s">
        <v>12539</v>
      </c>
    </row>
    <row r="115" spans="5:21">
      <c r="E115" s="49" t="s">
        <v>2110</v>
      </c>
      <c r="F115" s="49">
        <f t="shared" si="1"/>
        <v>50114</v>
      </c>
      <c r="G115" s="49" t="s">
        <v>2246</v>
      </c>
      <c r="I115" s="52" t="s">
        <v>2762</v>
      </c>
      <c r="J115" s="78" t="s">
        <v>6996</v>
      </c>
      <c r="S115" s="106" t="s">
        <v>12401</v>
      </c>
      <c r="T115" s="106"/>
      <c r="U115" s="221" t="s">
        <v>12540</v>
      </c>
    </row>
    <row r="116" spans="5:21">
      <c r="E116" s="49" t="s">
        <v>2497</v>
      </c>
      <c r="F116" s="49">
        <f t="shared" si="1"/>
        <v>59245</v>
      </c>
      <c r="G116" s="49" t="s">
        <v>2246</v>
      </c>
      <c r="I116" s="52" t="s">
        <v>6997</v>
      </c>
      <c r="J116" s="78"/>
      <c r="S116" s="106" t="s">
        <v>12402</v>
      </c>
      <c r="T116" s="106"/>
      <c r="U116" s="221" t="s">
        <v>12540</v>
      </c>
    </row>
    <row r="117" spans="5:21">
      <c r="E117" s="49" t="s">
        <v>2111</v>
      </c>
      <c r="F117" s="49">
        <f t="shared" si="1"/>
        <v>50529</v>
      </c>
      <c r="G117" s="49" t="s">
        <v>2246</v>
      </c>
      <c r="I117" s="52" t="s">
        <v>2763</v>
      </c>
      <c r="J117" s="78" t="s">
        <v>6998</v>
      </c>
      <c r="S117" s="106" t="s">
        <v>12403</v>
      </c>
      <c r="T117" s="106"/>
      <c r="U117" s="221" t="s">
        <v>12540</v>
      </c>
    </row>
    <row r="118" spans="5:21">
      <c r="E118" s="49" t="s">
        <v>2112</v>
      </c>
      <c r="F118" s="49">
        <f t="shared" si="1"/>
        <v>50115</v>
      </c>
      <c r="G118" s="49" t="s">
        <v>2247</v>
      </c>
      <c r="I118" s="52" t="s">
        <v>2764</v>
      </c>
      <c r="J118" s="78" t="s">
        <v>6999</v>
      </c>
      <c r="S118" s="106" t="s">
        <v>12404</v>
      </c>
      <c r="T118" s="106"/>
      <c r="U118" s="221" t="s">
        <v>12541</v>
      </c>
    </row>
    <row r="119" spans="5:21">
      <c r="E119" s="49" t="s">
        <v>2498</v>
      </c>
      <c r="F119" s="49">
        <f t="shared" si="1"/>
        <v>50526</v>
      </c>
      <c r="G119" s="49" t="s">
        <v>2247</v>
      </c>
      <c r="I119" s="52" t="s">
        <v>7000</v>
      </c>
      <c r="J119" s="78"/>
      <c r="S119" s="106" t="s">
        <v>12405</v>
      </c>
      <c r="T119" s="106"/>
      <c r="U119" s="221" t="s">
        <v>12541</v>
      </c>
    </row>
    <row r="120" spans="5:21">
      <c r="E120" s="49" t="s">
        <v>2113</v>
      </c>
      <c r="F120" s="49">
        <f t="shared" si="1"/>
        <v>50116</v>
      </c>
      <c r="G120" s="49" t="s">
        <v>2248</v>
      </c>
      <c r="I120" s="52" t="s">
        <v>2765</v>
      </c>
      <c r="J120" s="78" t="s">
        <v>7001</v>
      </c>
      <c r="S120" s="106" t="s">
        <v>12406</v>
      </c>
      <c r="T120" s="106"/>
      <c r="U120" s="221" t="s">
        <v>12541</v>
      </c>
    </row>
    <row r="121" spans="5:21">
      <c r="E121" s="49" t="s">
        <v>2114</v>
      </c>
      <c r="F121" s="49">
        <f t="shared" si="1"/>
        <v>50117</v>
      </c>
      <c r="G121" s="49" t="s">
        <v>2249</v>
      </c>
      <c r="I121" s="52" t="s">
        <v>10734</v>
      </c>
      <c r="J121" s="78" t="s">
        <v>7002</v>
      </c>
      <c r="S121" s="106" t="s">
        <v>12407</v>
      </c>
      <c r="T121" s="106"/>
      <c r="U121" s="221" t="s">
        <v>12542</v>
      </c>
    </row>
    <row r="122" spans="5:21">
      <c r="E122" s="49" t="s">
        <v>2115</v>
      </c>
      <c r="F122" s="49">
        <f t="shared" si="1"/>
        <v>50118</v>
      </c>
      <c r="G122" s="49" t="s">
        <v>2250</v>
      </c>
      <c r="I122" s="52" t="s">
        <v>2766</v>
      </c>
      <c r="J122" s="78" t="s">
        <v>7003</v>
      </c>
      <c r="S122" s="106" t="s">
        <v>12408</v>
      </c>
      <c r="T122" s="106"/>
      <c r="U122" s="228" t="s">
        <v>12542</v>
      </c>
    </row>
    <row r="123" spans="5:21">
      <c r="E123" s="49" t="s">
        <v>2116</v>
      </c>
      <c r="F123" s="49">
        <f t="shared" si="1"/>
        <v>50119</v>
      </c>
      <c r="G123" s="49" t="s">
        <v>126</v>
      </c>
      <c r="I123" s="52" t="s">
        <v>10735</v>
      </c>
      <c r="J123" s="78" t="s">
        <v>7004</v>
      </c>
      <c r="S123" s="106" t="s">
        <v>12409</v>
      </c>
      <c r="T123" s="106"/>
      <c r="U123" s="221" t="s">
        <v>12542</v>
      </c>
    </row>
    <row r="124" spans="5:21">
      <c r="E124" s="49" t="s">
        <v>2117</v>
      </c>
      <c r="F124" s="49">
        <f t="shared" si="1"/>
        <v>50120</v>
      </c>
      <c r="G124" s="49" t="s">
        <v>2251</v>
      </c>
      <c r="I124" s="52" t="s">
        <v>10736</v>
      </c>
      <c r="J124" s="78" t="s">
        <v>7005</v>
      </c>
      <c r="S124" s="106" t="s">
        <v>12410</v>
      </c>
      <c r="T124" s="106"/>
      <c r="U124" s="221" t="s">
        <v>12543</v>
      </c>
    </row>
    <row r="125" spans="5:21">
      <c r="E125" s="49" t="s">
        <v>2118</v>
      </c>
      <c r="F125" s="49">
        <f t="shared" si="1"/>
        <v>50121</v>
      </c>
      <c r="G125" s="49" t="s">
        <v>2252</v>
      </c>
      <c r="I125" s="52" t="s">
        <v>10737</v>
      </c>
      <c r="J125" s="78" t="s">
        <v>7006</v>
      </c>
      <c r="S125" s="106" t="s">
        <v>12411</v>
      </c>
      <c r="T125" s="106"/>
      <c r="U125" s="221" t="s">
        <v>12543</v>
      </c>
    </row>
    <row r="126" spans="5:21">
      <c r="E126" s="49" t="s">
        <v>2119</v>
      </c>
      <c r="F126" s="49">
        <f t="shared" si="1"/>
        <v>50123</v>
      </c>
      <c r="G126" s="49" t="s">
        <v>2253</v>
      </c>
      <c r="I126" s="52" t="s">
        <v>10738</v>
      </c>
      <c r="J126" s="78" t="s">
        <v>7007</v>
      </c>
      <c r="S126" s="106" t="s">
        <v>12412</v>
      </c>
      <c r="T126" s="106"/>
      <c r="U126" s="221" t="s">
        <v>12543</v>
      </c>
    </row>
    <row r="127" spans="5:21">
      <c r="E127" s="49" t="s">
        <v>2120</v>
      </c>
      <c r="F127" s="49">
        <f t="shared" si="1"/>
        <v>50128</v>
      </c>
      <c r="G127" s="49" t="s">
        <v>2213</v>
      </c>
      <c r="I127" s="52" t="s">
        <v>7008</v>
      </c>
      <c r="J127" s="78" t="s">
        <v>6905</v>
      </c>
      <c r="S127" s="106" t="s">
        <v>12413</v>
      </c>
      <c r="T127" s="106"/>
      <c r="U127" s="221" t="s">
        <v>12544</v>
      </c>
    </row>
    <row r="128" spans="5:21">
      <c r="E128" s="49" t="s">
        <v>2121</v>
      </c>
      <c r="F128" s="49">
        <f t="shared" si="1"/>
        <v>50129</v>
      </c>
      <c r="G128" s="49" t="s">
        <v>2254</v>
      </c>
      <c r="I128" s="52" t="s">
        <v>2767</v>
      </c>
      <c r="J128" s="78" t="s">
        <v>1939</v>
      </c>
      <c r="S128" s="106" t="s">
        <v>12414</v>
      </c>
      <c r="T128" s="106"/>
      <c r="U128" s="221" t="s">
        <v>12544</v>
      </c>
    </row>
    <row r="129" spans="5:21">
      <c r="E129" s="49" t="s">
        <v>2122</v>
      </c>
      <c r="F129" s="49">
        <f t="shared" si="1"/>
        <v>50130</v>
      </c>
      <c r="G129" s="49" t="s">
        <v>2255</v>
      </c>
      <c r="I129" s="52" t="s">
        <v>2768</v>
      </c>
      <c r="J129" s="78" t="s">
        <v>1940</v>
      </c>
      <c r="S129" s="106" t="s">
        <v>12415</v>
      </c>
      <c r="T129" s="106"/>
      <c r="U129" s="221" t="s">
        <v>12544</v>
      </c>
    </row>
    <row r="130" spans="5:21">
      <c r="E130" s="49" t="s">
        <v>2123</v>
      </c>
      <c r="F130" s="49">
        <f t="shared" si="1"/>
        <v>50131</v>
      </c>
      <c r="G130" s="49" t="s">
        <v>2221</v>
      </c>
      <c r="I130" s="52" t="s">
        <v>2769</v>
      </c>
      <c r="J130" s="78" t="s">
        <v>1941</v>
      </c>
      <c r="S130" s="106" t="s">
        <v>12416</v>
      </c>
      <c r="T130" s="106"/>
      <c r="U130" s="195" t="s">
        <v>12545</v>
      </c>
    </row>
    <row r="131" spans="5:21">
      <c r="E131" s="49" t="s">
        <v>2124</v>
      </c>
      <c r="F131" s="49">
        <f t="shared" ref="F131:F175" si="2">--MID(E131,7,5)</f>
        <v>50133</v>
      </c>
      <c r="G131" s="49" t="s">
        <v>2223</v>
      </c>
      <c r="I131" s="52" t="s">
        <v>2770</v>
      </c>
      <c r="J131" s="78" t="s">
        <v>1942</v>
      </c>
      <c r="S131" s="106" t="s">
        <v>12417</v>
      </c>
      <c r="T131" s="106"/>
      <c r="U131" s="221" t="s">
        <v>12545</v>
      </c>
    </row>
    <row r="132" spans="5:21">
      <c r="E132" s="49" t="s">
        <v>2125</v>
      </c>
      <c r="F132" s="49">
        <f t="shared" si="2"/>
        <v>51119</v>
      </c>
      <c r="G132" s="49" t="s">
        <v>2256</v>
      </c>
      <c r="I132" s="52" t="s">
        <v>2771</v>
      </c>
      <c r="J132" s="78" t="s">
        <v>1943</v>
      </c>
      <c r="S132" s="106" t="s">
        <v>12418</v>
      </c>
      <c r="T132" s="106"/>
      <c r="U132" s="221" t="s">
        <v>12545</v>
      </c>
    </row>
    <row r="133" spans="5:21">
      <c r="E133" s="49" t="s">
        <v>2126</v>
      </c>
      <c r="F133" s="49">
        <f t="shared" si="2"/>
        <v>50135</v>
      </c>
      <c r="G133" s="49" t="s">
        <v>2257</v>
      </c>
      <c r="I133" s="52" t="s">
        <v>2772</v>
      </c>
      <c r="J133" s="78" t="s">
        <v>1944</v>
      </c>
      <c r="S133" s="85" t="s">
        <v>12419</v>
      </c>
      <c r="T133" s="106"/>
      <c r="U133" s="221" t="s">
        <v>12546</v>
      </c>
    </row>
    <row r="134" spans="5:21">
      <c r="E134" s="49" t="s">
        <v>2127</v>
      </c>
      <c r="F134" s="49">
        <f t="shared" si="2"/>
        <v>50139</v>
      </c>
      <c r="G134" s="49" t="s">
        <v>2258</v>
      </c>
      <c r="I134" s="52" t="s">
        <v>2773</v>
      </c>
      <c r="J134" s="78" t="s">
        <v>1945</v>
      </c>
      <c r="S134" s="85" t="s">
        <v>12420</v>
      </c>
      <c r="T134" s="106"/>
      <c r="U134" s="221" t="s">
        <v>12546</v>
      </c>
    </row>
    <row r="135" spans="5:21">
      <c r="E135" s="49" t="s">
        <v>2128</v>
      </c>
      <c r="F135" s="49">
        <f t="shared" si="2"/>
        <v>50147</v>
      </c>
      <c r="G135" s="49" t="s">
        <v>2231</v>
      </c>
      <c r="I135" s="52" t="s">
        <v>2774</v>
      </c>
      <c r="J135" s="78" t="s">
        <v>1946</v>
      </c>
      <c r="S135" s="85" t="s">
        <v>12421</v>
      </c>
      <c r="T135" s="106"/>
      <c r="U135" s="221" t="s">
        <v>12546</v>
      </c>
    </row>
    <row r="136" spans="5:21">
      <c r="E136" s="49" t="s">
        <v>2129</v>
      </c>
      <c r="F136" s="49">
        <f t="shared" si="2"/>
        <v>50148</v>
      </c>
      <c r="G136" s="49" t="s">
        <v>615</v>
      </c>
      <c r="I136" s="52" t="s">
        <v>2775</v>
      </c>
      <c r="J136" s="78" t="s">
        <v>1947</v>
      </c>
      <c r="S136" s="85" t="s">
        <v>12422</v>
      </c>
      <c r="T136" s="106"/>
      <c r="U136" s="221" t="s">
        <v>12547</v>
      </c>
    </row>
    <row r="137" spans="5:21">
      <c r="E137" s="49" t="s">
        <v>2130</v>
      </c>
      <c r="F137" s="49">
        <f t="shared" si="2"/>
        <v>50153</v>
      </c>
      <c r="G137" s="49" t="s">
        <v>2259</v>
      </c>
      <c r="I137" s="52" t="s">
        <v>2776</v>
      </c>
      <c r="J137" s="78" t="s">
        <v>1948</v>
      </c>
      <c r="S137" s="85" t="s">
        <v>12423</v>
      </c>
      <c r="T137" s="106"/>
      <c r="U137" s="221" t="s">
        <v>12548</v>
      </c>
    </row>
    <row r="138" spans="5:21">
      <c r="E138" s="49" t="s">
        <v>2131</v>
      </c>
      <c r="F138" s="49">
        <f t="shared" si="2"/>
        <v>50154</v>
      </c>
      <c r="G138" s="49" t="s">
        <v>2260</v>
      </c>
      <c r="I138" s="52" t="s">
        <v>2777</v>
      </c>
      <c r="J138" s="78" t="s">
        <v>1949</v>
      </c>
      <c r="S138" s="85" t="s">
        <v>12424</v>
      </c>
      <c r="T138" s="106"/>
      <c r="U138" s="228" t="s">
        <v>12549</v>
      </c>
    </row>
    <row r="139" spans="5:21">
      <c r="E139" s="49" t="s">
        <v>2132</v>
      </c>
      <c r="F139" s="49">
        <f t="shared" si="2"/>
        <v>50156</v>
      </c>
      <c r="G139" s="49" t="s">
        <v>2261</v>
      </c>
      <c r="I139" s="52" t="s">
        <v>2778</v>
      </c>
      <c r="J139" s="78" t="s">
        <v>1950</v>
      </c>
      <c r="S139" s="85" t="s">
        <v>12425</v>
      </c>
      <c r="T139" s="106"/>
      <c r="U139" s="221" t="s">
        <v>12550</v>
      </c>
    </row>
    <row r="140" spans="5:21">
      <c r="E140" s="49" t="s">
        <v>2133</v>
      </c>
      <c r="F140" s="49">
        <f t="shared" si="2"/>
        <v>50157</v>
      </c>
      <c r="G140" s="49" t="s">
        <v>2199</v>
      </c>
      <c r="I140" s="52" t="s">
        <v>2779</v>
      </c>
      <c r="J140" s="78" t="s">
        <v>1951</v>
      </c>
      <c r="S140" s="85" t="s">
        <v>12426</v>
      </c>
      <c r="T140" s="106"/>
      <c r="U140" s="221" t="s">
        <v>12551</v>
      </c>
    </row>
    <row r="141" spans="5:21">
      <c r="E141" s="49" t="s">
        <v>2134</v>
      </c>
      <c r="F141" s="49">
        <f t="shared" si="2"/>
        <v>50158</v>
      </c>
      <c r="G141" s="49" t="s">
        <v>2262</v>
      </c>
      <c r="I141" s="52" t="s">
        <v>2780</v>
      </c>
      <c r="J141" s="78" t="s">
        <v>1952</v>
      </c>
      <c r="S141" s="85" t="s">
        <v>12427</v>
      </c>
      <c r="T141" s="106"/>
      <c r="U141" s="221" t="s">
        <v>12552</v>
      </c>
    </row>
    <row r="142" spans="5:21">
      <c r="E142" s="49" t="s">
        <v>2135</v>
      </c>
      <c r="F142" s="49">
        <f t="shared" si="2"/>
        <v>50160</v>
      </c>
      <c r="G142" s="49" t="s">
        <v>2263</v>
      </c>
      <c r="I142" s="52" t="s">
        <v>2781</v>
      </c>
      <c r="J142" s="78" t="s">
        <v>1953</v>
      </c>
      <c r="S142" s="85" t="s">
        <v>12428</v>
      </c>
      <c r="T142" s="106"/>
      <c r="U142" s="221" t="s">
        <v>12553</v>
      </c>
    </row>
    <row r="143" spans="5:21">
      <c r="E143" s="49" t="s">
        <v>2136</v>
      </c>
      <c r="F143" s="49">
        <f t="shared" si="2"/>
        <v>50161</v>
      </c>
      <c r="G143" s="49" t="s">
        <v>2264</v>
      </c>
      <c r="I143" s="52" t="s">
        <v>2782</v>
      </c>
      <c r="J143" s="78" t="s">
        <v>1954</v>
      </c>
      <c r="S143" s="85" t="s">
        <v>12429</v>
      </c>
      <c r="T143" s="106"/>
      <c r="U143" s="221" t="s">
        <v>12554</v>
      </c>
    </row>
    <row r="144" spans="5:21">
      <c r="E144" s="49" t="s">
        <v>2137</v>
      </c>
      <c r="F144" s="49">
        <f t="shared" si="2"/>
        <v>50162</v>
      </c>
      <c r="G144" s="49" t="s">
        <v>2202</v>
      </c>
      <c r="I144" s="52" t="s">
        <v>2783</v>
      </c>
      <c r="J144" s="78" t="s">
        <v>1955</v>
      </c>
      <c r="S144" s="85" t="s">
        <v>12430</v>
      </c>
      <c r="T144" s="106"/>
      <c r="U144" s="221" t="s">
        <v>12555</v>
      </c>
    </row>
    <row r="145" spans="5:21">
      <c r="E145" s="49" t="s">
        <v>2138</v>
      </c>
      <c r="F145" s="49">
        <f t="shared" si="2"/>
        <v>50163</v>
      </c>
      <c r="G145" s="49" t="s">
        <v>2265</v>
      </c>
      <c r="I145" s="52" t="s">
        <v>2784</v>
      </c>
      <c r="J145" s="78" t="s">
        <v>1956</v>
      </c>
      <c r="S145" s="85" t="s">
        <v>12431</v>
      </c>
      <c r="T145" s="106"/>
      <c r="U145" s="221" t="s">
        <v>12556</v>
      </c>
    </row>
    <row r="146" spans="5:21">
      <c r="E146" s="49" t="s">
        <v>2139</v>
      </c>
      <c r="F146" s="49">
        <f t="shared" si="2"/>
        <v>50164</v>
      </c>
      <c r="G146" s="49" t="s">
        <v>2204</v>
      </c>
      <c r="I146" s="52" t="s">
        <v>2785</v>
      </c>
      <c r="J146" s="78" t="s">
        <v>1957</v>
      </c>
      <c r="S146" s="85" t="s">
        <v>12432</v>
      </c>
      <c r="T146" s="106"/>
      <c r="U146" s="195" t="s">
        <v>12557</v>
      </c>
    </row>
    <row r="147" spans="5:21">
      <c r="E147" s="49" t="s">
        <v>2140</v>
      </c>
      <c r="F147" s="49">
        <f t="shared" si="2"/>
        <v>50165</v>
      </c>
      <c r="G147" s="49" t="s">
        <v>2205</v>
      </c>
      <c r="I147" s="52" t="s">
        <v>2786</v>
      </c>
      <c r="J147" s="78" t="s">
        <v>1958</v>
      </c>
      <c r="S147" s="85" t="s">
        <v>12433</v>
      </c>
      <c r="T147" s="106"/>
      <c r="U147" s="221" t="s">
        <v>12558</v>
      </c>
    </row>
    <row r="148" spans="5:21">
      <c r="E148" s="49" t="s">
        <v>2141</v>
      </c>
      <c r="F148" s="49">
        <f t="shared" si="2"/>
        <v>51122</v>
      </c>
      <c r="G148" s="49" t="s">
        <v>2206</v>
      </c>
      <c r="I148" s="52" t="s">
        <v>2787</v>
      </c>
      <c r="J148" s="78" t="s">
        <v>1959</v>
      </c>
      <c r="S148" s="106" t="s">
        <v>12434</v>
      </c>
      <c r="T148" s="106"/>
      <c r="U148" s="221" t="s">
        <v>12559</v>
      </c>
    </row>
    <row r="149" spans="5:21">
      <c r="E149" s="49" t="s">
        <v>2142</v>
      </c>
      <c r="F149" s="49">
        <f t="shared" si="2"/>
        <v>50167</v>
      </c>
      <c r="G149" s="49" t="s">
        <v>2266</v>
      </c>
      <c r="I149" s="52" t="s">
        <v>10739</v>
      </c>
      <c r="J149" s="78" t="s">
        <v>1960</v>
      </c>
      <c r="S149" s="106" t="s">
        <v>12435</v>
      </c>
      <c r="T149" s="106"/>
      <c r="U149" s="221" t="s">
        <v>12559</v>
      </c>
    </row>
    <row r="150" spans="5:21">
      <c r="E150" s="49" t="s">
        <v>2143</v>
      </c>
      <c r="F150" s="49">
        <f t="shared" si="2"/>
        <v>50170</v>
      </c>
      <c r="G150" s="49" t="s">
        <v>2223</v>
      </c>
      <c r="I150" s="52" t="s">
        <v>2788</v>
      </c>
      <c r="J150" s="78" t="s">
        <v>1961</v>
      </c>
      <c r="S150" s="106" t="s">
        <v>12436</v>
      </c>
      <c r="T150" s="106"/>
      <c r="U150" s="221" t="s">
        <v>12559</v>
      </c>
    </row>
    <row r="151" spans="5:21">
      <c r="E151" s="49" t="s">
        <v>2144</v>
      </c>
      <c r="F151" s="49">
        <f t="shared" si="2"/>
        <v>50171</v>
      </c>
      <c r="G151" s="49" t="s">
        <v>2226</v>
      </c>
      <c r="I151" s="52" t="s">
        <v>2789</v>
      </c>
      <c r="J151" s="78" t="s">
        <v>1962</v>
      </c>
      <c r="S151" s="85" t="s">
        <v>12437</v>
      </c>
      <c r="T151" s="106"/>
      <c r="U151" s="230" t="s">
        <v>12560</v>
      </c>
    </row>
    <row r="152" spans="5:21">
      <c r="E152" s="49" t="s">
        <v>2145</v>
      </c>
      <c r="F152" s="49">
        <f t="shared" si="2"/>
        <v>50172</v>
      </c>
      <c r="G152" s="49" t="s">
        <v>2227</v>
      </c>
      <c r="I152" s="52" t="s">
        <v>2790</v>
      </c>
      <c r="J152" s="78" t="s">
        <v>1963</v>
      </c>
      <c r="S152" s="85" t="s">
        <v>12438</v>
      </c>
      <c r="T152" s="106"/>
      <c r="U152" s="230" t="s">
        <v>12561</v>
      </c>
    </row>
    <row r="153" spans="5:21">
      <c r="E153" s="49" t="s">
        <v>2146</v>
      </c>
      <c r="F153" s="49">
        <f t="shared" si="2"/>
        <v>50173</v>
      </c>
      <c r="G153" s="49" t="s">
        <v>2267</v>
      </c>
      <c r="I153" s="52" t="s">
        <v>2791</v>
      </c>
      <c r="J153" s="78" t="s">
        <v>1964</v>
      </c>
      <c r="S153" s="85" t="s">
        <v>12439</v>
      </c>
      <c r="T153" s="106"/>
      <c r="U153" s="230" t="s">
        <v>12562</v>
      </c>
    </row>
    <row r="154" spans="5:21">
      <c r="E154" s="49" t="s">
        <v>2147</v>
      </c>
      <c r="F154" s="49">
        <f t="shared" si="2"/>
        <v>50174</v>
      </c>
      <c r="G154" s="49" t="s">
        <v>2268</v>
      </c>
      <c r="I154" s="52" t="s">
        <v>2792</v>
      </c>
      <c r="J154" s="78" t="s">
        <v>1965</v>
      </c>
      <c r="S154" s="85" t="s">
        <v>12440</v>
      </c>
      <c r="T154" s="106"/>
      <c r="U154" s="195" t="s">
        <v>12563</v>
      </c>
    </row>
    <row r="155" spans="5:21">
      <c r="E155" s="49" t="s">
        <v>2148</v>
      </c>
      <c r="F155" s="49">
        <f t="shared" si="2"/>
        <v>50175</v>
      </c>
      <c r="G155" s="49" t="s">
        <v>2184</v>
      </c>
      <c r="I155" s="52" t="s">
        <v>2793</v>
      </c>
      <c r="J155" s="78" t="s">
        <v>1966</v>
      </c>
      <c r="S155" s="85" t="s">
        <v>12441</v>
      </c>
      <c r="T155" s="106"/>
      <c r="U155" s="221" t="s">
        <v>12563</v>
      </c>
    </row>
    <row r="156" spans="5:21">
      <c r="E156" s="49" t="s">
        <v>2149</v>
      </c>
      <c r="F156" s="49">
        <f t="shared" si="2"/>
        <v>50176</v>
      </c>
      <c r="G156" s="49" t="s">
        <v>2269</v>
      </c>
      <c r="I156" s="52" t="s">
        <v>2794</v>
      </c>
      <c r="J156" s="78" t="s">
        <v>1967</v>
      </c>
      <c r="S156" s="85" t="s">
        <v>12442</v>
      </c>
      <c r="T156" s="106"/>
      <c r="U156" s="221" t="s">
        <v>12563</v>
      </c>
    </row>
    <row r="157" spans="5:21">
      <c r="E157" s="49" t="s">
        <v>2150</v>
      </c>
      <c r="F157" s="49">
        <f t="shared" si="2"/>
        <v>50177</v>
      </c>
      <c r="G157" s="49" t="s">
        <v>2270</v>
      </c>
      <c r="I157" s="52" t="s">
        <v>2795</v>
      </c>
      <c r="J157" s="78" t="s">
        <v>1968</v>
      </c>
      <c r="S157" s="106" t="s">
        <v>12443</v>
      </c>
      <c r="T157" s="106"/>
      <c r="U157" s="221" t="s">
        <v>12564</v>
      </c>
    </row>
    <row r="158" spans="5:21">
      <c r="E158" s="49" t="s">
        <v>2151</v>
      </c>
      <c r="F158" s="49">
        <f t="shared" si="2"/>
        <v>50178</v>
      </c>
      <c r="G158" s="49" t="s">
        <v>2271</v>
      </c>
      <c r="I158" s="52" t="s">
        <v>2796</v>
      </c>
      <c r="J158" s="78" t="s">
        <v>1969</v>
      </c>
      <c r="S158" s="106" t="s">
        <v>12444</v>
      </c>
      <c r="T158" s="106"/>
      <c r="U158" s="221" t="s">
        <v>12565</v>
      </c>
    </row>
    <row r="159" spans="5:21">
      <c r="E159" s="49" t="s">
        <v>2152</v>
      </c>
      <c r="F159" s="49">
        <f t="shared" si="2"/>
        <v>50179</v>
      </c>
      <c r="G159" s="49" t="s">
        <v>2272</v>
      </c>
      <c r="I159" s="52" t="s">
        <v>2797</v>
      </c>
      <c r="J159" s="78" t="s">
        <v>1970</v>
      </c>
      <c r="S159" s="106" t="s">
        <v>12445</v>
      </c>
      <c r="T159" s="106"/>
      <c r="U159" s="230" t="s">
        <v>12566</v>
      </c>
    </row>
    <row r="160" spans="5:21">
      <c r="E160" s="49" t="s">
        <v>2153</v>
      </c>
      <c r="F160" s="49">
        <f t="shared" si="2"/>
        <v>50180</v>
      </c>
      <c r="G160" s="49" t="s">
        <v>2273</v>
      </c>
      <c r="I160" s="52" t="s">
        <v>2798</v>
      </c>
      <c r="J160" s="78" t="s">
        <v>1971</v>
      </c>
      <c r="S160" s="106" t="s">
        <v>12446</v>
      </c>
      <c r="T160" s="106"/>
      <c r="U160" s="230" t="s">
        <v>12567</v>
      </c>
    </row>
    <row r="161" spans="5:21">
      <c r="E161" s="49" t="s">
        <v>2154</v>
      </c>
      <c r="F161" s="49">
        <f t="shared" si="2"/>
        <v>59244</v>
      </c>
      <c r="G161" s="49" t="s">
        <v>2246</v>
      </c>
      <c r="I161" s="52" t="s">
        <v>2799</v>
      </c>
      <c r="J161" s="78" t="s">
        <v>1972</v>
      </c>
      <c r="S161" s="106" t="s">
        <v>12447</v>
      </c>
      <c r="T161" s="106"/>
      <c r="U161" s="230" t="s">
        <v>12568</v>
      </c>
    </row>
    <row r="162" spans="5:21">
      <c r="E162" s="49" t="s">
        <v>2155</v>
      </c>
      <c r="F162" s="49">
        <f t="shared" si="2"/>
        <v>50201</v>
      </c>
      <c r="G162" s="49" t="s">
        <v>2274</v>
      </c>
      <c r="I162" s="52" t="s">
        <v>2800</v>
      </c>
      <c r="J162" s="78" t="s">
        <v>1973</v>
      </c>
      <c r="S162" s="106" t="s">
        <v>12448</v>
      </c>
      <c r="T162" s="106"/>
      <c r="U162" s="97" t="s">
        <v>12569</v>
      </c>
    </row>
    <row r="163" spans="5:21">
      <c r="E163" s="49" t="s">
        <v>2156</v>
      </c>
      <c r="F163" s="49">
        <f t="shared" si="2"/>
        <v>50202</v>
      </c>
      <c r="G163" s="49" t="s">
        <v>2275</v>
      </c>
      <c r="I163" s="52" t="s">
        <v>2801</v>
      </c>
      <c r="J163" s="78" t="s">
        <v>1974</v>
      </c>
      <c r="S163" s="106" t="s">
        <v>12449</v>
      </c>
      <c r="T163" s="106"/>
      <c r="U163" s="97" t="s">
        <v>12570</v>
      </c>
    </row>
    <row r="164" spans="5:21">
      <c r="E164" s="49" t="s">
        <v>2157</v>
      </c>
      <c r="F164" s="49">
        <f t="shared" si="2"/>
        <v>50206</v>
      </c>
      <c r="G164" s="49" t="s">
        <v>2276</v>
      </c>
      <c r="I164" s="52" t="s">
        <v>2802</v>
      </c>
      <c r="J164" s="81" t="s">
        <v>1975</v>
      </c>
      <c r="S164" s="106" t="s">
        <v>12450</v>
      </c>
      <c r="T164" s="106"/>
      <c r="U164" s="97" t="s">
        <v>12571</v>
      </c>
    </row>
    <row r="165" spans="5:21">
      <c r="E165" s="49" t="s">
        <v>2158</v>
      </c>
      <c r="F165" s="49">
        <f t="shared" si="2"/>
        <v>50207</v>
      </c>
      <c r="G165" s="49" t="s">
        <v>2277</v>
      </c>
      <c r="I165" s="52" t="s">
        <v>2803</v>
      </c>
      <c r="J165" s="81" t="s">
        <v>1976</v>
      </c>
      <c r="S165" s="106" t="s">
        <v>12451</v>
      </c>
      <c r="T165" s="106"/>
      <c r="U165" s="97" t="s">
        <v>12572</v>
      </c>
    </row>
    <row r="166" spans="5:21">
      <c r="E166" s="49" t="s">
        <v>2159</v>
      </c>
      <c r="F166" s="49">
        <f t="shared" si="2"/>
        <v>50208</v>
      </c>
      <c r="G166" s="49" t="s">
        <v>2278</v>
      </c>
      <c r="I166" s="52" t="s">
        <v>2804</v>
      </c>
      <c r="J166" s="81" t="s">
        <v>1977</v>
      </c>
      <c r="S166" s="106" t="s">
        <v>12452</v>
      </c>
      <c r="T166" s="106"/>
      <c r="U166" s="97" t="s">
        <v>12573</v>
      </c>
    </row>
    <row r="167" spans="5:21">
      <c r="E167" s="49" t="s">
        <v>2160</v>
      </c>
      <c r="F167" s="49">
        <f t="shared" si="2"/>
        <v>50210</v>
      </c>
      <c r="G167" s="49" t="s">
        <v>2265</v>
      </c>
      <c r="I167" s="52" t="s">
        <v>2805</v>
      </c>
      <c r="J167" s="81" t="s">
        <v>1978</v>
      </c>
      <c r="S167" s="106" t="s">
        <v>12453</v>
      </c>
      <c r="T167" s="106"/>
      <c r="U167" s="97" t="s">
        <v>12574</v>
      </c>
    </row>
    <row r="168" spans="5:21">
      <c r="E168" s="49" t="s">
        <v>2161</v>
      </c>
      <c r="F168" s="49">
        <f t="shared" si="2"/>
        <v>50211</v>
      </c>
      <c r="G168" s="49" t="s">
        <v>2168</v>
      </c>
      <c r="I168" s="52" t="s">
        <v>2806</v>
      </c>
      <c r="J168" s="81" t="s">
        <v>1979</v>
      </c>
      <c r="S168" s="106" t="s">
        <v>12454</v>
      </c>
      <c r="T168" s="106"/>
      <c r="U168" s="97" t="s">
        <v>12575</v>
      </c>
    </row>
    <row r="169" spans="5:21">
      <c r="E169" s="49" t="s">
        <v>2162</v>
      </c>
      <c r="F169" s="49">
        <f t="shared" si="2"/>
        <v>50212</v>
      </c>
      <c r="G169" s="49" t="s">
        <v>2279</v>
      </c>
      <c r="I169" s="52" t="s">
        <v>2807</v>
      </c>
      <c r="J169" s="81" t="s">
        <v>1980</v>
      </c>
      <c r="S169" s="106" t="s">
        <v>12455</v>
      </c>
      <c r="T169" s="106"/>
      <c r="U169" s="97" t="s">
        <v>12576</v>
      </c>
    </row>
    <row r="170" spans="5:21">
      <c r="E170" s="49" t="s">
        <v>2499</v>
      </c>
      <c r="F170" s="49">
        <f t="shared" si="2"/>
        <v>50450</v>
      </c>
      <c r="G170" s="50" t="s">
        <v>627</v>
      </c>
      <c r="I170" s="52" t="s">
        <v>2808</v>
      </c>
      <c r="J170" s="81" t="s">
        <v>1981</v>
      </c>
      <c r="S170" s="106" t="s">
        <v>12456</v>
      </c>
      <c r="T170" s="106"/>
      <c r="U170" s="97" t="s">
        <v>12576</v>
      </c>
    </row>
    <row r="171" spans="5:21">
      <c r="E171" s="49" t="s">
        <v>2500</v>
      </c>
      <c r="F171" s="49">
        <f t="shared" si="2"/>
        <v>50451</v>
      </c>
      <c r="G171" s="50" t="s">
        <v>2280</v>
      </c>
      <c r="I171" s="52" t="s">
        <v>2809</v>
      </c>
      <c r="J171" s="81" t="s">
        <v>1982</v>
      </c>
      <c r="S171" s="106" t="s">
        <v>12457</v>
      </c>
      <c r="T171" s="106"/>
      <c r="U171" s="97" t="s">
        <v>12576</v>
      </c>
    </row>
    <row r="172" spans="5:21">
      <c r="E172" s="49" t="s">
        <v>2501</v>
      </c>
      <c r="F172" s="49">
        <f t="shared" si="2"/>
        <v>50452</v>
      </c>
      <c r="G172" s="50" t="s">
        <v>2281</v>
      </c>
      <c r="I172" s="52" t="s">
        <v>2810</v>
      </c>
      <c r="J172" s="81" t="s">
        <v>1983</v>
      </c>
      <c r="S172" s="85" t="s">
        <v>12458</v>
      </c>
      <c r="T172" s="106"/>
      <c r="U172" s="97" t="s">
        <v>12577</v>
      </c>
    </row>
    <row r="173" spans="5:21">
      <c r="E173" s="49" t="s">
        <v>2502</v>
      </c>
      <c r="F173" s="49">
        <f t="shared" si="2"/>
        <v>50453</v>
      </c>
      <c r="G173" s="50" t="s">
        <v>2282</v>
      </c>
      <c r="I173" s="52" t="s">
        <v>2811</v>
      </c>
      <c r="J173" s="78" t="s">
        <v>1984</v>
      </c>
      <c r="S173" s="85" t="s">
        <v>12459</v>
      </c>
      <c r="T173" s="106"/>
      <c r="U173" s="97" t="s">
        <v>12577</v>
      </c>
    </row>
    <row r="174" spans="5:21">
      <c r="E174" s="49" t="s">
        <v>2163</v>
      </c>
      <c r="F174" s="49">
        <f t="shared" si="2"/>
        <v>50204</v>
      </c>
      <c r="G174" s="50" t="s">
        <v>2219</v>
      </c>
      <c r="I174" s="52" t="s">
        <v>2812</v>
      </c>
      <c r="J174" s="78" t="s">
        <v>1985</v>
      </c>
      <c r="S174" s="85" t="s">
        <v>12460</v>
      </c>
      <c r="T174" s="106"/>
      <c r="U174" s="97" t="s">
        <v>12577</v>
      </c>
    </row>
    <row r="175" spans="5:21">
      <c r="E175" s="49" t="s">
        <v>2164</v>
      </c>
      <c r="F175" s="49">
        <f t="shared" si="2"/>
        <v>50215</v>
      </c>
      <c r="G175" s="50" t="s">
        <v>2219</v>
      </c>
      <c r="I175" s="52" t="s">
        <v>2813</v>
      </c>
      <c r="J175" s="81" t="s">
        <v>1986</v>
      </c>
      <c r="S175" s="106" t="s">
        <v>12461</v>
      </c>
      <c r="T175" s="106"/>
      <c r="U175" s="97" t="s">
        <v>12578</v>
      </c>
    </row>
    <row r="176" spans="5:21">
      <c r="E176" s="420" t="s">
        <v>7009</v>
      </c>
      <c r="F176" s="420"/>
      <c r="G176" s="420"/>
      <c r="I176" s="52" t="s">
        <v>2814</v>
      </c>
      <c r="J176" s="81" t="s">
        <v>1987</v>
      </c>
      <c r="S176" s="106" t="s">
        <v>12462</v>
      </c>
      <c r="T176" s="106"/>
      <c r="U176" s="97" t="s">
        <v>12578</v>
      </c>
    </row>
    <row r="177" spans="5:21">
      <c r="E177" s="37" t="s">
        <v>2302</v>
      </c>
      <c r="F177" s="37">
        <f>--MID(E177,7,5)</f>
        <v>51001</v>
      </c>
      <c r="G177" s="37" t="s">
        <v>2303</v>
      </c>
      <c r="I177" s="52" t="s">
        <v>2815</v>
      </c>
      <c r="J177" s="78" t="s">
        <v>1988</v>
      </c>
      <c r="S177" s="106" t="s">
        <v>12463</v>
      </c>
      <c r="T177" s="106"/>
      <c r="U177" s="97" t="s">
        <v>12578</v>
      </c>
    </row>
    <row r="178" spans="5:21">
      <c r="E178" s="37" t="s">
        <v>2304</v>
      </c>
      <c r="F178" s="37">
        <f t="shared" ref="F178:F241" si="3">--MID(E178,7,5)</f>
        <v>51002</v>
      </c>
      <c r="G178" s="37" t="s">
        <v>2305</v>
      </c>
      <c r="I178" s="52" t="s">
        <v>2816</v>
      </c>
      <c r="J178" s="78" t="s">
        <v>166</v>
      </c>
      <c r="S178" s="106" t="s">
        <v>12464</v>
      </c>
      <c r="T178" s="106"/>
      <c r="U178" s="97" t="s">
        <v>12579</v>
      </c>
    </row>
    <row r="179" spans="5:21">
      <c r="E179" s="37" t="s">
        <v>2306</v>
      </c>
      <c r="F179" s="37">
        <f t="shared" si="3"/>
        <v>59001</v>
      </c>
      <c r="G179" s="37" t="s">
        <v>2307</v>
      </c>
      <c r="I179" s="52" t="s">
        <v>2817</v>
      </c>
      <c r="J179" s="78" t="s">
        <v>167</v>
      </c>
      <c r="S179" s="106" t="s">
        <v>12465</v>
      </c>
      <c r="T179" s="106"/>
      <c r="U179" s="97" t="s">
        <v>12613</v>
      </c>
    </row>
    <row r="180" spans="5:21">
      <c r="E180" s="37" t="s">
        <v>2308</v>
      </c>
      <c r="F180" s="37">
        <f t="shared" si="3"/>
        <v>51003</v>
      </c>
      <c r="G180" s="37" t="s">
        <v>2309</v>
      </c>
      <c r="I180" s="52" t="s">
        <v>2818</v>
      </c>
      <c r="J180" s="78" t="s">
        <v>168</v>
      </c>
      <c r="S180" s="106" t="s">
        <v>12466</v>
      </c>
      <c r="T180" s="106"/>
      <c r="U180" s="97" t="s">
        <v>12614</v>
      </c>
    </row>
    <row r="181" spans="5:21">
      <c r="E181" s="37" t="s">
        <v>2310</v>
      </c>
      <c r="F181" s="37">
        <f t="shared" si="3"/>
        <v>51004</v>
      </c>
      <c r="G181" s="37" t="s">
        <v>2311</v>
      </c>
      <c r="I181" s="52" t="s">
        <v>2819</v>
      </c>
      <c r="J181" s="78" t="s">
        <v>169</v>
      </c>
      <c r="S181" s="106" t="s">
        <v>12467</v>
      </c>
      <c r="T181" s="106"/>
      <c r="U181" s="97" t="s">
        <v>12615</v>
      </c>
    </row>
    <row r="182" spans="5:21">
      <c r="E182" s="37" t="s">
        <v>2312</v>
      </c>
      <c r="F182" s="37">
        <f t="shared" si="3"/>
        <v>59002</v>
      </c>
      <c r="G182" s="37" t="s">
        <v>2313</v>
      </c>
      <c r="I182" s="52" t="s">
        <v>2820</v>
      </c>
      <c r="J182" s="78" t="s">
        <v>170</v>
      </c>
      <c r="S182" s="106" t="s">
        <v>12468</v>
      </c>
      <c r="T182" s="106"/>
      <c r="U182" s="97" t="s">
        <v>12616</v>
      </c>
    </row>
    <row r="183" spans="5:21">
      <c r="E183" s="37" t="s">
        <v>2314</v>
      </c>
      <c r="F183" s="37">
        <f t="shared" si="3"/>
        <v>51005</v>
      </c>
      <c r="G183" s="37" t="s">
        <v>2315</v>
      </c>
      <c r="I183" s="52" t="s">
        <v>2821</v>
      </c>
      <c r="J183" s="78" t="s">
        <v>171</v>
      </c>
      <c r="S183" s="106" t="s">
        <v>12469</v>
      </c>
      <c r="T183" s="106"/>
      <c r="U183" s="97" t="s">
        <v>12614</v>
      </c>
    </row>
    <row r="184" spans="5:21">
      <c r="E184" s="37" t="s">
        <v>2316</v>
      </c>
      <c r="F184" s="37">
        <f t="shared" si="3"/>
        <v>51006</v>
      </c>
      <c r="G184" s="37" t="s">
        <v>2646</v>
      </c>
      <c r="I184" s="52" t="s">
        <v>2822</v>
      </c>
      <c r="J184" s="78" t="s">
        <v>172</v>
      </c>
      <c r="S184" s="106" t="s">
        <v>12470</v>
      </c>
      <c r="T184" s="106"/>
      <c r="U184" s="97" t="s">
        <v>12617</v>
      </c>
    </row>
    <row r="185" spans="5:21">
      <c r="E185" s="37" t="s">
        <v>2317</v>
      </c>
      <c r="F185" s="37">
        <f t="shared" si="3"/>
        <v>51007</v>
      </c>
      <c r="G185" s="37" t="s">
        <v>2320</v>
      </c>
      <c r="I185" s="52" t="s">
        <v>10740</v>
      </c>
      <c r="J185" s="78" t="s">
        <v>1989</v>
      </c>
      <c r="S185" s="106" t="s">
        <v>12471</v>
      </c>
      <c r="T185" s="106"/>
      <c r="U185" s="97" t="s">
        <v>12618</v>
      </c>
    </row>
    <row r="186" spans="5:21">
      <c r="E186" s="37" t="s">
        <v>2318</v>
      </c>
      <c r="F186" s="37">
        <f t="shared" si="3"/>
        <v>51009</v>
      </c>
      <c r="G186" s="37" t="s">
        <v>2647</v>
      </c>
      <c r="I186" s="52" t="s">
        <v>10741</v>
      </c>
      <c r="J186" s="78" t="s">
        <v>1990</v>
      </c>
      <c r="S186" s="106" t="s">
        <v>12472</v>
      </c>
      <c r="T186" s="106"/>
      <c r="U186" s="97" t="s">
        <v>12580</v>
      </c>
    </row>
    <row r="187" spans="5:21">
      <c r="E187" s="37" t="s">
        <v>2319</v>
      </c>
      <c r="F187" s="37">
        <f t="shared" si="3"/>
        <v>59004</v>
      </c>
      <c r="G187" s="37" t="s">
        <v>2320</v>
      </c>
      <c r="I187" s="52" t="s">
        <v>10742</v>
      </c>
      <c r="J187" s="78" t="s">
        <v>1991</v>
      </c>
      <c r="S187" s="106" t="s">
        <v>12473</v>
      </c>
      <c r="T187" s="106"/>
      <c r="U187" s="97" t="s">
        <v>12619</v>
      </c>
    </row>
    <row r="188" spans="5:21">
      <c r="E188" s="37" t="s">
        <v>2321</v>
      </c>
      <c r="F188" s="37">
        <f t="shared" si="3"/>
        <v>51008</v>
      </c>
      <c r="G188" s="37" t="s">
        <v>2322</v>
      </c>
      <c r="I188" s="52" t="s">
        <v>10743</v>
      </c>
      <c r="J188" s="78" t="s">
        <v>1992</v>
      </c>
      <c r="S188" s="106" t="s">
        <v>12474</v>
      </c>
      <c r="T188" s="106"/>
      <c r="U188" s="97" t="s">
        <v>12620</v>
      </c>
    </row>
    <row r="189" spans="5:21">
      <c r="E189" s="37" t="s">
        <v>2323</v>
      </c>
      <c r="F189" s="37">
        <f t="shared" si="3"/>
        <v>59003</v>
      </c>
      <c r="G189" s="37" t="s">
        <v>2322</v>
      </c>
      <c r="I189" s="52" t="s">
        <v>10744</v>
      </c>
      <c r="J189" s="78" t="s">
        <v>1993</v>
      </c>
      <c r="S189" s="106" t="s">
        <v>12475</v>
      </c>
      <c r="T189" s="106"/>
      <c r="U189" s="97" t="s">
        <v>12621</v>
      </c>
    </row>
    <row r="190" spans="5:21">
      <c r="E190" s="37" t="s">
        <v>2324</v>
      </c>
      <c r="F190" s="37">
        <f t="shared" si="3"/>
        <v>51010</v>
      </c>
      <c r="G190" s="37" t="s">
        <v>2325</v>
      </c>
      <c r="I190" s="52" t="s">
        <v>10745</v>
      </c>
      <c r="J190" s="78" t="s">
        <v>1994</v>
      </c>
      <c r="S190" s="106" t="s">
        <v>12476</v>
      </c>
      <c r="T190" s="106"/>
      <c r="U190" s="97" t="s">
        <v>12622</v>
      </c>
    </row>
    <row r="191" spans="5:21">
      <c r="E191" s="37" t="s">
        <v>2326</v>
      </c>
      <c r="F191" s="37">
        <f t="shared" si="3"/>
        <v>51011</v>
      </c>
      <c r="G191" s="37" t="s">
        <v>2327</v>
      </c>
      <c r="I191" s="52" t="s">
        <v>2823</v>
      </c>
      <c r="J191" s="78" t="s">
        <v>1995</v>
      </c>
      <c r="S191" s="106" t="s">
        <v>12477</v>
      </c>
      <c r="T191" s="106"/>
      <c r="U191" s="97" t="s">
        <v>12623</v>
      </c>
    </row>
    <row r="192" spans="5:21">
      <c r="E192" s="37" t="s">
        <v>2328</v>
      </c>
      <c r="F192" s="37">
        <f t="shared" si="3"/>
        <v>59046</v>
      </c>
      <c r="G192" s="37" t="s">
        <v>2329</v>
      </c>
      <c r="I192" s="52" t="s">
        <v>7010</v>
      </c>
      <c r="J192" s="78" t="s">
        <v>6905</v>
      </c>
      <c r="S192" s="106" t="s">
        <v>12478</v>
      </c>
      <c r="T192" s="106"/>
      <c r="U192" s="97" t="s">
        <v>12623</v>
      </c>
    </row>
    <row r="193" spans="5:21">
      <c r="E193" s="37" t="s">
        <v>2330</v>
      </c>
      <c r="F193" s="37">
        <f t="shared" si="3"/>
        <v>51012</v>
      </c>
      <c r="G193" s="37" t="s">
        <v>2331</v>
      </c>
      <c r="I193" s="52" t="s">
        <v>2824</v>
      </c>
      <c r="J193" s="78" t="s">
        <v>7011</v>
      </c>
      <c r="S193" s="106" t="s">
        <v>12479</v>
      </c>
      <c r="T193" s="106"/>
      <c r="U193" s="97" t="s">
        <v>12623</v>
      </c>
    </row>
    <row r="194" spans="5:21">
      <c r="E194" s="37" t="s">
        <v>2332</v>
      </c>
      <c r="F194" s="37">
        <f t="shared" si="3"/>
        <v>51013</v>
      </c>
      <c r="G194" s="37" t="s">
        <v>2333</v>
      </c>
      <c r="I194" s="52" t="s">
        <v>2825</v>
      </c>
      <c r="J194" s="78" t="s">
        <v>7012</v>
      </c>
      <c r="S194" s="106" t="s">
        <v>12480</v>
      </c>
      <c r="T194" s="106"/>
      <c r="U194" s="97" t="s">
        <v>12581</v>
      </c>
    </row>
    <row r="195" spans="5:21">
      <c r="E195" s="37" t="s">
        <v>2334</v>
      </c>
      <c r="F195" s="37">
        <f t="shared" si="3"/>
        <v>51014</v>
      </c>
      <c r="G195" s="37" t="s">
        <v>2335</v>
      </c>
      <c r="I195" s="52" t="s">
        <v>2826</v>
      </c>
      <c r="J195" s="78" t="s">
        <v>7013</v>
      </c>
      <c r="S195" s="106" t="s">
        <v>12481</v>
      </c>
      <c r="T195" s="106"/>
      <c r="U195" s="97" t="s">
        <v>12624</v>
      </c>
    </row>
    <row r="196" spans="5:21">
      <c r="E196" s="37" t="s">
        <v>2336</v>
      </c>
      <c r="F196" s="37">
        <f t="shared" si="3"/>
        <v>51015</v>
      </c>
      <c r="G196" s="37" t="s">
        <v>2337</v>
      </c>
      <c r="I196" s="52" t="s">
        <v>2827</v>
      </c>
      <c r="J196" s="78" t="s">
        <v>7014</v>
      </c>
      <c r="S196" s="106" t="s">
        <v>12482</v>
      </c>
      <c r="T196" s="106"/>
      <c r="U196" s="97" t="s">
        <v>12624</v>
      </c>
    </row>
    <row r="197" spans="5:21">
      <c r="E197" s="37" t="s">
        <v>2338</v>
      </c>
      <c r="F197" s="37">
        <f t="shared" si="3"/>
        <v>51016</v>
      </c>
      <c r="G197" s="37" t="s">
        <v>2339</v>
      </c>
      <c r="I197" s="52" t="s">
        <v>2828</v>
      </c>
      <c r="J197" s="78" t="s">
        <v>7015</v>
      </c>
      <c r="S197" s="106" t="s">
        <v>12483</v>
      </c>
      <c r="T197" s="106"/>
      <c r="U197" s="97" t="s">
        <v>12625</v>
      </c>
    </row>
    <row r="198" spans="5:21">
      <c r="E198" s="37" t="s">
        <v>2340</v>
      </c>
      <c r="F198" s="37">
        <f t="shared" si="3"/>
        <v>59005</v>
      </c>
      <c r="G198" s="37" t="s">
        <v>2253</v>
      </c>
      <c r="I198" s="52" t="s">
        <v>7016</v>
      </c>
      <c r="J198" s="78" t="s">
        <v>6905</v>
      </c>
      <c r="S198" s="106" t="s">
        <v>12484</v>
      </c>
      <c r="T198" s="106"/>
      <c r="U198" s="97" t="s">
        <v>12626</v>
      </c>
    </row>
    <row r="199" spans="5:21">
      <c r="E199" s="37" t="s">
        <v>2341</v>
      </c>
      <c r="F199" s="37">
        <f t="shared" si="3"/>
        <v>51017</v>
      </c>
      <c r="G199" s="37" t="s">
        <v>2342</v>
      </c>
      <c r="I199" s="52" t="s">
        <v>2829</v>
      </c>
      <c r="J199" s="78" t="s">
        <v>7017</v>
      </c>
      <c r="S199" s="106" t="s">
        <v>12485</v>
      </c>
      <c r="T199" s="106"/>
      <c r="U199" s="97" t="s">
        <v>12627</v>
      </c>
    </row>
    <row r="200" spans="5:21">
      <c r="E200" s="37" t="s">
        <v>2343</v>
      </c>
      <c r="F200" s="37">
        <f t="shared" si="3"/>
        <v>59006</v>
      </c>
      <c r="G200" s="37" t="s">
        <v>2648</v>
      </c>
      <c r="I200" s="52" t="s">
        <v>2830</v>
      </c>
      <c r="J200" s="78" t="s">
        <v>7018</v>
      </c>
      <c r="S200" s="106" t="s">
        <v>12486</v>
      </c>
      <c r="T200" s="106"/>
      <c r="U200" s="97" t="s">
        <v>12628</v>
      </c>
    </row>
    <row r="201" spans="5:21">
      <c r="E201" s="37" t="s">
        <v>2345</v>
      </c>
      <c r="F201" s="37">
        <f t="shared" si="3"/>
        <v>51019</v>
      </c>
      <c r="G201" s="37" t="s">
        <v>2346</v>
      </c>
      <c r="I201" s="52" t="s">
        <v>2831</v>
      </c>
      <c r="J201" s="78" t="s">
        <v>7019</v>
      </c>
      <c r="S201" s="106" t="s">
        <v>12487</v>
      </c>
      <c r="T201" s="106"/>
      <c r="U201" s="97" t="s">
        <v>12627</v>
      </c>
    </row>
    <row r="202" spans="5:21">
      <c r="E202" s="37" t="s">
        <v>2347</v>
      </c>
      <c r="F202" s="37">
        <f t="shared" si="3"/>
        <v>51020</v>
      </c>
      <c r="G202" s="37" t="s">
        <v>2348</v>
      </c>
      <c r="I202" s="52" t="s">
        <v>2832</v>
      </c>
      <c r="J202" s="78" t="s">
        <v>7020</v>
      </c>
      <c r="S202" s="106" t="s">
        <v>12488</v>
      </c>
      <c r="T202" s="106"/>
      <c r="U202" s="97" t="s">
        <v>12582</v>
      </c>
    </row>
    <row r="203" spans="5:21">
      <c r="E203" s="37" t="s">
        <v>2349</v>
      </c>
      <c r="F203" s="37">
        <f t="shared" si="3"/>
        <v>59007</v>
      </c>
      <c r="G203" s="37" t="s">
        <v>2350</v>
      </c>
      <c r="I203" s="52" t="s">
        <v>2833</v>
      </c>
      <c r="J203" s="78" t="s">
        <v>7021</v>
      </c>
      <c r="S203" s="106" t="s">
        <v>12489</v>
      </c>
      <c r="T203" s="106"/>
      <c r="U203" s="97" t="s">
        <v>12629</v>
      </c>
    </row>
    <row r="204" spans="5:21">
      <c r="E204" s="37" t="s">
        <v>2351</v>
      </c>
      <c r="F204" s="37">
        <f t="shared" si="3"/>
        <v>51021</v>
      </c>
      <c r="G204" s="37" t="s">
        <v>2352</v>
      </c>
      <c r="I204" s="52" t="s">
        <v>7022</v>
      </c>
      <c r="J204" s="78" t="s">
        <v>6905</v>
      </c>
      <c r="S204" s="106" t="s">
        <v>12490</v>
      </c>
      <c r="T204" s="106"/>
      <c r="U204" s="97" t="s">
        <v>12629</v>
      </c>
    </row>
    <row r="205" spans="5:21">
      <c r="E205" s="37" t="s">
        <v>2353</v>
      </c>
      <c r="F205" s="37">
        <f t="shared" si="3"/>
        <v>59008</v>
      </c>
      <c r="G205" s="37" t="s">
        <v>2354</v>
      </c>
      <c r="I205" s="52" t="s">
        <v>2834</v>
      </c>
      <c r="J205" s="78" t="s">
        <v>1784</v>
      </c>
      <c r="S205" s="106" t="s">
        <v>12491</v>
      </c>
      <c r="T205" s="106"/>
      <c r="U205" s="97" t="s">
        <v>12629</v>
      </c>
    </row>
    <row r="206" spans="5:21">
      <c r="E206" s="37" t="s">
        <v>2355</v>
      </c>
      <c r="F206" s="37">
        <f t="shared" si="3"/>
        <v>51022</v>
      </c>
      <c r="G206" s="49" t="s">
        <v>2649</v>
      </c>
      <c r="I206" s="52" t="s">
        <v>2835</v>
      </c>
      <c r="J206" s="78" t="s">
        <v>1791</v>
      </c>
      <c r="S206" s="106" t="s">
        <v>12492</v>
      </c>
      <c r="T206" s="106"/>
      <c r="U206" s="97" t="s">
        <v>12629</v>
      </c>
    </row>
    <row r="207" spans="5:21">
      <c r="E207" s="37" t="s">
        <v>2357</v>
      </c>
      <c r="F207" s="37">
        <f t="shared" si="3"/>
        <v>51023</v>
      </c>
      <c r="G207" s="37" t="s">
        <v>2358</v>
      </c>
      <c r="I207" s="52" t="s">
        <v>2836</v>
      </c>
      <c r="J207" s="78" t="s">
        <v>1799</v>
      </c>
      <c r="S207" s="106" t="s">
        <v>12493</v>
      </c>
      <c r="T207" s="106"/>
      <c r="U207" s="97" t="s">
        <v>12630</v>
      </c>
    </row>
    <row r="208" spans="5:21">
      <c r="E208" s="37" t="s">
        <v>2359</v>
      </c>
      <c r="F208" s="37">
        <f t="shared" si="3"/>
        <v>51024</v>
      </c>
      <c r="G208" s="37" t="s">
        <v>2360</v>
      </c>
      <c r="I208" s="52" t="s">
        <v>2837</v>
      </c>
      <c r="J208" s="78" t="s">
        <v>7023</v>
      </c>
      <c r="S208" s="106" t="s">
        <v>12494</v>
      </c>
      <c r="T208" s="106"/>
      <c r="U208" s="97" t="s">
        <v>12630</v>
      </c>
    </row>
    <row r="209" spans="5:21">
      <c r="E209" s="37" t="s">
        <v>2361</v>
      </c>
      <c r="F209" s="37">
        <f t="shared" si="3"/>
        <v>59009</v>
      </c>
      <c r="G209" s="37" t="s">
        <v>2265</v>
      </c>
      <c r="I209" s="52" t="s">
        <v>2838</v>
      </c>
      <c r="J209" s="78" t="s">
        <v>1802</v>
      </c>
      <c r="S209" s="106" t="s">
        <v>12495</v>
      </c>
      <c r="T209" s="106"/>
      <c r="U209" s="97" t="s">
        <v>12630</v>
      </c>
    </row>
    <row r="210" spans="5:21">
      <c r="E210" s="37" t="s">
        <v>2362</v>
      </c>
      <c r="F210" s="37">
        <f t="shared" si="3"/>
        <v>59010</v>
      </c>
      <c r="G210" s="37" t="s">
        <v>2204</v>
      </c>
      <c r="I210" s="52" t="s">
        <v>2839</v>
      </c>
      <c r="J210" s="78" t="s">
        <v>1810</v>
      </c>
      <c r="S210" s="106" t="s">
        <v>12496</v>
      </c>
      <c r="T210" s="106"/>
      <c r="U210" s="97" t="s">
        <v>12583</v>
      </c>
    </row>
    <row r="211" spans="5:21">
      <c r="E211" s="37" t="s">
        <v>2363</v>
      </c>
      <c r="F211" s="37">
        <f t="shared" si="3"/>
        <v>51025</v>
      </c>
      <c r="G211" s="37" t="s">
        <v>2342</v>
      </c>
      <c r="I211" s="52" t="s">
        <v>2840</v>
      </c>
      <c r="J211" s="78" t="s">
        <v>7024</v>
      </c>
      <c r="S211" s="106" t="s">
        <v>12497</v>
      </c>
      <c r="T211" s="106"/>
      <c r="U211" s="97" t="s">
        <v>12631</v>
      </c>
    </row>
    <row r="212" spans="5:21">
      <c r="E212" s="37" t="s">
        <v>2364</v>
      </c>
      <c r="F212" s="37">
        <f t="shared" si="3"/>
        <v>59011</v>
      </c>
      <c r="G212" s="37" t="s">
        <v>2344</v>
      </c>
      <c r="I212" s="52" t="s">
        <v>2841</v>
      </c>
      <c r="J212" s="78" t="s">
        <v>7025</v>
      </c>
      <c r="S212" s="106" t="s">
        <v>12498</v>
      </c>
      <c r="T212" s="106"/>
      <c r="U212" s="97" t="s">
        <v>12632</v>
      </c>
    </row>
    <row r="213" spans="5:21">
      <c r="E213" s="37" t="s">
        <v>2365</v>
      </c>
      <c r="F213" s="37">
        <f t="shared" si="3"/>
        <v>51026</v>
      </c>
      <c r="G213" s="37" t="s">
        <v>2192</v>
      </c>
      <c r="I213" s="52" t="s">
        <v>2842</v>
      </c>
      <c r="J213" s="78" t="s">
        <v>7026</v>
      </c>
      <c r="S213" s="106" t="s">
        <v>12499</v>
      </c>
      <c r="T213" s="106"/>
      <c r="U213" s="97" t="s">
        <v>12633</v>
      </c>
    </row>
    <row r="214" spans="5:21">
      <c r="E214" s="37" t="s">
        <v>2366</v>
      </c>
      <c r="F214" s="37">
        <f t="shared" si="3"/>
        <v>51027</v>
      </c>
      <c r="G214" s="37" t="s">
        <v>2208</v>
      </c>
      <c r="I214" s="52" t="s">
        <v>2843</v>
      </c>
      <c r="J214" s="78" t="s">
        <v>7027</v>
      </c>
      <c r="S214" s="106" t="s">
        <v>12500</v>
      </c>
      <c r="T214" s="106"/>
      <c r="U214" s="97" t="s">
        <v>12634</v>
      </c>
    </row>
    <row r="215" spans="5:21">
      <c r="E215" s="37" t="s">
        <v>2367</v>
      </c>
      <c r="F215" s="37">
        <f t="shared" si="3"/>
        <v>51028</v>
      </c>
      <c r="G215" s="37" t="s">
        <v>2368</v>
      </c>
      <c r="I215" s="52" t="s">
        <v>2844</v>
      </c>
      <c r="J215" s="78" t="s">
        <v>7028</v>
      </c>
      <c r="S215" s="106" t="s">
        <v>12501</v>
      </c>
      <c r="T215" s="106"/>
      <c r="U215" s="97" t="s">
        <v>12635</v>
      </c>
    </row>
    <row r="216" spans="5:21">
      <c r="E216" s="37" t="s">
        <v>2369</v>
      </c>
      <c r="F216" s="37">
        <f t="shared" si="3"/>
        <v>59012</v>
      </c>
      <c r="G216" s="37" t="s">
        <v>2209</v>
      </c>
      <c r="I216" s="52" t="s">
        <v>2845</v>
      </c>
      <c r="J216" s="78" t="s">
        <v>7029</v>
      </c>
      <c r="S216" s="106" t="s">
        <v>12502</v>
      </c>
      <c r="T216" s="106"/>
      <c r="U216" s="97" t="s">
        <v>12636</v>
      </c>
    </row>
    <row r="217" spans="5:21">
      <c r="E217" s="37" t="s">
        <v>2370</v>
      </c>
      <c r="F217" s="37">
        <f t="shared" si="3"/>
        <v>51029</v>
      </c>
      <c r="G217" s="37" t="s">
        <v>2371</v>
      </c>
      <c r="I217" s="52" t="s">
        <v>2846</v>
      </c>
      <c r="J217" s="78" t="s">
        <v>1803</v>
      </c>
      <c r="S217" s="106" t="s">
        <v>12503</v>
      </c>
      <c r="T217" s="106"/>
      <c r="U217" s="97" t="s">
        <v>12637</v>
      </c>
    </row>
    <row r="218" spans="5:21">
      <c r="E218" s="37" t="s">
        <v>2372</v>
      </c>
      <c r="F218" s="37">
        <f t="shared" si="3"/>
        <v>59013</v>
      </c>
      <c r="G218" s="37" t="s">
        <v>2165</v>
      </c>
      <c r="I218" s="52" t="s">
        <v>2847</v>
      </c>
      <c r="J218" s="78" t="s">
        <v>1795</v>
      </c>
      <c r="S218" s="106" t="s">
        <v>12504</v>
      </c>
      <c r="T218" s="106"/>
      <c r="U218" s="97" t="s">
        <v>12584</v>
      </c>
    </row>
    <row r="219" spans="5:21">
      <c r="E219" s="37" t="s">
        <v>2373</v>
      </c>
      <c r="F219" s="37">
        <f t="shared" si="3"/>
        <v>59014</v>
      </c>
      <c r="G219" s="49" t="s">
        <v>2165</v>
      </c>
      <c r="I219" s="52" t="s">
        <v>2848</v>
      </c>
      <c r="J219" s="78" t="s">
        <v>1801</v>
      </c>
      <c r="S219" s="106" t="s">
        <v>12505</v>
      </c>
      <c r="T219" s="106"/>
      <c r="U219" s="97" t="s">
        <v>12638</v>
      </c>
    </row>
    <row r="220" spans="5:21">
      <c r="E220" s="37" t="s">
        <v>2374</v>
      </c>
      <c r="F220" s="37">
        <f t="shared" si="3"/>
        <v>59015</v>
      </c>
      <c r="G220" s="37" t="s">
        <v>2175</v>
      </c>
      <c r="I220" s="52" t="s">
        <v>2849</v>
      </c>
      <c r="J220" s="78" t="s">
        <v>7030</v>
      </c>
      <c r="S220" s="106" t="s">
        <v>12506</v>
      </c>
      <c r="T220" s="106"/>
      <c r="U220" s="97" t="s">
        <v>12639</v>
      </c>
    </row>
    <row r="221" spans="5:21">
      <c r="E221" s="37" t="s">
        <v>2375</v>
      </c>
      <c r="F221" s="37">
        <f t="shared" si="3"/>
        <v>51030</v>
      </c>
      <c r="G221" s="37" t="s">
        <v>2313</v>
      </c>
      <c r="I221" s="52" t="s">
        <v>2850</v>
      </c>
      <c r="J221" s="78" t="s">
        <v>7031</v>
      </c>
      <c r="S221" s="106" t="s">
        <v>12507</v>
      </c>
      <c r="T221" s="106"/>
      <c r="U221" s="97" t="s">
        <v>12640</v>
      </c>
    </row>
    <row r="222" spans="5:21">
      <c r="E222" s="37" t="s">
        <v>2376</v>
      </c>
      <c r="F222" s="37">
        <f t="shared" si="3"/>
        <v>59016</v>
      </c>
      <c r="G222" s="37" t="s">
        <v>2180</v>
      </c>
      <c r="I222" s="52" t="s">
        <v>2851</v>
      </c>
      <c r="J222" s="78" t="s">
        <v>7032</v>
      </c>
      <c r="S222" s="106" t="s">
        <v>12508</v>
      </c>
      <c r="T222" s="106"/>
      <c r="U222" s="97" t="s">
        <v>12641</v>
      </c>
    </row>
    <row r="223" spans="5:21">
      <c r="E223" s="37" t="s">
        <v>2377</v>
      </c>
      <c r="F223" s="37">
        <f t="shared" si="3"/>
        <v>59017</v>
      </c>
      <c r="G223" s="37" t="s">
        <v>2165</v>
      </c>
      <c r="I223" s="52" t="s">
        <v>2852</v>
      </c>
      <c r="J223" s="78" t="s">
        <v>1785</v>
      </c>
      <c r="S223" s="106" t="s">
        <v>12509</v>
      </c>
      <c r="T223" s="106"/>
      <c r="U223" s="97" t="s">
        <v>12642</v>
      </c>
    </row>
    <row r="224" spans="5:21">
      <c r="E224" s="37" t="s">
        <v>2378</v>
      </c>
      <c r="F224" s="37">
        <f t="shared" si="3"/>
        <v>51031</v>
      </c>
      <c r="G224" s="37">
        <v>1</v>
      </c>
      <c r="I224" s="52" t="s">
        <v>2853</v>
      </c>
      <c r="J224" s="78" t="s">
        <v>7033</v>
      </c>
      <c r="S224" s="106" t="s">
        <v>12510</v>
      </c>
      <c r="T224" s="106"/>
      <c r="U224" s="97" t="s">
        <v>12643</v>
      </c>
    </row>
    <row r="225" spans="5:21">
      <c r="E225" s="37" t="s">
        <v>2379</v>
      </c>
      <c r="F225" s="37">
        <f t="shared" si="3"/>
        <v>59018</v>
      </c>
      <c r="G225" s="37" t="s">
        <v>2380</v>
      </c>
      <c r="I225" s="52" t="s">
        <v>2854</v>
      </c>
      <c r="J225" s="78" t="s">
        <v>1794</v>
      </c>
      <c r="S225" s="106" t="s">
        <v>12511</v>
      </c>
      <c r="T225" s="106"/>
      <c r="U225" s="97" t="s">
        <v>12644</v>
      </c>
    </row>
    <row r="226" spans="5:21">
      <c r="E226" s="37" t="s">
        <v>2381</v>
      </c>
      <c r="F226" s="37">
        <f t="shared" si="3"/>
        <v>59019</v>
      </c>
      <c r="G226" s="37" t="s">
        <v>2331</v>
      </c>
      <c r="I226" s="52" t="s">
        <v>2855</v>
      </c>
      <c r="J226" s="78" t="s">
        <v>1800</v>
      </c>
      <c r="S226" s="106" t="s">
        <v>12512</v>
      </c>
      <c r="T226" s="106"/>
      <c r="U226" s="97" t="s">
        <v>12585</v>
      </c>
    </row>
    <row r="227" spans="5:21">
      <c r="E227" s="37" t="s">
        <v>2382</v>
      </c>
      <c r="F227" s="37">
        <f t="shared" si="3"/>
        <v>59020</v>
      </c>
      <c r="G227" s="37">
        <v>1</v>
      </c>
      <c r="I227" s="52" t="s">
        <v>2856</v>
      </c>
      <c r="J227" s="78" t="s">
        <v>1797</v>
      </c>
      <c r="S227" s="106" t="s">
        <v>12513</v>
      </c>
      <c r="T227" s="106"/>
      <c r="U227" s="97" t="s">
        <v>12645</v>
      </c>
    </row>
    <row r="228" spans="5:21">
      <c r="E228" s="37" t="s">
        <v>2383</v>
      </c>
      <c r="F228" s="37">
        <f t="shared" si="3"/>
        <v>51032</v>
      </c>
      <c r="G228" s="37">
        <v>1</v>
      </c>
      <c r="I228" s="52" t="s">
        <v>2857</v>
      </c>
      <c r="J228" s="78" t="s">
        <v>1798</v>
      </c>
      <c r="S228" s="106" t="s">
        <v>12514</v>
      </c>
      <c r="T228" s="106"/>
      <c r="U228" s="97" t="s">
        <v>12645</v>
      </c>
    </row>
    <row r="229" spans="5:21">
      <c r="E229" s="37" t="s">
        <v>2384</v>
      </c>
      <c r="F229" s="37">
        <f t="shared" si="3"/>
        <v>59021</v>
      </c>
      <c r="G229" s="37" t="s">
        <v>2385</v>
      </c>
      <c r="I229" s="52" t="s">
        <v>2858</v>
      </c>
      <c r="J229" s="78" t="s">
        <v>1790</v>
      </c>
      <c r="S229" s="106" t="s">
        <v>12515</v>
      </c>
      <c r="T229" s="106"/>
      <c r="U229" s="97" t="s">
        <v>12645</v>
      </c>
    </row>
    <row r="230" spans="5:21">
      <c r="E230" s="37" t="s">
        <v>2386</v>
      </c>
      <c r="F230" s="37">
        <f t="shared" si="3"/>
        <v>59022</v>
      </c>
      <c r="G230" s="37" t="s">
        <v>2170</v>
      </c>
      <c r="I230" s="52" t="s">
        <v>2859</v>
      </c>
      <c r="J230" s="78" t="s">
        <v>1807</v>
      </c>
      <c r="S230" s="106" t="s">
        <v>12516</v>
      </c>
      <c r="T230" s="106"/>
      <c r="U230" s="97" t="s">
        <v>12645</v>
      </c>
    </row>
    <row r="231" spans="5:21">
      <c r="E231" s="37" t="s">
        <v>2387</v>
      </c>
      <c r="F231" s="37">
        <f t="shared" si="3"/>
        <v>59023</v>
      </c>
      <c r="G231" s="37" t="s">
        <v>2196</v>
      </c>
      <c r="I231" s="52" t="s">
        <v>2860</v>
      </c>
      <c r="J231" s="78" t="s">
        <v>1787</v>
      </c>
      <c r="S231" s="106" t="s">
        <v>12517</v>
      </c>
      <c r="T231" s="106"/>
      <c r="U231" s="97" t="s">
        <v>12646</v>
      </c>
    </row>
    <row r="232" spans="5:21">
      <c r="E232" s="37" t="s">
        <v>2388</v>
      </c>
      <c r="F232" s="37">
        <f t="shared" si="3"/>
        <v>59025</v>
      </c>
      <c r="G232" s="37" t="s">
        <v>2200</v>
      </c>
      <c r="I232" s="52" t="s">
        <v>2861</v>
      </c>
      <c r="J232" s="78" t="s">
        <v>511</v>
      </c>
      <c r="S232" s="106" t="s">
        <v>12518</v>
      </c>
      <c r="T232" s="106"/>
      <c r="U232" s="97" t="s">
        <v>12647</v>
      </c>
    </row>
    <row r="233" spans="5:21">
      <c r="E233" s="37" t="s">
        <v>2389</v>
      </c>
      <c r="F233" s="37">
        <f t="shared" si="3"/>
        <v>59026</v>
      </c>
      <c r="G233" s="37" t="s">
        <v>2356</v>
      </c>
      <c r="I233" s="52" t="s">
        <v>2862</v>
      </c>
      <c r="J233" s="78" t="s">
        <v>512</v>
      </c>
      <c r="S233" s="106" t="s">
        <v>12519</v>
      </c>
      <c r="T233" s="106"/>
      <c r="U233" s="97" t="s">
        <v>12648</v>
      </c>
    </row>
    <row r="234" spans="5:21">
      <c r="E234" s="37" t="s">
        <v>2390</v>
      </c>
      <c r="F234" s="37">
        <f t="shared" si="3"/>
        <v>59027</v>
      </c>
      <c r="G234" s="37" t="s">
        <v>2198</v>
      </c>
      <c r="I234" s="52" t="s">
        <v>2863</v>
      </c>
      <c r="J234" s="78" t="s">
        <v>504</v>
      </c>
      <c r="S234" s="106" t="s">
        <v>12520</v>
      </c>
      <c r="T234" s="106"/>
      <c r="U234" s="97" t="s">
        <v>12586</v>
      </c>
    </row>
    <row r="235" spans="5:21">
      <c r="E235" s="37" t="s">
        <v>2391</v>
      </c>
      <c r="F235" s="37">
        <f t="shared" si="3"/>
        <v>59028</v>
      </c>
      <c r="G235" s="37" t="s">
        <v>2218</v>
      </c>
      <c r="I235" s="52" t="s">
        <v>2864</v>
      </c>
      <c r="J235" s="78" t="s">
        <v>513</v>
      </c>
      <c r="S235" s="106" t="s">
        <v>12521</v>
      </c>
      <c r="T235" s="106"/>
      <c r="U235" s="97" t="s">
        <v>12649</v>
      </c>
    </row>
    <row r="236" spans="5:21">
      <c r="E236" s="37" t="s">
        <v>2392</v>
      </c>
      <c r="F236" s="37">
        <f t="shared" si="3"/>
        <v>51033</v>
      </c>
      <c r="G236" s="37" t="s">
        <v>2263</v>
      </c>
      <c r="I236" s="52" t="s">
        <v>2865</v>
      </c>
      <c r="J236" s="78" t="s">
        <v>503</v>
      </c>
      <c r="S236" s="106" t="s">
        <v>12522</v>
      </c>
      <c r="T236" s="106"/>
      <c r="U236" s="97" t="s">
        <v>12649</v>
      </c>
    </row>
    <row r="237" spans="5:21">
      <c r="E237" s="37" t="s">
        <v>2393</v>
      </c>
      <c r="F237" s="37">
        <f t="shared" si="3"/>
        <v>59029</v>
      </c>
      <c r="G237" s="37" t="s">
        <v>2263</v>
      </c>
      <c r="I237" s="52" t="s">
        <v>2866</v>
      </c>
      <c r="J237" s="78" t="s">
        <v>505</v>
      </c>
      <c r="S237" s="106" t="s">
        <v>12523</v>
      </c>
      <c r="T237" s="106"/>
      <c r="U237" s="97" t="s">
        <v>12649</v>
      </c>
    </row>
    <row r="238" spans="5:21">
      <c r="E238" s="37" t="s">
        <v>2394</v>
      </c>
      <c r="F238" s="37">
        <f t="shared" si="3"/>
        <v>51034</v>
      </c>
      <c r="G238" s="37" t="s">
        <v>2395</v>
      </c>
      <c r="I238" s="52" t="s">
        <v>2867</v>
      </c>
      <c r="J238" s="78" t="s">
        <v>1804</v>
      </c>
      <c r="S238" s="106" t="s">
        <v>12524</v>
      </c>
      <c r="T238" s="106"/>
      <c r="U238" s="97" t="s">
        <v>12649</v>
      </c>
    </row>
    <row r="239" spans="5:21">
      <c r="E239" s="37" t="s">
        <v>2396</v>
      </c>
      <c r="F239" s="37">
        <f t="shared" si="3"/>
        <v>59030</v>
      </c>
      <c r="G239" s="37" t="s">
        <v>2395</v>
      </c>
      <c r="I239" s="52" t="s">
        <v>2868</v>
      </c>
      <c r="J239" s="78" t="s">
        <v>7034</v>
      </c>
      <c r="S239" s="106" t="s">
        <v>12525</v>
      </c>
      <c r="T239" s="106"/>
      <c r="U239" s="97" t="s">
        <v>12649</v>
      </c>
    </row>
    <row r="240" spans="5:21">
      <c r="E240" s="37" t="s">
        <v>2397</v>
      </c>
      <c r="F240" s="37">
        <f t="shared" si="3"/>
        <v>59031</v>
      </c>
      <c r="G240" s="37" t="s">
        <v>2165</v>
      </c>
      <c r="I240" s="52" t="s">
        <v>2869</v>
      </c>
      <c r="J240" s="78" t="s">
        <v>1808</v>
      </c>
      <c r="S240" s="106" t="s">
        <v>12526</v>
      </c>
      <c r="T240" s="106"/>
      <c r="U240" s="97" t="s">
        <v>12649</v>
      </c>
    </row>
    <row r="241" spans="5:21">
      <c r="E241" s="37" t="s">
        <v>2398</v>
      </c>
      <c r="F241" s="37">
        <f t="shared" si="3"/>
        <v>59032</v>
      </c>
      <c r="G241" s="37" t="s">
        <v>2399</v>
      </c>
      <c r="I241" s="52" t="s">
        <v>2870</v>
      </c>
      <c r="J241" s="78" t="s">
        <v>7035</v>
      </c>
      <c r="S241" s="106" t="s">
        <v>12527</v>
      </c>
      <c r="T241" s="106"/>
      <c r="U241" s="97" t="s">
        <v>12649</v>
      </c>
    </row>
    <row r="242" spans="5:21">
      <c r="E242" s="37" t="s">
        <v>2400</v>
      </c>
      <c r="F242" s="37">
        <f t="shared" ref="F242:F305" si="4">--MID(E242,7,5)</f>
        <v>51035</v>
      </c>
      <c r="G242" s="37">
        <v>1</v>
      </c>
      <c r="I242" s="52" t="s">
        <v>2871</v>
      </c>
      <c r="J242" s="78" t="s">
        <v>7036</v>
      </c>
    </row>
    <row r="243" spans="5:21">
      <c r="E243" s="37" t="s">
        <v>2401</v>
      </c>
      <c r="F243" s="37">
        <f t="shared" si="4"/>
        <v>59033</v>
      </c>
      <c r="G243" s="37" t="s">
        <v>2402</v>
      </c>
      <c r="I243" s="52" t="s">
        <v>7037</v>
      </c>
      <c r="J243" s="78" t="s">
        <v>6905</v>
      </c>
    </row>
    <row r="244" spans="5:21">
      <c r="E244" s="37" t="s">
        <v>2403</v>
      </c>
      <c r="F244" s="37">
        <f t="shared" si="4"/>
        <v>51036</v>
      </c>
      <c r="G244" s="37">
        <v>1</v>
      </c>
      <c r="I244" s="52" t="s">
        <v>2872</v>
      </c>
      <c r="J244" s="78" t="s">
        <v>7038</v>
      </c>
    </row>
    <row r="245" spans="5:21">
      <c r="E245" s="37" t="s">
        <v>2404</v>
      </c>
      <c r="F245" s="37">
        <f t="shared" si="4"/>
        <v>59034</v>
      </c>
      <c r="G245" s="37" t="s">
        <v>2405</v>
      </c>
      <c r="I245" s="52" t="s">
        <v>2873</v>
      </c>
      <c r="J245" s="78" t="s">
        <v>7039</v>
      </c>
    </row>
    <row r="246" spans="5:21">
      <c r="E246" s="37" t="s">
        <v>2406</v>
      </c>
      <c r="F246" s="37">
        <f t="shared" si="4"/>
        <v>51037</v>
      </c>
      <c r="G246" s="37" t="s">
        <v>2230</v>
      </c>
      <c r="I246" s="52" t="s">
        <v>2874</v>
      </c>
      <c r="J246" s="78" t="s">
        <v>7040</v>
      </c>
    </row>
    <row r="247" spans="5:21">
      <c r="E247" s="37" t="s">
        <v>2407</v>
      </c>
      <c r="F247" s="37">
        <f t="shared" si="4"/>
        <v>59035</v>
      </c>
      <c r="G247" s="37" t="s">
        <v>2230</v>
      </c>
      <c r="I247" s="52" t="s">
        <v>2875</v>
      </c>
      <c r="J247" s="78" t="s">
        <v>7041</v>
      </c>
    </row>
    <row r="248" spans="5:21">
      <c r="E248" s="37" t="s">
        <v>2408</v>
      </c>
      <c r="F248" s="37">
        <f t="shared" si="4"/>
        <v>59036</v>
      </c>
      <c r="G248" s="37" t="s">
        <v>2405</v>
      </c>
      <c r="I248" s="52" t="s">
        <v>2876</v>
      </c>
      <c r="J248" s="78" t="s">
        <v>7042</v>
      </c>
    </row>
    <row r="249" spans="5:21">
      <c r="E249" s="37" t="s">
        <v>2409</v>
      </c>
      <c r="F249" s="37">
        <f t="shared" si="4"/>
        <v>51038</v>
      </c>
      <c r="G249" s="37">
        <v>1</v>
      </c>
      <c r="I249" s="52" t="s">
        <v>2877</v>
      </c>
      <c r="J249" s="78" t="s">
        <v>7043</v>
      </c>
    </row>
    <row r="250" spans="5:21">
      <c r="E250" s="37" t="s">
        <v>2410</v>
      </c>
      <c r="F250" s="37">
        <f t="shared" si="4"/>
        <v>59037</v>
      </c>
      <c r="G250" s="37" t="s">
        <v>2411</v>
      </c>
      <c r="I250" s="52" t="s">
        <v>2878</v>
      </c>
      <c r="J250" s="78" t="s">
        <v>7044</v>
      </c>
    </row>
    <row r="251" spans="5:21">
      <c r="E251" s="37" t="s">
        <v>2412</v>
      </c>
      <c r="F251" s="37">
        <f t="shared" si="4"/>
        <v>51039</v>
      </c>
      <c r="G251" s="37" t="s">
        <v>2413</v>
      </c>
      <c r="I251" s="52" t="s">
        <v>2879</v>
      </c>
      <c r="J251" s="78" t="s">
        <v>7045</v>
      </c>
    </row>
    <row r="252" spans="5:21">
      <c r="E252" s="37" t="s">
        <v>2414</v>
      </c>
      <c r="F252" s="37">
        <f t="shared" si="4"/>
        <v>51040</v>
      </c>
      <c r="G252" s="37" t="s">
        <v>2415</v>
      </c>
      <c r="I252" s="52" t="s">
        <v>2880</v>
      </c>
      <c r="J252" s="78" t="s">
        <v>7046</v>
      </c>
    </row>
    <row r="253" spans="5:21">
      <c r="E253" s="37" t="s">
        <v>2416</v>
      </c>
      <c r="F253" s="37">
        <f t="shared" si="4"/>
        <v>59038</v>
      </c>
      <c r="G253" s="37" t="s">
        <v>2415</v>
      </c>
      <c r="I253" s="52" t="s">
        <v>2881</v>
      </c>
      <c r="J253" s="78" t="s">
        <v>7047</v>
      </c>
    </row>
    <row r="254" spans="5:21">
      <c r="E254" s="37" t="s">
        <v>2417</v>
      </c>
      <c r="F254" s="37">
        <f t="shared" si="4"/>
        <v>51041</v>
      </c>
      <c r="G254" s="37" t="s">
        <v>2250</v>
      </c>
      <c r="I254" s="52" t="s">
        <v>2882</v>
      </c>
      <c r="J254" s="78" t="s">
        <v>7048</v>
      </c>
    </row>
    <row r="255" spans="5:21">
      <c r="E255" s="37" t="s">
        <v>2418</v>
      </c>
      <c r="F255" s="37">
        <f t="shared" si="4"/>
        <v>59040</v>
      </c>
      <c r="G255" s="37" t="s">
        <v>2250</v>
      </c>
      <c r="I255" s="52" t="s">
        <v>2883</v>
      </c>
      <c r="J255" s="78" t="s">
        <v>7049</v>
      </c>
    </row>
    <row r="256" spans="5:21">
      <c r="E256" s="37" t="s">
        <v>2419</v>
      </c>
      <c r="F256" s="37">
        <f t="shared" si="4"/>
        <v>51042</v>
      </c>
      <c r="G256" s="37" t="s">
        <v>2420</v>
      </c>
      <c r="I256" s="52" t="s">
        <v>2884</v>
      </c>
      <c r="J256" s="78" t="s">
        <v>7050</v>
      </c>
    </row>
    <row r="257" spans="5:10">
      <c r="E257" s="37" t="s">
        <v>2421</v>
      </c>
      <c r="F257" s="37">
        <f t="shared" si="4"/>
        <v>51043</v>
      </c>
      <c r="G257" s="37" t="s">
        <v>2420</v>
      </c>
      <c r="I257" s="52" t="s">
        <v>2885</v>
      </c>
      <c r="J257" s="78" t="s">
        <v>7051</v>
      </c>
    </row>
    <row r="258" spans="5:10">
      <c r="E258" s="37" t="s">
        <v>2422</v>
      </c>
      <c r="F258" s="37">
        <f t="shared" si="4"/>
        <v>59041</v>
      </c>
      <c r="G258" s="37" t="s">
        <v>2423</v>
      </c>
      <c r="I258" s="52" t="s">
        <v>2886</v>
      </c>
      <c r="J258" s="78" t="s">
        <v>7052</v>
      </c>
    </row>
    <row r="259" spans="5:10">
      <c r="E259" s="37" t="s">
        <v>2424</v>
      </c>
      <c r="F259" s="37">
        <f t="shared" si="4"/>
        <v>59042</v>
      </c>
      <c r="G259" s="37" t="s">
        <v>2425</v>
      </c>
      <c r="I259" s="52" t="s">
        <v>2887</v>
      </c>
      <c r="J259" s="78" t="s">
        <v>7053</v>
      </c>
    </row>
    <row r="260" spans="5:10">
      <c r="E260" s="37" t="s">
        <v>2426</v>
      </c>
      <c r="F260" s="37">
        <f t="shared" si="4"/>
        <v>59043</v>
      </c>
      <c r="G260" s="37" t="s">
        <v>2427</v>
      </c>
      <c r="I260" s="52" t="s">
        <v>2888</v>
      </c>
      <c r="J260" s="78" t="s">
        <v>7054</v>
      </c>
    </row>
    <row r="261" spans="5:10">
      <c r="E261" s="37" t="s">
        <v>2428</v>
      </c>
      <c r="F261" s="37">
        <f t="shared" si="4"/>
        <v>52112</v>
      </c>
      <c r="G261" s="37" t="s">
        <v>2171</v>
      </c>
      <c r="I261" s="52" t="s">
        <v>2889</v>
      </c>
      <c r="J261" s="78" t="s">
        <v>7055</v>
      </c>
    </row>
    <row r="262" spans="5:10">
      <c r="E262" s="37" t="s">
        <v>2429</v>
      </c>
      <c r="F262" s="37">
        <f t="shared" si="4"/>
        <v>51046</v>
      </c>
      <c r="G262" s="37" t="s">
        <v>2430</v>
      </c>
      <c r="I262" s="52" t="s">
        <v>2890</v>
      </c>
      <c r="J262" s="78" t="s">
        <v>7056</v>
      </c>
    </row>
    <row r="263" spans="5:10">
      <c r="E263" s="37" t="s">
        <v>2431</v>
      </c>
      <c r="F263" s="37">
        <f t="shared" si="4"/>
        <v>59045</v>
      </c>
      <c r="G263" s="37" t="s">
        <v>2165</v>
      </c>
      <c r="I263" s="52" t="s">
        <v>2891</v>
      </c>
      <c r="J263" s="78" t="s">
        <v>7057</v>
      </c>
    </row>
    <row r="264" spans="5:10">
      <c r="E264" s="37" t="s">
        <v>2432</v>
      </c>
      <c r="F264" s="37">
        <f t="shared" si="4"/>
        <v>50122</v>
      </c>
      <c r="G264" s="37" t="s">
        <v>2204</v>
      </c>
      <c r="I264" s="52" t="s">
        <v>2892</v>
      </c>
      <c r="J264" s="78" t="s">
        <v>7058</v>
      </c>
    </row>
    <row r="265" spans="5:10">
      <c r="E265" s="37" t="s">
        <v>2433</v>
      </c>
      <c r="F265" s="37">
        <f t="shared" si="4"/>
        <v>59048</v>
      </c>
      <c r="G265" s="37" t="s">
        <v>2624</v>
      </c>
      <c r="I265" s="52" t="s">
        <v>2893</v>
      </c>
      <c r="J265" s="78" t="s">
        <v>7059</v>
      </c>
    </row>
    <row r="266" spans="5:10">
      <c r="E266" s="37" t="s">
        <v>2434</v>
      </c>
      <c r="F266" s="37">
        <f t="shared" si="4"/>
        <v>59049</v>
      </c>
      <c r="G266" s="37" t="s">
        <v>2624</v>
      </c>
      <c r="I266" s="52" t="s">
        <v>2894</v>
      </c>
      <c r="J266" s="78" t="s">
        <v>7060</v>
      </c>
    </row>
    <row r="267" spans="5:10">
      <c r="E267" s="37" t="s">
        <v>2435</v>
      </c>
      <c r="F267" s="37">
        <f t="shared" si="4"/>
        <v>59050</v>
      </c>
      <c r="G267" s="37" t="s">
        <v>2624</v>
      </c>
      <c r="I267" s="52" t="s">
        <v>2895</v>
      </c>
      <c r="J267" s="78" t="s">
        <v>7061</v>
      </c>
    </row>
    <row r="268" spans="5:10">
      <c r="E268" s="37" t="s">
        <v>2436</v>
      </c>
      <c r="F268" s="37">
        <f t="shared" si="4"/>
        <v>59051</v>
      </c>
      <c r="G268" s="37" t="s">
        <v>2650</v>
      </c>
      <c r="I268" s="52" t="s">
        <v>2896</v>
      </c>
      <c r="J268" s="78" t="s">
        <v>7062</v>
      </c>
    </row>
    <row r="269" spans="5:10">
      <c r="E269" s="37" t="s">
        <v>2437</v>
      </c>
      <c r="F269" s="37">
        <f t="shared" si="4"/>
        <v>59052</v>
      </c>
      <c r="G269" s="37" t="s">
        <v>2165</v>
      </c>
      <c r="I269" s="52" t="s">
        <v>2897</v>
      </c>
      <c r="J269" s="78" t="s">
        <v>7063</v>
      </c>
    </row>
    <row r="270" spans="5:10">
      <c r="E270" s="37" t="s">
        <v>2438</v>
      </c>
      <c r="F270" s="37">
        <f t="shared" si="4"/>
        <v>59053</v>
      </c>
      <c r="G270" s="37" t="s">
        <v>2624</v>
      </c>
      <c r="I270" s="52" t="s">
        <v>2898</v>
      </c>
      <c r="J270" s="78" t="s">
        <v>7064</v>
      </c>
    </row>
    <row r="271" spans="5:10">
      <c r="E271" s="37" t="s">
        <v>2439</v>
      </c>
      <c r="F271" s="37">
        <f t="shared" si="4"/>
        <v>59054</v>
      </c>
      <c r="G271" s="37" t="s">
        <v>2395</v>
      </c>
      <c r="I271" s="52" t="s">
        <v>2899</v>
      </c>
      <c r="J271" s="78" t="s">
        <v>7065</v>
      </c>
    </row>
    <row r="272" spans="5:10">
      <c r="E272" s="37" t="s">
        <v>2440</v>
      </c>
      <c r="F272" s="37">
        <f t="shared" si="4"/>
        <v>59055</v>
      </c>
      <c r="G272" s="37" t="s">
        <v>2220</v>
      </c>
      <c r="I272" s="52" t="s">
        <v>2900</v>
      </c>
      <c r="J272" s="78" t="s">
        <v>7066</v>
      </c>
    </row>
    <row r="273" spans="5:10">
      <c r="E273" s="37" t="s">
        <v>2441</v>
      </c>
      <c r="F273" s="37">
        <f t="shared" si="4"/>
        <v>59056</v>
      </c>
      <c r="G273" s="37" t="s">
        <v>2651</v>
      </c>
      <c r="I273" s="52" t="s">
        <v>2901</v>
      </c>
      <c r="J273" s="78" t="s">
        <v>7066</v>
      </c>
    </row>
    <row r="274" spans="5:10">
      <c r="E274" s="37" t="s">
        <v>2442</v>
      </c>
      <c r="F274" s="37">
        <f t="shared" si="4"/>
        <v>59057</v>
      </c>
      <c r="G274" s="37" t="s">
        <v>2652</v>
      </c>
      <c r="I274" s="52" t="s">
        <v>2902</v>
      </c>
      <c r="J274" s="78" t="s">
        <v>7067</v>
      </c>
    </row>
    <row r="275" spans="5:10">
      <c r="E275" s="37" t="s">
        <v>2443</v>
      </c>
      <c r="F275" s="37">
        <f t="shared" si="4"/>
        <v>50138</v>
      </c>
      <c r="G275" s="37" t="s">
        <v>2653</v>
      </c>
      <c r="I275" s="52" t="s">
        <v>2903</v>
      </c>
      <c r="J275" s="78" t="s">
        <v>7068</v>
      </c>
    </row>
    <row r="276" spans="5:10">
      <c r="E276" s="37" t="s">
        <v>2444</v>
      </c>
      <c r="F276" s="37">
        <f t="shared" si="4"/>
        <v>59059</v>
      </c>
      <c r="G276" s="37" t="s">
        <v>2654</v>
      </c>
      <c r="I276" s="52" t="s">
        <v>2904</v>
      </c>
      <c r="J276" s="78" t="s">
        <v>7065</v>
      </c>
    </row>
    <row r="277" spans="5:10">
      <c r="E277" s="37" t="s">
        <v>2445</v>
      </c>
      <c r="F277" s="37">
        <f t="shared" si="4"/>
        <v>51052</v>
      </c>
      <c r="G277" s="37" t="s">
        <v>2655</v>
      </c>
      <c r="I277" s="52" t="s">
        <v>7069</v>
      </c>
      <c r="J277" s="78"/>
    </row>
    <row r="278" spans="5:10">
      <c r="E278" s="37" t="s">
        <v>2446</v>
      </c>
      <c r="F278" s="37">
        <f t="shared" si="4"/>
        <v>59060</v>
      </c>
      <c r="G278" s="37" t="s">
        <v>2331</v>
      </c>
      <c r="I278" s="52" t="s">
        <v>1998</v>
      </c>
      <c r="J278" s="78" t="s">
        <v>2165</v>
      </c>
    </row>
    <row r="279" spans="5:10">
      <c r="E279" s="37" t="s">
        <v>2447</v>
      </c>
      <c r="F279" s="37">
        <f t="shared" si="4"/>
        <v>59061</v>
      </c>
      <c r="G279" s="37" t="s">
        <v>2656</v>
      </c>
      <c r="I279" s="52" t="s">
        <v>1999</v>
      </c>
      <c r="J279" s="78" t="s">
        <v>2166</v>
      </c>
    </row>
    <row r="280" spans="5:10">
      <c r="E280" s="37" t="s">
        <v>2448</v>
      </c>
      <c r="F280" s="37">
        <f t="shared" si="4"/>
        <v>50150</v>
      </c>
      <c r="G280" s="37" t="s">
        <v>2204</v>
      </c>
      <c r="I280" s="52" t="s">
        <v>2000</v>
      </c>
      <c r="J280" s="78" t="s">
        <v>2167</v>
      </c>
    </row>
    <row r="281" spans="5:10">
      <c r="E281" s="37" t="s">
        <v>2449</v>
      </c>
      <c r="F281" s="37">
        <f t="shared" si="4"/>
        <v>51053</v>
      </c>
      <c r="G281" s="37" t="s">
        <v>2657</v>
      </c>
      <c r="I281" s="52" t="s">
        <v>2001</v>
      </c>
      <c r="J281" s="78" t="s">
        <v>2168</v>
      </c>
    </row>
    <row r="282" spans="5:10">
      <c r="E282" s="37" t="s">
        <v>2450</v>
      </c>
      <c r="F282" s="37">
        <f t="shared" si="4"/>
        <v>59063</v>
      </c>
      <c r="G282" s="37" t="s">
        <v>2634</v>
      </c>
      <c r="I282" s="52" t="s">
        <v>2002</v>
      </c>
      <c r="J282" s="78" t="s">
        <v>2169</v>
      </c>
    </row>
    <row r="283" spans="5:10">
      <c r="E283" s="37" t="s">
        <v>2451</v>
      </c>
      <c r="F283" s="37">
        <f t="shared" si="4"/>
        <v>59064</v>
      </c>
      <c r="G283" s="37" t="s">
        <v>2395</v>
      </c>
      <c r="I283" s="52" t="s">
        <v>2003</v>
      </c>
      <c r="J283" s="78" t="s">
        <v>2165</v>
      </c>
    </row>
    <row r="284" spans="5:10">
      <c r="E284" s="37" t="s">
        <v>2452</v>
      </c>
      <c r="F284" s="37">
        <f t="shared" si="4"/>
        <v>59065</v>
      </c>
      <c r="G284" s="37" t="s">
        <v>2320</v>
      </c>
      <c r="I284" s="52" t="s">
        <v>2004</v>
      </c>
      <c r="J284" s="78" t="s">
        <v>626</v>
      </c>
    </row>
    <row r="285" spans="5:10">
      <c r="E285" s="37" t="s">
        <v>2453</v>
      </c>
      <c r="F285" s="37">
        <f t="shared" si="4"/>
        <v>59066</v>
      </c>
      <c r="G285" s="37" t="s">
        <v>2657</v>
      </c>
      <c r="I285" s="52" t="s">
        <v>2005</v>
      </c>
      <c r="J285" s="78" t="s">
        <v>2170</v>
      </c>
    </row>
    <row r="286" spans="5:10">
      <c r="E286" s="37" t="s">
        <v>2454</v>
      </c>
      <c r="F286" s="37">
        <f t="shared" si="4"/>
        <v>51018</v>
      </c>
      <c r="G286" s="48" t="s">
        <v>2658</v>
      </c>
      <c r="I286" s="52" t="s">
        <v>2006</v>
      </c>
      <c r="J286" s="78" t="s">
        <v>2171</v>
      </c>
    </row>
    <row r="287" spans="5:10">
      <c r="E287" s="37" t="s">
        <v>2455</v>
      </c>
      <c r="F287" s="37">
        <f t="shared" si="4"/>
        <v>59067</v>
      </c>
      <c r="G287" s="37" t="s">
        <v>2644</v>
      </c>
      <c r="I287" s="52" t="s">
        <v>2007</v>
      </c>
      <c r="J287" s="78" t="s">
        <v>2171</v>
      </c>
    </row>
    <row r="288" spans="5:10">
      <c r="E288" s="37" t="s">
        <v>2456</v>
      </c>
      <c r="F288" s="37">
        <f t="shared" si="4"/>
        <v>59068</v>
      </c>
      <c r="G288" s="37" t="s">
        <v>2659</v>
      </c>
      <c r="I288" s="52" t="s">
        <v>2008</v>
      </c>
      <c r="J288" s="78" t="s">
        <v>2171</v>
      </c>
    </row>
    <row r="289" spans="5:10">
      <c r="E289" s="37" t="s">
        <v>2457</v>
      </c>
      <c r="F289" s="37">
        <f t="shared" si="4"/>
        <v>59069</v>
      </c>
      <c r="G289" s="37" t="s">
        <v>2660</v>
      </c>
      <c r="I289" s="52" t="s">
        <v>2009</v>
      </c>
      <c r="J289" s="78" t="s">
        <v>2171</v>
      </c>
    </row>
    <row r="290" spans="5:10">
      <c r="E290" s="37" t="s">
        <v>2458</v>
      </c>
      <c r="F290" s="37">
        <f t="shared" si="4"/>
        <v>59071</v>
      </c>
      <c r="G290" s="37" t="s">
        <v>2624</v>
      </c>
      <c r="I290" s="52" t="s">
        <v>2010</v>
      </c>
      <c r="J290" s="78" t="s">
        <v>2171</v>
      </c>
    </row>
    <row r="291" spans="5:10">
      <c r="E291" s="37" t="s">
        <v>2459</v>
      </c>
      <c r="F291" s="37">
        <f t="shared" si="4"/>
        <v>59070</v>
      </c>
      <c r="G291" s="37" t="s">
        <v>2624</v>
      </c>
      <c r="I291" s="52" t="s">
        <v>2011</v>
      </c>
      <c r="J291" s="78" t="s">
        <v>2171</v>
      </c>
    </row>
    <row r="292" spans="5:10">
      <c r="E292" s="37" t="s">
        <v>2460</v>
      </c>
      <c r="F292" s="37">
        <f t="shared" si="4"/>
        <v>51058</v>
      </c>
      <c r="G292" s="37" t="s">
        <v>2661</v>
      </c>
      <c r="I292" s="52" t="s">
        <v>2012</v>
      </c>
      <c r="J292" s="78" t="s">
        <v>2171</v>
      </c>
    </row>
    <row r="293" spans="5:10">
      <c r="E293" s="37" t="s">
        <v>2461</v>
      </c>
      <c r="F293" s="37">
        <f t="shared" si="4"/>
        <v>59072</v>
      </c>
      <c r="G293" s="37" t="s">
        <v>2285</v>
      </c>
      <c r="I293" s="52" t="s">
        <v>2013</v>
      </c>
      <c r="J293" s="78" t="s">
        <v>2172</v>
      </c>
    </row>
    <row r="294" spans="5:10">
      <c r="E294" s="37" t="s">
        <v>2462</v>
      </c>
      <c r="F294" s="37">
        <f t="shared" si="4"/>
        <v>59073</v>
      </c>
      <c r="G294" s="37" t="s">
        <v>2219</v>
      </c>
      <c r="I294" s="52" t="s">
        <v>2014</v>
      </c>
      <c r="J294" s="78" t="s">
        <v>2173</v>
      </c>
    </row>
    <row r="295" spans="5:10">
      <c r="E295" s="37" t="s">
        <v>2463</v>
      </c>
      <c r="F295" s="37">
        <f t="shared" si="4"/>
        <v>59076</v>
      </c>
      <c r="G295" s="37" t="s">
        <v>2662</v>
      </c>
      <c r="I295" s="52" t="s">
        <v>2015</v>
      </c>
      <c r="J295" s="78" t="s">
        <v>2174</v>
      </c>
    </row>
    <row r="296" spans="5:10">
      <c r="E296" s="37" t="s">
        <v>2464</v>
      </c>
      <c r="F296" s="37">
        <f t="shared" si="4"/>
        <v>59074</v>
      </c>
      <c r="G296" s="37" t="s">
        <v>2222</v>
      </c>
      <c r="I296" s="52" t="s">
        <v>2016</v>
      </c>
      <c r="J296" s="78" t="s">
        <v>2175</v>
      </c>
    </row>
    <row r="297" spans="5:10">
      <c r="E297" s="37" t="s">
        <v>2465</v>
      </c>
      <c r="F297" s="37">
        <f t="shared" si="4"/>
        <v>50132</v>
      </c>
      <c r="G297" s="37" t="s">
        <v>2663</v>
      </c>
      <c r="I297" s="52" t="s">
        <v>2017</v>
      </c>
      <c r="J297" s="78" t="s">
        <v>2176</v>
      </c>
    </row>
    <row r="298" spans="5:10">
      <c r="E298" s="37" t="s">
        <v>2466</v>
      </c>
      <c r="F298" s="37">
        <f t="shared" si="4"/>
        <v>59077</v>
      </c>
      <c r="G298" s="37" t="s">
        <v>2635</v>
      </c>
      <c r="I298" s="52" t="s">
        <v>2018</v>
      </c>
      <c r="J298" s="78" t="s">
        <v>2177</v>
      </c>
    </row>
    <row r="299" spans="5:10">
      <c r="E299" s="37" t="s">
        <v>2467</v>
      </c>
      <c r="F299" s="37">
        <f t="shared" si="4"/>
        <v>51062</v>
      </c>
      <c r="G299" s="37" t="s">
        <v>2664</v>
      </c>
      <c r="I299" s="52" t="s">
        <v>2019</v>
      </c>
      <c r="J299" s="78" t="s">
        <v>2178</v>
      </c>
    </row>
    <row r="300" spans="5:10">
      <c r="E300" s="37" t="s">
        <v>2468</v>
      </c>
      <c r="F300" s="37">
        <f t="shared" si="4"/>
        <v>59078</v>
      </c>
      <c r="G300" s="37" t="s">
        <v>2624</v>
      </c>
      <c r="I300" s="52" t="s">
        <v>2020</v>
      </c>
      <c r="J300" s="78" t="s">
        <v>2179</v>
      </c>
    </row>
    <row r="301" spans="5:10">
      <c r="E301" s="37" t="s">
        <v>2469</v>
      </c>
      <c r="F301" s="37">
        <f t="shared" si="4"/>
        <v>51063</v>
      </c>
      <c r="G301" s="48" t="s">
        <v>1802</v>
      </c>
      <c r="I301" s="52" t="s">
        <v>2021</v>
      </c>
      <c r="J301" s="78" t="s">
        <v>2180</v>
      </c>
    </row>
    <row r="302" spans="5:10">
      <c r="E302" s="37" t="s">
        <v>2470</v>
      </c>
      <c r="F302" s="37">
        <f t="shared" si="4"/>
        <v>51065</v>
      </c>
      <c r="G302" s="37" t="s">
        <v>2664</v>
      </c>
      <c r="I302" s="52" t="s">
        <v>2022</v>
      </c>
      <c r="J302" s="78" t="s">
        <v>2181</v>
      </c>
    </row>
    <row r="303" spans="5:10">
      <c r="E303" s="37" t="s">
        <v>2471</v>
      </c>
      <c r="F303" s="37">
        <f t="shared" si="4"/>
        <v>59083</v>
      </c>
      <c r="G303" s="37" t="s">
        <v>2180</v>
      </c>
      <c r="I303" s="52" t="s">
        <v>2023</v>
      </c>
      <c r="J303" s="78" t="s">
        <v>2181</v>
      </c>
    </row>
    <row r="304" spans="5:10">
      <c r="E304" s="37" t="s">
        <v>2472</v>
      </c>
      <c r="F304" s="37">
        <f t="shared" si="4"/>
        <v>59039</v>
      </c>
      <c r="G304" s="37" t="s">
        <v>2665</v>
      </c>
      <c r="I304" s="52" t="s">
        <v>2024</v>
      </c>
      <c r="J304" s="78" t="s">
        <v>2181</v>
      </c>
    </row>
    <row r="305" spans="5:10">
      <c r="E305" s="37" t="s">
        <v>2473</v>
      </c>
      <c r="F305" s="37">
        <f t="shared" si="4"/>
        <v>59243</v>
      </c>
      <c r="G305" s="37" t="s">
        <v>2665</v>
      </c>
      <c r="I305" s="52" t="s">
        <v>2025</v>
      </c>
      <c r="J305" s="78" t="s">
        <v>2181</v>
      </c>
    </row>
    <row r="306" spans="5:10">
      <c r="E306" s="49" t="s">
        <v>2474</v>
      </c>
      <c r="F306" s="37">
        <f t="shared" ref="F306:F369" si="5">--MID(E306,7,5)</f>
        <v>59246</v>
      </c>
      <c r="G306" s="37" t="s">
        <v>2665</v>
      </c>
      <c r="I306" s="52" t="s">
        <v>2026</v>
      </c>
      <c r="J306" s="78" t="s">
        <v>2181</v>
      </c>
    </row>
    <row r="307" spans="5:10">
      <c r="E307" s="37" t="s">
        <v>2475</v>
      </c>
      <c r="F307" s="37">
        <f t="shared" si="5"/>
        <v>59080</v>
      </c>
      <c r="G307" s="37" t="s">
        <v>2246</v>
      </c>
      <c r="I307" s="52" t="s">
        <v>2027</v>
      </c>
      <c r="J307" s="78" t="s">
        <v>2181</v>
      </c>
    </row>
    <row r="308" spans="5:10">
      <c r="E308" s="37" t="s">
        <v>2476</v>
      </c>
      <c r="F308" s="37">
        <f t="shared" si="5"/>
        <v>59081</v>
      </c>
      <c r="G308" s="37" t="s">
        <v>2247</v>
      </c>
      <c r="I308" s="52" t="s">
        <v>2028</v>
      </c>
      <c r="J308" s="78" t="s">
        <v>2182</v>
      </c>
    </row>
    <row r="309" spans="5:10">
      <c r="E309" s="37" t="s">
        <v>2477</v>
      </c>
      <c r="F309" s="37">
        <f t="shared" si="5"/>
        <v>59082</v>
      </c>
      <c r="G309" s="37" t="s">
        <v>2666</v>
      </c>
      <c r="I309" s="52" t="s">
        <v>2029</v>
      </c>
      <c r="J309" s="78" t="s">
        <v>2183</v>
      </c>
    </row>
    <row r="310" spans="5:10">
      <c r="E310" s="37" t="s">
        <v>2478</v>
      </c>
      <c r="F310" s="37">
        <f t="shared" si="5"/>
        <v>60006</v>
      </c>
      <c r="G310" s="37" t="s">
        <v>2667</v>
      </c>
      <c r="I310" s="52" t="s">
        <v>2030</v>
      </c>
      <c r="J310" s="78" t="s">
        <v>2184</v>
      </c>
    </row>
    <row r="311" spans="5:10">
      <c r="E311" s="37" t="s">
        <v>2479</v>
      </c>
      <c r="F311" s="37">
        <f t="shared" si="5"/>
        <v>52065</v>
      </c>
      <c r="G311" s="37" t="s">
        <v>2668</v>
      </c>
      <c r="I311" s="52" t="s">
        <v>2031</v>
      </c>
      <c r="J311" s="78" t="s">
        <v>2185</v>
      </c>
    </row>
    <row r="312" spans="5:10">
      <c r="E312" s="37" t="s">
        <v>2480</v>
      </c>
      <c r="F312" s="37">
        <f t="shared" si="5"/>
        <v>51102</v>
      </c>
      <c r="G312" s="48" t="s">
        <v>2669</v>
      </c>
      <c r="I312" s="52" t="s">
        <v>2032</v>
      </c>
      <c r="J312" s="78" t="s">
        <v>2165</v>
      </c>
    </row>
    <row r="313" spans="5:10">
      <c r="E313" s="37" t="s">
        <v>2481</v>
      </c>
      <c r="F313" s="37">
        <f t="shared" si="5"/>
        <v>50217</v>
      </c>
      <c r="G313" s="48" t="s">
        <v>2670</v>
      </c>
      <c r="I313" s="52" t="s">
        <v>2033</v>
      </c>
      <c r="J313" s="78" t="s">
        <v>2186</v>
      </c>
    </row>
    <row r="314" spans="5:10">
      <c r="E314" s="37" t="s">
        <v>2482</v>
      </c>
      <c r="F314" s="37">
        <f t="shared" si="5"/>
        <v>59105</v>
      </c>
      <c r="G314" s="37" t="s">
        <v>2219</v>
      </c>
      <c r="I314" s="52" t="s">
        <v>2034</v>
      </c>
      <c r="J314" s="78" t="s">
        <v>2187</v>
      </c>
    </row>
    <row r="315" spans="5:10">
      <c r="E315" s="37" t="s">
        <v>2483</v>
      </c>
      <c r="F315" s="37">
        <f t="shared" si="5"/>
        <v>59106</v>
      </c>
      <c r="G315" s="37" t="s">
        <v>2219</v>
      </c>
      <c r="I315" s="52" t="s">
        <v>2035</v>
      </c>
      <c r="J315" s="78" t="s">
        <v>2188</v>
      </c>
    </row>
    <row r="316" spans="5:10">
      <c r="E316" s="37" t="s">
        <v>2484</v>
      </c>
      <c r="F316" s="37">
        <f t="shared" si="5"/>
        <v>59107</v>
      </c>
      <c r="G316" s="37" t="s">
        <v>2219</v>
      </c>
      <c r="I316" s="52" t="s">
        <v>2036</v>
      </c>
      <c r="J316" s="78" t="s">
        <v>2189</v>
      </c>
    </row>
    <row r="317" spans="5:10">
      <c r="E317" s="37" t="s">
        <v>2485</v>
      </c>
      <c r="F317" s="37">
        <f t="shared" si="5"/>
        <v>59108</v>
      </c>
      <c r="G317" s="37" t="s">
        <v>2219</v>
      </c>
      <c r="I317" s="52" t="s">
        <v>2037</v>
      </c>
      <c r="J317" s="78" t="s">
        <v>2190</v>
      </c>
    </row>
    <row r="318" spans="5:10">
      <c r="E318" s="37" t="s">
        <v>2486</v>
      </c>
      <c r="F318" s="37">
        <f t="shared" si="5"/>
        <v>59109</v>
      </c>
      <c r="G318" s="37" t="s">
        <v>2219</v>
      </c>
      <c r="I318" s="52" t="s">
        <v>2038</v>
      </c>
      <c r="J318" s="78" t="s">
        <v>2191</v>
      </c>
    </row>
    <row r="319" spans="5:10">
      <c r="E319" s="37" t="s">
        <v>2487</v>
      </c>
      <c r="F319" s="37">
        <f t="shared" si="5"/>
        <v>59110</v>
      </c>
      <c r="G319" s="37" t="s">
        <v>2237</v>
      </c>
      <c r="I319" s="52" t="s">
        <v>2039</v>
      </c>
      <c r="J319" s="78" t="s">
        <v>2192</v>
      </c>
    </row>
    <row r="320" spans="5:10">
      <c r="E320" s="37" t="s">
        <v>2488</v>
      </c>
      <c r="F320" s="37">
        <f t="shared" si="5"/>
        <v>51111</v>
      </c>
      <c r="G320" s="37" t="s">
        <v>2671</v>
      </c>
      <c r="I320" s="52" t="s">
        <v>2040</v>
      </c>
      <c r="J320" s="78" t="s">
        <v>2193</v>
      </c>
    </row>
    <row r="321" spans="5:10">
      <c r="E321" s="37" t="s">
        <v>2489</v>
      </c>
      <c r="F321" s="37">
        <f t="shared" si="5"/>
        <v>51112</v>
      </c>
      <c r="G321" s="37" t="s">
        <v>2672</v>
      </c>
      <c r="I321" s="52" t="s">
        <v>2041</v>
      </c>
      <c r="J321" s="78" t="s">
        <v>2194</v>
      </c>
    </row>
    <row r="322" spans="5:10">
      <c r="E322" s="37" t="s">
        <v>2490</v>
      </c>
      <c r="F322" s="37">
        <f t="shared" si="5"/>
        <v>59111</v>
      </c>
      <c r="G322" s="37" t="s">
        <v>2673</v>
      </c>
      <c r="I322" s="52" t="s">
        <v>2042</v>
      </c>
      <c r="J322" s="78" t="s">
        <v>2195</v>
      </c>
    </row>
    <row r="323" spans="5:10">
      <c r="E323" s="37" t="s">
        <v>2491</v>
      </c>
      <c r="F323" s="37">
        <f t="shared" si="5"/>
        <v>51114</v>
      </c>
      <c r="G323" s="37" t="s">
        <v>2638</v>
      </c>
      <c r="I323" s="52" t="s">
        <v>2043</v>
      </c>
      <c r="J323" s="78" t="s">
        <v>2196</v>
      </c>
    </row>
    <row r="324" spans="5:10">
      <c r="E324" s="37" t="s">
        <v>2492</v>
      </c>
      <c r="F324" s="37">
        <f t="shared" si="5"/>
        <v>59112</v>
      </c>
      <c r="G324" s="37" t="s">
        <v>2674</v>
      </c>
      <c r="I324" s="52" t="s">
        <v>2044</v>
      </c>
      <c r="J324" s="78" t="s">
        <v>2197</v>
      </c>
    </row>
    <row r="325" spans="5:10">
      <c r="E325" s="37" t="s">
        <v>2493</v>
      </c>
      <c r="F325" s="37">
        <f t="shared" si="5"/>
        <v>51116</v>
      </c>
      <c r="G325" s="37" t="s">
        <v>2646</v>
      </c>
      <c r="I325" s="52" t="s">
        <v>2045</v>
      </c>
      <c r="J325" s="78" t="s">
        <v>2198</v>
      </c>
    </row>
    <row r="326" spans="5:10">
      <c r="E326" s="37" t="s">
        <v>2494</v>
      </c>
      <c r="F326" s="37">
        <f t="shared" si="5"/>
        <v>51117</v>
      </c>
      <c r="G326" s="48" t="s">
        <v>2669</v>
      </c>
      <c r="I326" s="52" t="s">
        <v>2046</v>
      </c>
      <c r="J326" s="72" t="s">
        <v>2199</v>
      </c>
    </row>
    <row r="327" spans="5:10">
      <c r="E327" s="37" t="s">
        <v>2495</v>
      </c>
      <c r="F327" s="37">
        <f t="shared" si="5"/>
        <v>51118</v>
      </c>
      <c r="G327" s="37" t="s">
        <v>2233</v>
      </c>
      <c r="I327" s="52" t="s">
        <v>2047</v>
      </c>
      <c r="J327" s="78" t="s">
        <v>2200</v>
      </c>
    </row>
    <row r="328" spans="5:10">
      <c r="E328" s="48" t="s">
        <v>2495</v>
      </c>
      <c r="F328" s="37">
        <f t="shared" si="5"/>
        <v>51118</v>
      </c>
      <c r="G328" s="37" t="s">
        <v>2233</v>
      </c>
      <c r="I328" s="52" t="s">
        <v>2048</v>
      </c>
      <c r="J328" s="78" t="s">
        <v>2197</v>
      </c>
    </row>
    <row r="329" spans="5:10">
      <c r="E329" s="48" t="s">
        <v>2496</v>
      </c>
      <c r="F329" s="37">
        <f t="shared" si="5"/>
        <v>59210</v>
      </c>
      <c r="G329" s="48" t="s">
        <v>2675</v>
      </c>
      <c r="I329" s="52" t="s">
        <v>2049</v>
      </c>
      <c r="J329" s="78" t="s">
        <v>2198</v>
      </c>
    </row>
    <row r="330" spans="5:10">
      <c r="E330" s="420" t="s">
        <v>7070</v>
      </c>
      <c r="F330" s="420"/>
      <c r="G330" s="420"/>
      <c r="I330" s="52" t="s">
        <v>2050</v>
      </c>
      <c r="J330" s="78" t="s">
        <v>2201</v>
      </c>
    </row>
    <row r="331" spans="5:10">
      <c r="E331" s="37" t="s">
        <v>2566</v>
      </c>
      <c r="F331" s="37">
        <f t="shared" si="5"/>
        <v>52001</v>
      </c>
      <c r="G331" s="37" t="s">
        <v>2170</v>
      </c>
      <c r="I331" s="52" t="s">
        <v>2051</v>
      </c>
      <c r="J331" s="78" t="s">
        <v>2202</v>
      </c>
    </row>
    <row r="332" spans="5:10">
      <c r="E332" s="37" t="s">
        <v>2567</v>
      </c>
      <c r="F332" s="37">
        <f t="shared" si="5"/>
        <v>52002</v>
      </c>
      <c r="G332" s="37" t="s">
        <v>2623</v>
      </c>
      <c r="I332" s="52" t="s">
        <v>2052</v>
      </c>
      <c r="J332" s="78" t="s">
        <v>2203</v>
      </c>
    </row>
    <row r="333" spans="5:10">
      <c r="E333" s="37" t="s">
        <v>2568</v>
      </c>
      <c r="F333" s="37">
        <f t="shared" si="5"/>
        <v>52003</v>
      </c>
      <c r="G333" s="37" t="s">
        <v>2427</v>
      </c>
      <c r="I333" s="52" t="s">
        <v>2053</v>
      </c>
      <c r="J333" s="78" t="s">
        <v>2204</v>
      </c>
    </row>
    <row r="334" spans="5:10">
      <c r="E334" s="37" t="s">
        <v>2569</v>
      </c>
      <c r="F334" s="37">
        <f t="shared" si="5"/>
        <v>52004</v>
      </c>
      <c r="G334" s="37" t="s">
        <v>2252</v>
      </c>
      <c r="I334" s="52" t="s">
        <v>2054</v>
      </c>
      <c r="J334" s="78" t="s">
        <v>2205</v>
      </c>
    </row>
    <row r="335" spans="5:10">
      <c r="E335" s="37" t="s">
        <v>2570</v>
      </c>
      <c r="F335" s="37">
        <f t="shared" si="5"/>
        <v>52005</v>
      </c>
      <c r="G335" s="37" t="s">
        <v>2623</v>
      </c>
      <c r="I335" s="52" t="s">
        <v>2055</v>
      </c>
      <c r="J335" s="78" t="s">
        <v>2206</v>
      </c>
    </row>
    <row r="336" spans="5:10">
      <c r="E336" s="37" t="s">
        <v>2571</v>
      </c>
      <c r="F336" s="37">
        <f t="shared" si="5"/>
        <v>52006</v>
      </c>
      <c r="G336" s="37" t="s">
        <v>2624</v>
      </c>
      <c r="I336" s="52" t="s">
        <v>2056</v>
      </c>
      <c r="J336" s="78" t="s">
        <v>2207</v>
      </c>
    </row>
    <row r="337" spans="5:10">
      <c r="E337" s="37" t="s">
        <v>2572</v>
      </c>
      <c r="F337" s="37">
        <f t="shared" si="5"/>
        <v>52007</v>
      </c>
      <c r="G337" s="37" t="s">
        <v>2624</v>
      </c>
      <c r="I337" s="52" t="s">
        <v>2057</v>
      </c>
      <c r="J337" s="78" t="s">
        <v>2208</v>
      </c>
    </row>
    <row r="338" spans="5:10">
      <c r="E338" s="37" t="s">
        <v>2573</v>
      </c>
      <c r="F338" s="37">
        <f t="shared" si="5"/>
        <v>52008</v>
      </c>
      <c r="G338" s="37" t="s">
        <v>2625</v>
      </c>
      <c r="I338" s="52" t="s">
        <v>2058</v>
      </c>
      <c r="J338" s="78" t="s">
        <v>2209</v>
      </c>
    </row>
    <row r="339" spans="5:10">
      <c r="E339" s="37" t="s">
        <v>2574</v>
      </c>
      <c r="F339" s="37">
        <f t="shared" si="5"/>
        <v>52009</v>
      </c>
      <c r="G339" s="37" t="s">
        <v>2425</v>
      </c>
      <c r="I339" s="52" t="s">
        <v>2059</v>
      </c>
      <c r="J339" s="78" t="s">
        <v>2165</v>
      </c>
    </row>
    <row r="340" spans="5:10">
      <c r="E340" s="37" t="s">
        <v>2575</v>
      </c>
      <c r="F340" s="37">
        <f t="shared" si="5"/>
        <v>52010</v>
      </c>
      <c r="G340" s="37" t="s">
        <v>2322</v>
      </c>
      <c r="I340" s="52" t="s">
        <v>2060</v>
      </c>
      <c r="J340" s="78">
        <v>1</v>
      </c>
    </row>
    <row r="341" spans="5:10">
      <c r="E341" s="37" t="s">
        <v>2576</v>
      </c>
      <c r="F341" s="37">
        <f t="shared" si="5"/>
        <v>52011</v>
      </c>
      <c r="G341" s="37" t="s">
        <v>2626</v>
      </c>
      <c r="I341" s="52" t="s">
        <v>2061</v>
      </c>
      <c r="J341" s="78" t="s">
        <v>2210</v>
      </c>
    </row>
    <row r="342" spans="5:10">
      <c r="E342" s="37" t="s">
        <v>2577</v>
      </c>
      <c r="F342" s="37">
        <f t="shared" si="5"/>
        <v>52012</v>
      </c>
      <c r="G342" s="37" t="s">
        <v>2252</v>
      </c>
      <c r="I342" s="52" t="s">
        <v>2062</v>
      </c>
      <c r="J342" s="78" t="s">
        <v>2211</v>
      </c>
    </row>
    <row r="343" spans="5:10">
      <c r="E343" s="37" t="s">
        <v>2578</v>
      </c>
      <c r="F343" s="37">
        <f t="shared" si="5"/>
        <v>52013</v>
      </c>
      <c r="G343" s="37" t="s">
        <v>2380</v>
      </c>
      <c r="I343" s="52" t="s">
        <v>2063</v>
      </c>
      <c r="J343" s="78" t="s">
        <v>2212</v>
      </c>
    </row>
    <row r="344" spans="5:10">
      <c r="E344" s="37" t="s">
        <v>2579</v>
      </c>
      <c r="F344" s="37">
        <f t="shared" si="5"/>
        <v>52014</v>
      </c>
      <c r="G344" s="37" t="s">
        <v>2627</v>
      </c>
      <c r="I344" s="52" t="s">
        <v>2064</v>
      </c>
      <c r="J344" s="78" t="s">
        <v>2213</v>
      </c>
    </row>
    <row r="345" spans="5:10">
      <c r="E345" s="37" t="s">
        <v>2580</v>
      </c>
      <c r="F345" s="37">
        <f t="shared" si="5"/>
        <v>52015</v>
      </c>
      <c r="G345" s="37" t="s">
        <v>2171</v>
      </c>
      <c r="I345" s="52" t="s">
        <v>2065</v>
      </c>
      <c r="J345" s="78" t="s">
        <v>2214</v>
      </c>
    </row>
    <row r="346" spans="5:10">
      <c r="E346" s="37" t="s">
        <v>2581</v>
      </c>
      <c r="F346" s="37">
        <f t="shared" si="5"/>
        <v>52016</v>
      </c>
      <c r="G346" s="37" t="s">
        <v>2250</v>
      </c>
      <c r="I346" s="52" t="s">
        <v>2066</v>
      </c>
      <c r="J346" s="78">
        <v>1</v>
      </c>
    </row>
    <row r="347" spans="5:10">
      <c r="E347" s="37" t="s">
        <v>2582</v>
      </c>
      <c r="F347" s="37">
        <f t="shared" si="5"/>
        <v>52017</v>
      </c>
      <c r="G347" s="37" t="s">
        <v>2628</v>
      </c>
      <c r="I347" s="52" t="s">
        <v>2067</v>
      </c>
      <c r="J347" s="78" t="s">
        <v>2165</v>
      </c>
    </row>
    <row r="348" spans="5:10">
      <c r="E348" s="37" t="s">
        <v>2583</v>
      </c>
      <c r="F348" s="37">
        <f t="shared" si="5"/>
        <v>52018</v>
      </c>
      <c r="G348" s="37" t="s">
        <v>2629</v>
      </c>
      <c r="I348" s="52" t="s">
        <v>2068</v>
      </c>
      <c r="J348" s="78" t="s">
        <v>2215</v>
      </c>
    </row>
    <row r="349" spans="5:10">
      <c r="E349" s="37" t="s">
        <v>2584</v>
      </c>
      <c r="F349" s="37">
        <f t="shared" si="5"/>
        <v>52019</v>
      </c>
      <c r="G349" s="37" t="s">
        <v>2630</v>
      </c>
      <c r="I349" s="52" t="s">
        <v>2069</v>
      </c>
      <c r="J349" s="78" t="s">
        <v>2216</v>
      </c>
    </row>
    <row r="350" spans="5:10">
      <c r="E350" s="37" t="s">
        <v>2585</v>
      </c>
      <c r="F350" s="37">
        <f t="shared" si="5"/>
        <v>52020</v>
      </c>
      <c r="G350" s="37" t="s">
        <v>2218</v>
      </c>
      <c r="I350" s="52" t="s">
        <v>2070</v>
      </c>
      <c r="J350" s="78" t="s">
        <v>2165</v>
      </c>
    </row>
    <row r="351" spans="5:10">
      <c r="E351" s="37" t="s">
        <v>2586</v>
      </c>
      <c r="F351" s="37">
        <f t="shared" si="5"/>
        <v>52021</v>
      </c>
      <c r="G351" s="37" t="s">
        <v>2218</v>
      </c>
      <c r="I351" s="52" t="s">
        <v>2905</v>
      </c>
      <c r="J351" s="78">
        <v>1</v>
      </c>
    </row>
    <row r="352" spans="5:10">
      <c r="E352" s="37" t="s">
        <v>2587</v>
      </c>
      <c r="F352" s="37">
        <f t="shared" si="5"/>
        <v>52022</v>
      </c>
      <c r="G352" s="37" t="s">
        <v>2218</v>
      </c>
      <c r="I352" s="52" t="s">
        <v>2071</v>
      </c>
      <c r="J352" s="78">
        <v>1</v>
      </c>
    </row>
    <row r="353" spans="5:10">
      <c r="E353" s="37" t="s">
        <v>2588</v>
      </c>
      <c r="F353" s="37">
        <f t="shared" si="5"/>
        <v>52023</v>
      </c>
      <c r="G353" s="37" t="s">
        <v>2631</v>
      </c>
      <c r="I353" s="52" t="s">
        <v>2072</v>
      </c>
      <c r="J353" s="78">
        <v>1</v>
      </c>
    </row>
    <row r="354" spans="5:10">
      <c r="E354" s="37" t="s">
        <v>2589</v>
      </c>
      <c r="F354" s="37">
        <f t="shared" si="5"/>
        <v>52024</v>
      </c>
      <c r="G354" s="37" t="s">
        <v>2218</v>
      </c>
      <c r="I354" s="52" t="s">
        <v>2073</v>
      </c>
      <c r="J354" s="78">
        <v>1</v>
      </c>
    </row>
    <row r="355" spans="5:10">
      <c r="E355" s="37" t="s">
        <v>2590</v>
      </c>
      <c r="F355" s="37">
        <f t="shared" si="5"/>
        <v>52025</v>
      </c>
      <c r="G355" s="37" t="s">
        <v>2624</v>
      </c>
      <c r="I355" s="52" t="s">
        <v>2074</v>
      </c>
      <c r="J355" s="78" t="s">
        <v>2198</v>
      </c>
    </row>
    <row r="356" spans="5:10">
      <c r="E356" s="37" t="s">
        <v>2589</v>
      </c>
      <c r="F356" s="37">
        <f t="shared" si="5"/>
        <v>52024</v>
      </c>
      <c r="G356" s="37" t="s">
        <v>2218</v>
      </c>
      <c r="I356" s="52" t="s">
        <v>2075</v>
      </c>
      <c r="J356" s="78" t="s">
        <v>2217</v>
      </c>
    </row>
    <row r="357" spans="5:10">
      <c r="E357" s="37" t="s">
        <v>2591</v>
      </c>
      <c r="F357" s="37">
        <f t="shared" si="5"/>
        <v>52029</v>
      </c>
      <c r="G357" s="37" t="s">
        <v>2632</v>
      </c>
      <c r="I357" s="52" t="s">
        <v>2076</v>
      </c>
      <c r="J357" s="78" t="s">
        <v>2198</v>
      </c>
    </row>
    <row r="358" spans="5:10">
      <c r="E358" s="37" t="s">
        <v>2592</v>
      </c>
      <c r="F358" s="37">
        <f t="shared" si="5"/>
        <v>52030</v>
      </c>
      <c r="G358" s="37" t="s">
        <v>2633</v>
      </c>
      <c r="I358" s="52" t="s">
        <v>2077</v>
      </c>
      <c r="J358" s="78" t="s">
        <v>2198</v>
      </c>
    </row>
    <row r="359" spans="5:10">
      <c r="E359" s="37" t="s">
        <v>2593</v>
      </c>
      <c r="F359" s="37">
        <f t="shared" si="5"/>
        <v>52031</v>
      </c>
      <c r="G359" s="37" t="s">
        <v>2634</v>
      </c>
      <c r="I359" s="52" t="s">
        <v>2078</v>
      </c>
      <c r="J359" s="78" t="s">
        <v>2218</v>
      </c>
    </row>
    <row r="360" spans="5:10">
      <c r="E360" s="37" t="s">
        <v>2594</v>
      </c>
      <c r="F360" s="37">
        <f t="shared" si="5"/>
        <v>52032</v>
      </c>
      <c r="G360" s="37" t="s">
        <v>2380</v>
      </c>
      <c r="I360" s="52" t="s">
        <v>2079</v>
      </c>
      <c r="J360" s="78" t="s">
        <v>2219</v>
      </c>
    </row>
    <row r="361" spans="5:10">
      <c r="E361" s="37" t="s">
        <v>2595</v>
      </c>
      <c r="F361" s="37">
        <f t="shared" si="5"/>
        <v>52033</v>
      </c>
      <c r="G361" s="37" t="s">
        <v>2331</v>
      </c>
      <c r="I361" s="52" t="s">
        <v>2080</v>
      </c>
      <c r="J361" s="78" t="s">
        <v>2220</v>
      </c>
    </row>
    <row r="362" spans="5:10">
      <c r="E362" s="37" t="s">
        <v>2596</v>
      </c>
      <c r="F362" s="37">
        <f t="shared" si="5"/>
        <v>52034</v>
      </c>
      <c r="G362" s="37" t="s">
        <v>2624</v>
      </c>
      <c r="I362" s="52" t="s">
        <v>2081</v>
      </c>
      <c r="J362" s="78" t="s">
        <v>2221</v>
      </c>
    </row>
    <row r="363" spans="5:10">
      <c r="E363" s="37" t="s">
        <v>2597</v>
      </c>
      <c r="F363" s="37">
        <f t="shared" si="5"/>
        <v>52035</v>
      </c>
      <c r="G363" s="37" t="s">
        <v>2263</v>
      </c>
      <c r="I363" s="52" t="s">
        <v>2082</v>
      </c>
      <c r="J363" s="78" t="s">
        <v>2192</v>
      </c>
    </row>
    <row r="364" spans="5:10">
      <c r="E364" s="37" t="s">
        <v>2598</v>
      </c>
      <c r="F364" s="37">
        <f t="shared" si="5"/>
        <v>52036</v>
      </c>
      <c r="G364" s="37" t="s">
        <v>2395</v>
      </c>
      <c r="I364" s="52" t="s">
        <v>2083</v>
      </c>
      <c r="J364" s="78" t="s">
        <v>2222</v>
      </c>
    </row>
    <row r="365" spans="5:10">
      <c r="E365" s="37" t="s">
        <v>2599</v>
      </c>
      <c r="F365" s="37">
        <f t="shared" si="5"/>
        <v>52037</v>
      </c>
      <c r="G365" s="37" t="s">
        <v>2624</v>
      </c>
      <c r="I365" s="52" t="s">
        <v>2084</v>
      </c>
      <c r="J365" s="78" t="s">
        <v>2223</v>
      </c>
    </row>
    <row r="366" spans="5:10">
      <c r="E366" s="37" t="s">
        <v>2600</v>
      </c>
      <c r="F366" s="37">
        <f t="shared" si="5"/>
        <v>52038</v>
      </c>
      <c r="G366" s="37" t="s">
        <v>2211</v>
      </c>
      <c r="I366" s="52" t="s">
        <v>2085</v>
      </c>
      <c r="J366" s="78" t="s">
        <v>2224</v>
      </c>
    </row>
    <row r="367" spans="5:10">
      <c r="E367" s="37" t="s">
        <v>2601</v>
      </c>
      <c r="F367" s="37">
        <f t="shared" si="5"/>
        <v>52039</v>
      </c>
      <c r="G367" s="37" t="s">
        <v>2399</v>
      </c>
      <c r="I367" s="52" t="s">
        <v>2086</v>
      </c>
      <c r="J367" s="78" t="s">
        <v>2225</v>
      </c>
    </row>
    <row r="368" spans="5:10">
      <c r="E368" s="37" t="s">
        <v>2602</v>
      </c>
      <c r="F368" s="37">
        <f t="shared" si="5"/>
        <v>52040</v>
      </c>
      <c r="G368" s="37" t="s">
        <v>2635</v>
      </c>
      <c r="I368" s="52" t="s">
        <v>2087</v>
      </c>
      <c r="J368" s="78" t="s">
        <v>2226</v>
      </c>
    </row>
    <row r="369" spans="5:10">
      <c r="E369" s="37" t="s">
        <v>2603</v>
      </c>
      <c r="F369" s="37">
        <f t="shared" si="5"/>
        <v>52041</v>
      </c>
      <c r="G369" s="37" t="s">
        <v>2624</v>
      </c>
      <c r="I369" s="52" t="s">
        <v>2088</v>
      </c>
      <c r="J369" s="78" t="s">
        <v>2227</v>
      </c>
    </row>
    <row r="370" spans="5:10">
      <c r="E370" s="37" t="s">
        <v>2604</v>
      </c>
      <c r="F370" s="37">
        <f t="shared" ref="F370:F388" si="6">--MID(E370,7,5)</f>
        <v>52110</v>
      </c>
      <c r="G370" s="37" t="s">
        <v>2171</v>
      </c>
      <c r="I370" s="52" t="s">
        <v>2089</v>
      </c>
      <c r="J370" s="78" t="s">
        <v>2228</v>
      </c>
    </row>
    <row r="371" spans="5:10">
      <c r="E371" s="37" t="s">
        <v>2605</v>
      </c>
      <c r="F371" s="37">
        <f t="shared" si="6"/>
        <v>52049</v>
      </c>
      <c r="G371" s="37" t="s">
        <v>2636</v>
      </c>
      <c r="I371" s="52" t="s">
        <v>2090</v>
      </c>
      <c r="J371" s="78">
        <v>1</v>
      </c>
    </row>
    <row r="372" spans="5:10">
      <c r="E372" s="37" t="s">
        <v>2606</v>
      </c>
      <c r="F372" s="37">
        <f t="shared" si="6"/>
        <v>52050</v>
      </c>
      <c r="G372" s="37" t="s">
        <v>2211</v>
      </c>
      <c r="I372" s="52" t="s">
        <v>2091</v>
      </c>
      <c r="J372" s="78" t="s">
        <v>2229</v>
      </c>
    </row>
    <row r="373" spans="5:10">
      <c r="E373" s="37" t="s">
        <v>2607</v>
      </c>
      <c r="F373" s="37">
        <f t="shared" si="6"/>
        <v>51103</v>
      </c>
      <c r="G373" s="37" t="s">
        <v>2637</v>
      </c>
      <c r="I373" s="52" t="s">
        <v>2092</v>
      </c>
      <c r="J373" s="78" t="s">
        <v>2230</v>
      </c>
    </row>
    <row r="374" spans="5:10">
      <c r="E374" s="37" t="s">
        <v>2608</v>
      </c>
      <c r="F374" s="37">
        <f t="shared" si="6"/>
        <v>52052</v>
      </c>
      <c r="G374" s="37" t="s">
        <v>2638</v>
      </c>
      <c r="I374" s="52" t="s">
        <v>2093</v>
      </c>
      <c r="J374" s="78" t="s">
        <v>2231</v>
      </c>
    </row>
    <row r="375" spans="5:10">
      <c r="E375" s="37" t="s">
        <v>2609</v>
      </c>
      <c r="F375" s="37">
        <f t="shared" si="6"/>
        <v>52057</v>
      </c>
      <c r="G375" s="37" t="s">
        <v>2322</v>
      </c>
      <c r="I375" s="52" t="s">
        <v>2094</v>
      </c>
      <c r="J375" s="78" t="s">
        <v>2232</v>
      </c>
    </row>
    <row r="376" spans="5:10">
      <c r="E376" s="37" t="s">
        <v>2610</v>
      </c>
      <c r="F376" s="37">
        <f t="shared" si="6"/>
        <v>52055</v>
      </c>
      <c r="G376" s="37" t="s">
        <v>2624</v>
      </c>
      <c r="I376" s="52" t="s">
        <v>2095</v>
      </c>
      <c r="J376" s="78" t="s">
        <v>2233</v>
      </c>
    </row>
    <row r="377" spans="5:10">
      <c r="E377" s="37" t="s">
        <v>2611</v>
      </c>
      <c r="F377" s="37">
        <f t="shared" si="6"/>
        <v>52053</v>
      </c>
      <c r="G377" s="37" t="s">
        <v>2639</v>
      </c>
      <c r="I377" s="52" t="s">
        <v>2096</v>
      </c>
      <c r="J377" s="78" t="s">
        <v>2234</v>
      </c>
    </row>
    <row r="378" spans="5:10">
      <c r="E378" s="37" t="s">
        <v>2612</v>
      </c>
      <c r="F378" s="37">
        <f t="shared" si="6"/>
        <v>52060</v>
      </c>
      <c r="G378" s="37" t="s">
        <v>2636</v>
      </c>
      <c r="I378" s="52" t="s">
        <v>2097</v>
      </c>
      <c r="J378" s="78" t="s">
        <v>2235</v>
      </c>
    </row>
    <row r="379" spans="5:10">
      <c r="E379" s="37" t="s">
        <v>2613</v>
      </c>
      <c r="F379" s="37">
        <f t="shared" si="6"/>
        <v>52061</v>
      </c>
      <c r="G379" s="37" t="s">
        <v>2635</v>
      </c>
      <c r="I379" s="52" t="s">
        <v>2098</v>
      </c>
      <c r="J379" s="78" t="s">
        <v>2236</v>
      </c>
    </row>
    <row r="380" spans="5:10">
      <c r="E380" s="37" t="s">
        <v>2614</v>
      </c>
      <c r="F380" s="37">
        <f t="shared" si="6"/>
        <v>52063</v>
      </c>
      <c r="G380" s="37" t="s">
        <v>2640</v>
      </c>
      <c r="I380" s="52" t="s">
        <v>2099</v>
      </c>
      <c r="J380" s="78" t="s">
        <v>2237</v>
      </c>
    </row>
    <row r="381" spans="5:10">
      <c r="E381" s="37" t="s">
        <v>2615</v>
      </c>
      <c r="F381" s="37">
        <f t="shared" si="6"/>
        <v>52113</v>
      </c>
      <c r="G381" s="37" t="s">
        <v>2641</v>
      </c>
      <c r="I381" s="52" t="s">
        <v>2100</v>
      </c>
      <c r="J381" s="78" t="s">
        <v>2238</v>
      </c>
    </row>
    <row r="382" spans="5:10">
      <c r="E382" s="37" t="s">
        <v>2616</v>
      </c>
      <c r="F382" s="37">
        <f t="shared" si="6"/>
        <v>59114</v>
      </c>
      <c r="G382" s="37" t="s">
        <v>2642</v>
      </c>
      <c r="I382" s="52" t="s">
        <v>2101</v>
      </c>
      <c r="J382" s="78" t="s">
        <v>2239</v>
      </c>
    </row>
    <row r="383" spans="5:10">
      <c r="E383" s="37" t="s">
        <v>2617</v>
      </c>
      <c r="F383" s="37">
        <f t="shared" si="6"/>
        <v>52116</v>
      </c>
      <c r="G383" s="37" t="s">
        <v>2643</v>
      </c>
      <c r="I383" s="52" t="s">
        <v>2102</v>
      </c>
      <c r="J383" s="78" t="s">
        <v>2237</v>
      </c>
    </row>
    <row r="384" spans="5:10">
      <c r="E384" s="37" t="s">
        <v>2618</v>
      </c>
      <c r="F384" s="37">
        <f t="shared" si="6"/>
        <v>52107</v>
      </c>
      <c r="G384" s="37" t="s">
        <v>2644</v>
      </c>
      <c r="I384" s="52" t="s">
        <v>2103</v>
      </c>
      <c r="J384" s="78" t="s">
        <v>2240</v>
      </c>
    </row>
    <row r="385" spans="5:10">
      <c r="E385" s="37" t="s">
        <v>2619</v>
      </c>
      <c r="F385" s="37">
        <f t="shared" si="6"/>
        <v>59209</v>
      </c>
      <c r="G385" s="37" t="s">
        <v>2249</v>
      </c>
      <c r="I385" s="52" t="s">
        <v>2104</v>
      </c>
      <c r="J385" s="78" t="s">
        <v>2241</v>
      </c>
    </row>
    <row r="386" spans="5:10">
      <c r="E386" s="37" t="s">
        <v>2620</v>
      </c>
      <c r="F386" s="37">
        <f t="shared" si="6"/>
        <v>50321</v>
      </c>
      <c r="G386" s="37" t="s">
        <v>2176</v>
      </c>
      <c r="I386" s="52" t="s">
        <v>2105</v>
      </c>
      <c r="J386" s="78" t="s">
        <v>2242</v>
      </c>
    </row>
    <row r="387" spans="5:10">
      <c r="E387" s="37" t="s">
        <v>2621</v>
      </c>
      <c r="F387" s="37">
        <f t="shared" si="6"/>
        <v>59212</v>
      </c>
      <c r="G387" s="37" t="s">
        <v>2645</v>
      </c>
      <c r="I387" s="52" t="s">
        <v>2106</v>
      </c>
      <c r="J387" s="78" t="s">
        <v>2243</v>
      </c>
    </row>
    <row r="388" spans="5:10">
      <c r="E388" s="37" t="s">
        <v>2622</v>
      </c>
      <c r="F388" s="37">
        <f t="shared" si="6"/>
        <v>59213</v>
      </c>
      <c r="G388" s="37" t="s">
        <v>2307</v>
      </c>
      <c r="I388" s="52" t="s">
        <v>2107</v>
      </c>
      <c r="J388" s="78" t="s">
        <v>2244</v>
      </c>
    </row>
    <row r="389" spans="5:10">
      <c r="I389" s="52" t="s">
        <v>2108</v>
      </c>
      <c r="J389" s="78" t="s">
        <v>2245</v>
      </c>
    </row>
    <row r="390" spans="5:10">
      <c r="I390" s="52" t="s">
        <v>2109</v>
      </c>
      <c r="J390" s="78" t="s">
        <v>2246</v>
      </c>
    </row>
    <row r="391" spans="5:10">
      <c r="I391" s="52" t="s">
        <v>2110</v>
      </c>
      <c r="J391" s="78" t="s">
        <v>2246</v>
      </c>
    </row>
    <row r="392" spans="5:10">
      <c r="I392" s="52" t="s">
        <v>2497</v>
      </c>
      <c r="J392" s="78" t="s">
        <v>2246</v>
      </c>
    </row>
    <row r="393" spans="5:10">
      <c r="I393" s="52" t="s">
        <v>2111</v>
      </c>
      <c r="J393" s="78" t="s">
        <v>2246</v>
      </c>
    </row>
    <row r="394" spans="5:10">
      <c r="I394" s="52" t="s">
        <v>2112</v>
      </c>
      <c r="J394" s="78" t="s">
        <v>2247</v>
      </c>
    </row>
    <row r="395" spans="5:10">
      <c r="I395" s="52" t="s">
        <v>2498</v>
      </c>
      <c r="J395" s="78" t="s">
        <v>2247</v>
      </c>
    </row>
    <row r="396" spans="5:10">
      <c r="I396" s="52" t="s">
        <v>2113</v>
      </c>
      <c r="J396" s="78" t="s">
        <v>2248</v>
      </c>
    </row>
    <row r="397" spans="5:10">
      <c r="I397" s="52" t="s">
        <v>2114</v>
      </c>
      <c r="J397" s="78" t="s">
        <v>2249</v>
      </c>
    </row>
    <row r="398" spans="5:10">
      <c r="I398" s="52" t="s">
        <v>2115</v>
      </c>
      <c r="J398" s="78" t="s">
        <v>2250</v>
      </c>
    </row>
    <row r="399" spans="5:10">
      <c r="I399" s="52" t="s">
        <v>2116</v>
      </c>
      <c r="J399" s="78" t="s">
        <v>126</v>
      </c>
    </row>
    <row r="400" spans="5:10">
      <c r="I400" s="52" t="s">
        <v>2117</v>
      </c>
      <c r="J400" s="78" t="s">
        <v>2251</v>
      </c>
    </row>
    <row r="401" spans="9:10">
      <c r="I401" s="52" t="s">
        <v>2118</v>
      </c>
      <c r="J401" s="78" t="s">
        <v>2252</v>
      </c>
    </row>
    <row r="402" spans="9:10">
      <c r="I402" s="52" t="s">
        <v>2119</v>
      </c>
      <c r="J402" s="78" t="s">
        <v>2253</v>
      </c>
    </row>
    <row r="403" spans="9:10">
      <c r="I403" s="52" t="s">
        <v>2120</v>
      </c>
      <c r="J403" s="78" t="s">
        <v>2213</v>
      </c>
    </row>
    <row r="404" spans="9:10">
      <c r="I404" s="52" t="s">
        <v>2121</v>
      </c>
      <c r="J404" s="78" t="s">
        <v>2254</v>
      </c>
    </row>
    <row r="405" spans="9:10">
      <c r="I405" s="52" t="s">
        <v>2122</v>
      </c>
      <c r="J405" s="78" t="s">
        <v>2255</v>
      </c>
    </row>
    <row r="406" spans="9:10">
      <c r="I406" s="52" t="s">
        <v>2123</v>
      </c>
      <c r="J406" s="78" t="s">
        <v>2221</v>
      </c>
    </row>
    <row r="407" spans="9:10">
      <c r="I407" s="52" t="s">
        <v>2124</v>
      </c>
      <c r="J407" s="78" t="s">
        <v>2223</v>
      </c>
    </row>
    <row r="408" spans="9:10">
      <c r="I408" s="52" t="s">
        <v>2125</v>
      </c>
      <c r="J408" s="78" t="s">
        <v>2256</v>
      </c>
    </row>
    <row r="409" spans="9:10">
      <c r="I409" s="52" t="s">
        <v>2126</v>
      </c>
      <c r="J409" s="78" t="s">
        <v>2257</v>
      </c>
    </row>
    <row r="410" spans="9:10">
      <c r="I410" s="52" t="s">
        <v>2127</v>
      </c>
      <c r="J410" s="78" t="s">
        <v>2258</v>
      </c>
    </row>
    <row r="411" spans="9:10">
      <c r="I411" s="52" t="s">
        <v>2128</v>
      </c>
      <c r="J411" s="78" t="s">
        <v>2231</v>
      </c>
    </row>
    <row r="412" spans="9:10">
      <c r="I412" s="52" t="s">
        <v>2129</v>
      </c>
      <c r="J412" s="78" t="s">
        <v>615</v>
      </c>
    </row>
    <row r="413" spans="9:10">
      <c r="I413" s="52" t="s">
        <v>2130</v>
      </c>
      <c r="J413" s="78" t="s">
        <v>2259</v>
      </c>
    </row>
    <row r="414" spans="9:10">
      <c r="I414" s="52" t="s">
        <v>2131</v>
      </c>
      <c r="J414" s="78" t="s">
        <v>2260</v>
      </c>
    </row>
    <row r="415" spans="9:10">
      <c r="I415" s="52" t="s">
        <v>2132</v>
      </c>
      <c r="J415" s="78" t="s">
        <v>2261</v>
      </c>
    </row>
    <row r="416" spans="9:10">
      <c r="I416" s="52" t="s">
        <v>2133</v>
      </c>
      <c r="J416" s="78" t="s">
        <v>2199</v>
      </c>
    </row>
    <row r="417" spans="9:10">
      <c r="I417" s="52" t="s">
        <v>2134</v>
      </c>
      <c r="J417" s="78" t="s">
        <v>2262</v>
      </c>
    </row>
    <row r="418" spans="9:10">
      <c r="I418" s="52" t="s">
        <v>2135</v>
      </c>
      <c r="J418" s="78" t="s">
        <v>2263</v>
      </c>
    </row>
    <row r="419" spans="9:10">
      <c r="I419" s="52" t="s">
        <v>2136</v>
      </c>
      <c r="J419" s="78" t="s">
        <v>2264</v>
      </c>
    </row>
    <row r="420" spans="9:10">
      <c r="I420" s="52" t="s">
        <v>2137</v>
      </c>
      <c r="J420" s="78" t="s">
        <v>2202</v>
      </c>
    </row>
    <row r="421" spans="9:10">
      <c r="I421" s="52" t="s">
        <v>2138</v>
      </c>
      <c r="J421" s="78" t="s">
        <v>2265</v>
      </c>
    </row>
    <row r="422" spans="9:10">
      <c r="I422" s="52" t="s">
        <v>2139</v>
      </c>
      <c r="J422" s="78" t="s">
        <v>2204</v>
      </c>
    </row>
    <row r="423" spans="9:10">
      <c r="I423" s="52" t="s">
        <v>2140</v>
      </c>
      <c r="J423" s="78" t="s">
        <v>2205</v>
      </c>
    </row>
    <row r="424" spans="9:10">
      <c r="I424" s="52" t="s">
        <v>2141</v>
      </c>
      <c r="J424" s="78" t="s">
        <v>2206</v>
      </c>
    </row>
    <row r="425" spans="9:10">
      <c r="I425" s="52" t="s">
        <v>2142</v>
      </c>
      <c r="J425" s="78" t="s">
        <v>2266</v>
      </c>
    </row>
    <row r="426" spans="9:10">
      <c r="I426" s="52" t="s">
        <v>2143</v>
      </c>
      <c r="J426" s="78" t="s">
        <v>2223</v>
      </c>
    </row>
    <row r="427" spans="9:10">
      <c r="I427" s="52" t="s">
        <v>2144</v>
      </c>
      <c r="J427" s="78" t="s">
        <v>2226</v>
      </c>
    </row>
    <row r="428" spans="9:10">
      <c r="I428" s="52" t="s">
        <v>2145</v>
      </c>
      <c r="J428" s="78" t="s">
        <v>2227</v>
      </c>
    </row>
    <row r="429" spans="9:10">
      <c r="I429" s="52" t="s">
        <v>2146</v>
      </c>
      <c r="J429" s="78" t="s">
        <v>2267</v>
      </c>
    </row>
    <row r="430" spans="9:10">
      <c r="I430" s="52" t="s">
        <v>2147</v>
      </c>
      <c r="J430" s="78" t="s">
        <v>2268</v>
      </c>
    </row>
    <row r="431" spans="9:10">
      <c r="I431" s="52" t="s">
        <v>2148</v>
      </c>
      <c r="J431" s="78" t="s">
        <v>2184</v>
      </c>
    </row>
    <row r="432" spans="9:10">
      <c r="I432" s="52" t="s">
        <v>2149</v>
      </c>
      <c r="J432" s="78" t="s">
        <v>2269</v>
      </c>
    </row>
    <row r="433" spans="9:10">
      <c r="I433" s="52" t="s">
        <v>2150</v>
      </c>
      <c r="J433" s="78" t="s">
        <v>2270</v>
      </c>
    </row>
    <row r="434" spans="9:10">
      <c r="I434" s="52" t="s">
        <v>2151</v>
      </c>
      <c r="J434" s="78" t="s">
        <v>2271</v>
      </c>
    </row>
    <row r="435" spans="9:10">
      <c r="I435" s="52" t="s">
        <v>2152</v>
      </c>
      <c r="J435" s="78" t="s">
        <v>2272</v>
      </c>
    </row>
    <row r="436" spans="9:10">
      <c r="I436" s="52" t="s">
        <v>2153</v>
      </c>
      <c r="J436" s="78" t="s">
        <v>2273</v>
      </c>
    </row>
    <row r="437" spans="9:10">
      <c r="I437" s="52" t="s">
        <v>2154</v>
      </c>
      <c r="J437" s="78" t="s">
        <v>2246</v>
      </c>
    </row>
    <row r="438" spans="9:10">
      <c r="I438" s="52" t="s">
        <v>2155</v>
      </c>
      <c r="J438" s="78" t="s">
        <v>2274</v>
      </c>
    </row>
    <row r="439" spans="9:10">
      <c r="I439" s="52" t="s">
        <v>2156</v>
      </c>
      <c r="J439" s="78" t="s">
        <v>2275</v>
      </c>
    </row>
    <row r="440" spans="9:10">
      <c r="I440" s="52" t="s">
        <v>2157</v>
      </c>
      <c r="J440" s="78" t="s">
        <v>2276</v>
      </c>
    </row>
    <row r="441" spans="9:10">
      <c r="I441" s="52" t="s">
        <v>2158</v>
      </c>
      <c r="J441" s="78" t="s">
        <v>2277</v>
      </c>
    </row>
    <row r="442" spans="9:10">
      <c r="I442" s="52" t="s">
        <v>2159</v>
      </c>
      <c r="J442" s="78" t="s">
        <v>2278</v>
      </c>
    </row>
    <row r="443" spans="9:10">
      <c r="I443" s="52" t="s">
        <v>2160</v>
      </c>
      <c r="J443" s="78" t="s">
        <v>2265</v>
      </c>
    </row>
    <row r="444" spans="9:10">
      <c r="I444" s="52" t="s">
        <v>2161</v>
      </c>
      <c r="J444" s="78" t="s">
        <v>2168</v>
      </c>
    </row>
    <row r="445" spans="9:10">
      <c r="I445" s="52" t="s">
        <v>2162</v>
      </c>
      <c r="J445" s="78" t="s">
        <v>2279</v>
      </c>
    </row>
    <row r="446" spans="9:10">
      <c r="I446" s="52" t="s">
        <v>2499</v>
      </c>
      <c r="J446" s="82" t="s">
        <v>627</v>
      </c>
    </row>
    <row r="447" spans="9:10">
      <c r="I447" s="52" t="s">
        <v>2500</v>
      </c>
      <c r="J447" s="82" t="s">
        <v>2280</v>
      </c>
    </row>
    <row r="448" spans="9:10">
      <c r="I448" s="52" t="s">
        <v>2501</v>
      </c>
      <c r="J448" s="82" t="s">
        <v>2281</v>
      </c>
    </row>
    <row r="449" spans="9:10">
      <c r="I449" s="52" t="s">
        <v>2502</v>
      </c>
      <c r="J449" s="82" t="s">
        <v>2282</v>
      </c>
    </row>
    <row r="450" spans="9:10">
      <c r="I450" s="52" t="s">
        <v>2163</v>
      </c>
      <c r="J450" s="82" t="s">
        <v>2219</v>
      </c>
    </row>
    <row r="451" spans="9:10">
      <c r="I451" s="52" t="s">
        <v>2164</v>
      </c>
      <c r="J451" s="82" t="s">
        <v>2219</v>
      </c>
    </row>
    <row r="452" spans="9:10">
      <c r="I452" s="52" t="s">
        <v>7009</v>
      </c>
      <c r="J452" s="78"/>
    </row>
    <row r="453" spans="9:10">
      <c r="I453" s="52" t="s">
        <v>2302</v>
      </c>
      <c r="J453" s="78" t="s">
        <v>2303</v>
      </c>
    </row>
    <row r="454" spans="9:10">
      <c r="I454" s="52" t="s">
        <v>2304</v>
      </c>
      <c r="J454" s="78" t="s">
        <v>2305</v>
      </c>
    </row>
    <row r="455" spans="9:10">
      <c r="I455" s="52" t="s">
        <v>2306</v>
      </c>
      <c r="J455" s="78" t="s">
        <v>2307</v>
      </c>
    </row>
    <row r="456" spans="9:10">
      <c r="I456" s="52" t="s">
        <v>2308</v>
      </c>
      <c r="J456" s="78" t="s">
        <v>2309</v>
      </c>
    </row>
    <row r="457" spans="9:10">
      <c r="I457" s="52" t="s">
        <v>2310</v>
      </c>
      <c r="J457" s="78" t="s">
        <v>2311</v>
      </c>
    </row>
    <row r="458" spans="9:10">
      <c r="I458" s="52" t="s">
        <v>2312</v>
      </c>
      <c r="J458" s="78" t="s">
        <v>2313</v>
      </c>
    </row>
    <row r="459" spans="9:10">
      <c r="I459" s="52" t="s">
        <v>2314</v>
      </c>
      <c r="J459" s="78" t="s">
        <v>2315</v>
      </c>
    </row>
    <row r="460" spans="9:10">
      <c r="I460" s="52" t="s">
        <v>2316</v>
      </c>
      <c r="J460" s="78" t="s">
        <v>2646</v>
      </c>
    </row>
    <row r="461" spans="9:10">
      <c r="I461" s="52" t="s">
        <v>2317</v>
      </c>
      <c r="J461" s="78" t="s">
        <v>2320</v>
      </c>
    </row>
    <row r="462" spans="9:10">
      <c r="I462" s="52" t="s">
        <v>2318</v>
      </c>
      <c r="J462" s="78" t="s">
        <v>2647</v>
      </c>
    </row>
    <row r="463" spans="9:10">
      <c r="I463" s="52" t="s">
        <v>2319</v>
      </c>
      <c r="J463" s="78" t="s">
        <v>2320</v>
      </c>
    </row>
    <row r="464" spans="9:10">
      <c r="I464" s="52" t="s">
        <v>2321</v>
      </c>
      <c r="J464" s="78" t="s">
        <v>2322</v>
      </c>
    </row>
    <row r="465" spans="9:10">
      <c r="I465" s="52" t="s">
        <v>2323</v>
      </c>
      <c r="J465" s="78" t="s">
        <v>2322</v>
      </c>
    </row>
    <row r="466" spans="9:10">
      <c r="I466" s="52" t="s">
        <v>2324</v>
      </c>
      <c r="J466" s="78" t="s">
        <v>2325</v>
      </c>
    </row>
    <row r="467" spans="9:10">
      <c r="I467" s="52" t="s">
        <v>2326</v>
      </c>
      <c r="J467" s="78" t="s">
        <v>2327</v>
      </c>
    </row>
    <row r="468" spans="9:10">
      <c r="I468" s="52" t="s">
        <v>2328</v>
      </c>
      <c r="J468" s="78" t="s">
        <v>2329</v>
      </c>
    </row>
    <row r="469" spans="9:10">
      <c r="I469" s="52" t="s">
        <v>2330</v>
      </c>
      <c r="J469" s="78" t="s">
        <v>2331</v>
      </c>
    </row>
    <row r="470" spans="9:10">
      <c r="I470" s="52" t="s">
        <v>2332</v>
      </c>
      <c r="J470" s="78" t="s">
        <v>2333</v>
      </c>
    </row>
    <row r="471" spans="9:10">
      <c r="I471" s="52" t="s">
        <v>2334</v>
      </c>
      <c r="J471" s="78" t="s">
        <v>2335</v>
      </c>
    </row>
    <row r="472" spans="9:10">
      <c r="I472" s="52" t="s">
        <v>2336</v>
      </c>
      <c r="J472" s="78" t="s">
        <v>2337</v>
      </c>
    </row>
    <row r="473" spans="9:10">
      <c r="I473" s="52" t="s">
        <v>2338</v>
      </c>
      <c r="J473" s="78" t="s">
        <v>2339</v>
      </c>
    </row>
    <row r="474" spans="9:10">
      <c r="I474" s="52" t="s">
        <v>2340</v>
      </c>
      <c r="J474" s="78" t="s">
        <v>2253</v>
      </c>
    </row>
    <row r="475" spans="9:10">
      <c r="I475" s="52" t="s">
        <v>2341</v>
      </c>
      <c r="J475" s="78" t="s">
        <v>2342</v>
      </c>
    </row>
    <row r="476" spans="9:10">
      <c r="I476" s="52" t="s">
        <v>2343</v>
      </c>
      <c r="J476" s="78" t="s">
        <v>2648</v>
      </c>
    </row>
    <row r="477" spans="9:10">
      <c r="I477" s="52" t="s">
        <v>2345</v>
      </c>
      <c r="J477" s="78" t="s">
        <v>2346</v>
      </c>
    </row>
    <row r="478" spans="9:10">
      <c r="I478" s="52" t="s">
        <v>2347</v>
      </c>
      <c r="J478" s="78" t="s">
        <v>2348</v>
      </c>
    </row>
    <row r="479" spans="9:10">
      <c r="I479" s="52" t="s">
        <v>2349</v>
      </c>
      <c r="J479" s="78" t="s">
        <v>2350</v>
      </c>
    </row>
    <row r="480" spans="9:10">
      <c r="I480" s="52" t="s">
        <v>2351</v>
      </c>
      <c r="J480" s="78" t="s">
        <v>2352</v>
      </c>
    </row>
    <row r="481" spans="9:10">
      <c r="I481" s="52" t="s">
        <v>2353</v>
      </c>
      <c r="J481" s="78" t="s">
        <v>2354</v>
      </c>
    </row>
    <row r="482" spans="9:10">
      <c r="I482" s="52" t="s">
        <v>2355</v>
      </c>
      <c r="J482" s="78" t="s">
        <v>2649</v>
      </c>
    </row>
    <row r="483" spans="9:10">
      <c r="I483" s="52" t="s">
        <v>2357</v>
      </c>
      <c r="J483" s="78" t="s">
        <v>2358</v>
      </c>
    </row>
    <row r="484" spans="9:10">
      <c r="I484" s="52" t="s">
        <v>2359</v>
      </c>
      <c r="J484" s="78" t="s">
        <v>2360</v>
      </c>
    </row>
    <row r="485" spans="9:10">
      <c r="I485" s="52" t="s">
        <v>2361</v>
      </c>
      <c r="J485" s="78" t="s">
        <v>2265</v>
      </c>
    </row>
    <row r="486" spans="9:10">
      <c r="I486" s="52" t="s">
        <v>2362</v>
      </c>
      <c r="J486" s="78" t="s">
        <v>2204</v>
      </c>
    </row>
    <row r="487" spans="9:10">
      <c r="I487" s="52" t="s">
        <v>2363</v>
      </c>
      <c r="J487" s="78" t="s">
        <v>2342</v>
      </c>
    </row>
    <row r="488" spans="9:10">
      <c r="I488" s="52" t="s">
        <v>2364</v>
      </c>
      <c r="J488" s="78" t="s">
        <v>2344</v>
      </c>
    </row>
    <row r="489" spans="9:10">
      <c r="I489" s="52" t="s">
        <v>2365</v>
      </c>
      <c r="J489" s="78" t="s">
        <v>2192</v>
      </c>
    </row>
    <row r="490" spans="9:10">
      <c r="I490" s="52" t="s">
        <v>2366</v>
      </c>
      <c r="J490" s="78" t="s">
        <v>2208</v>
      </c>
    </row>
    <row r="491" spans="9:10">
      <c r="I491" s="52" t="s">
        <v>2367</v>
      </c>
      <c r="J491" s="78" t="s">
        <v>2368</v>
      </c>
    </row>
    <row r="492" spans="9:10">
      <c r="I492" s="52" t="s">
        <v>2369</v>
      </c>
      <c r="J492" s="78" t="s">
        <v>2209</v>
      </c>
    </row>
    <row r="493" spans="9:10">
      <c r="I493" s="52" t="s">
        <v>2370</v>
      </c>
      <c r="J493" s="78" t="s">
        <v>2371</v>
      </c>
    </row>
    <row r="494" spans="9:10">
      <c r="I494" s="52" t="s">
        <v>2372</v>
      </c>
      <c r="J494" s="78" t="s">
        <v>2165</v>
      </c>
    </row>
    <row r="495" spans="9:10">
      <c r="I495" s="52" t="s">
        <v>2373</v>
      </c>
      <c r="J495" s="78" t="s">
        <v>2165</v>
      </c>
    </row>
    <row r="496" spans="9:10">
      <c r="I496" s="52" t="s">
        <v>2374</v>
      </c>
      <c r="J496" s="78" t="s">
        <v>2175</v>
      </c>
    </row>
    <row r="497" spans="9:10">
      <c r="I497" s="52" t="s">
        <v>2375</v>
      </c>
      <c r="J497" s="78" t="s">
        <v>2313</v>
      </c>
    </row>
    <row r="498" spans="9:10">
      <c r="I498" s="52" t="s">
        <v>2376</v>
      </c>
      <c r="J498" s="78" t="s">
        <v>2180</v>
      </c>
    </row>
    <row r="499" spans="9:10">
      <c r="I499" s="52" t="s">
        <v>2377</v>
      </c>
      <c r="J499" s="78" t="s">
        <v>2165</v>
      </c>
    </row>
    <row r="500" spans="9:10">
      <c r="I500" s="52" t="s">
        <v>2378</v>
      </c>
      <c r="J500" s="78">
        <v>1</v>
      </c>
    </row>
    <row r="501" spans="9:10">
      <c r="I501" s="52" t="s">
        <v>2379</v>
      </c>
      <c r="J501" s="78" t="s">
        <v>2380</v>
      </c>
    </row>
    <row r="502" spans="9:10">
      <c r="I502" s="52" t="s">
        <v>2381</v>
      </c>
      <c r="J502" s="78" t="s">
        <v>2331</v>
      </c>
    </row>
    <row r="503" spans="9:10">
      <c r="I503" s="52" t="s">
        <v>2382</v>
      </c>
      <c r="J503" s="78">
        <v>1</v>
      </c>
    </row>
    <row r="504" spans="9:10">
      <c r="I504" s="52" t="s">
        <v>2383</v>
      </c>
      <c r="J504" s="78">
        <v>1</v>
      </c>
    </row>
    <row r="505" spans="9:10">
      <c r="I505" s="52" t="s">
        <v>2384</v>
      </c>
      <c r="J505" s="78" t="s">
        <v>2385</v>
      </c>
    </row>
    <row r="506" spans="9:10">
      <c r="I506" s="52" t="s">
        <v>2386</v>
      </c>
      <c r="J506" s="78" t="s">
        <v>2170</v>
      </c>
    </row>
    <row r="507" spans="9:10">
      <c r="I507" s="52" t="s">
        <v>2387</v>
      </c>
      <c r="J507" s="78" t="s">
        <v>2196</v>
      </c>
    </row>
    <row r="508" spans="9:10">
      <c r="I508" s="52" t="s">
        <v>2388</v>
      </c>
      <c r="J508" s="78" t="s">
        <v>2200</v>
      </c>
    </row>
    <row r="509" spans="9:10">
      <c r="I509" s="52" t="s">
        <v>2389</v>
      </c>
      <c r="J509" s="78" t="s">
        <v>2356</v>
      </c>
    </row>
    <row r="510" spans="9:10">
      <c r="I510" s="52" t="s">
        <v>2390</v>
      </c>
      <c r="J510" s="78" t="s">
        <v>2198</v>
      </c>
    </row>
    <row r="511" spans="9:10">
      <c r="I511" s="52" t="s">
        <v>2391</v>
      </c>
      <c r="J511" s="78" t="s">
        <v>2218</v>
      </c>
    </row>
    <row r="512" spans="9:10">
      <c r="I512" s="52" t="s">
        <v>2392</v>
      </c>
      <c r="J512" s="78" t="s">
        <v>2263</v>
      </c>
    </row>
    <row r="513" spans="9:10">
      <c r="I513" s="52" t="s">
        <v>2393</v>
      </c>
      <c r="J513" s="78" t="s">
        <v>2263</v>
      </c>
    </row>
    <row r="514" spans="9:10">
      <c r="I514" s="52" t="s">
        <v>2394</v>
      </c>
      <c r="J514" s="78" t="s">
        <v>2395</v>
      </c>
    </row>
    <row r="515" spans="9:10">
      <c r="I515" s="52" t="s">
        <v>2396</v>
      </c>
      <c r="J515" s="78" t="s">
        <v>2395</v>
      </c>
    </row>
    <row r="516" spans="9:10">
      <c r="I516" s="52" t="s">
        <v>2397</v>
      </c>
      <c r="J516" s="78" t="s">
        <v>2165</v>
      </c>
    </row>
    <row r="517" spans="9:10">
      <c r="I517" s="52" t="s">
        <v>2398</v>
      </c>
      <c r="J517" s="78" t="s">
        <v>2399</v>
      </c>
    </row>
    <row r="518" spans="9:10">
      <c r="I518" s="52" t="s">
        <v>2400</v>
      </c>
      <c r="J518" s="78">
        <v>1</v>
      </c>
    </row>
    <row r="519" spans="9:10">
      <c r="I519" s="52" t="s">
        <v>2401</v>
      </c>
      <c r="J519" s="78" t="s">
        <v>2402</v>
      </c>
    </row>
    <row r="520" spans="9:10">
      <c r="I520" s="52" t="s">
        <v>2403</v>
      </c>
      <c r="J520" s="78">
        <v>1</v>
      </c>
    </row>
    <row r="521" spans="9:10">
      <c r="I521" s="52" t="s">
        <v>2404</v>
      </c>
      <c r="J521" s="78" t="s">
        <v>2405</v>
      </c>
    </row>
    <row r="522" spans="9:10">
      <c r="I522" s="52" t="s">
        <v>2406</v>
      </c>
      <c r="J522" s="78" t="s">
        <v>2230</v>
      </c>
    </row>
    <row r="523" spans="9:10">
      <c r="I523" s="52" t="s">
        <v>2407</v>
      </c>
      <c r="J523" s="78" t="s">
        <v>2230</v>
      </c>
    </row>
    <row r="524" spans="9:10">
      <c r="I524" s="52" t="s">
        <v>2408</v>
      </c>
      <c r="J524" s="78" t="s">
        <v>2405</v>
      </c>
    </row>
    <row r="525" spans="9:10">
      <c r="I525" s="52" t="s">
        <v>2409</v>
      </c>
      <c r="J525" s="78">
        <v>1</v>
      </c>
    </row>
    <row r="526" spans="9:10">
      <c r="I526" s="52" t="s">
        <v>2410</v>
      </c>
      <c r="J526" s="78" t="s">
        <v>2411</v>
      </c>
    </row>
    <row r="527" spans="9:10">
      <c r="I527" s="52" t="s">
        <v>2412</v>
      </c>
      <c r="J527" s="78" t="s">
        <v>2413</v>
      </c>
    </row>
    <row r="528" spans="9:10">
      <c r="I528" s="52" t="s">
        <v>2414</v>
      </c>
      <c r="J528" s="78" t="s">
        <v>2415</v>
      </c>
    </row>
    <row r="529" spans="9:10">
      <c r="I529" s="52" t="s">
        <v>2416</v>
      </c>
      <c r="J529" s="78" t="s">
        <v>2415</v>
      </c>
    </row>
    <row r="530" spans="9:10">
      <c r="I530" s="52" t="s">
        <v>2417</v>
      </c>
      <c r="J530" s="78" t="s">
        <v>2250</v>
      </c>
    </row>
    <row r="531" spans="9:10">
      <c r="I531" s="52" t="s">
        <v>2418</v>
      </c>
      <c r="J531" s="78" t="s">
        <v>2250</v>
      </c>
    </row>
    <row r="532" spans="9:10">
      <c r="I532" s="52" t="s">
        <v>2419</v>
      </c>
      <c r="J532" s="78" t="s">
        <v>2420</v>
      </c>
    </row>
    <row r="533" spans="9:10">
      <c r="I533" s="52" t="s">
        <v>2421</v>
      </c>
      <c r="J533" s="78" t="s">
        <v>2420</v>
      </c>
    </row>
    <row r="534" spans="9:10">
      <c r="I534" s="52" t="s">
        <v>2422</v>
      </c>
      <c r="J534" s="78" t="s">
        <v>2423</v>
      </c>
    </row>
    <row r="535" spans="9:10">
      <c r="I535" s="52" t="s">
        <v>2424</v>
      </c>
      <c r="J535" s="78" t="s">
        <v>2425</v>
      </c>
    </row>
    <row r="536" spans="9:10">
      <c r="I536" s="52" t="s">
        <v>2426</v>
      </c>
      <c r="J536" s="78" t="s">
        <v>2427</v>
      </c>
    </row>
    <row r="537" spans="9:10">
      <c r="I537" s="52" t="s">
        <v>2428</v>
      </c>
      <c r="J537" s="78" t="s">
        <v>2171</v>
      </c>
    </row>
    <row r="538" spans="9:10">
      <c r="I538" s="52" t="s">
        <v>2429</v>
      </c>
      <c r="J538" s="78" t="s">
        <v>2430</v>
      </c>
    </row>
    <row r="539" spans="9:10">
      <c r="I539" s="52" t="s">
        <v>2431</v>
      </c>
      <c r="J539" s="78" t="s">
        <v>2165</v>
      </c>
    </row>
    <row r="540" spans="9:10">
      <c r="I540" s="52" t="s">
        <v>2432</v>
      </c>
      <c r="J540" s="78" t="s">
        <v>2204</v>
      </c>
    </row>
    <row r="541" spans="9:10">
      <c r="I541" s="52" t="s">
        <v>2433</v>
      </c>
      <c r="J541" s="78" t="s">
        <v>2624</v>
      </c>
    </row>
    <row r="542" spans="9:10">
      <c r="I542" s="52" t="s">
        <v>2434</v>
      </c>
      <c r="J542" s="78" t="s">
        <v>2624</v>
      </c>
    </row>
    <row r="543" spans="9:10">
      <c r="I543" s="52" t="s">
        <v>2435</v>
      </c>
      <c r="J543" s="78" t="s">
        <v>2624</v>
      </c>
    </row>
    <row r="544" spans="9:10">
      <c r="I544" s="52" t="s">
        <v>2436</v>
      </c>
      <c r="J544" s="78" t="s">
        <v>2650</v>
      </c>
    </row>
    <row r="545" spans="9:10">
      <c r="I545" s="52" t="s">
        <v>2437</v>
      </c>
      <c r="J545" s="78" t="s">
        <v>2165</v>
      </c>
    </row>
    <row r="546" spans="9:10">
      <c r="I546" s="52" t="s">
        <v>2438</v>
      </c>
      <c r="J546" s="78" t="s">
        <v>2624</v>
      </c>
    </row>
    <row r="547" spans="9:10">
      <c r="I547" s="52" t="s">
        <v>2439</v>
      </c>
      <c r="J547" s="78" t="s">
        <v>2395</v>
      </c>
    </row>
    <row r="548" spans="9:10">
      <c r="I548" s="52" t="s">
        <v>2440</v>
      </c>
      <c r="J548" s="78" t="s">
        <v>2220</v>
      </c>
    </row>
    <row r="549" spans="9:10">
      <c r="I549" s="52" t="s">
        <v>2441</v>
      </c>
      <c r="J549" s="78" t="s">
        <v>2651</v>
      </c>
    </row>
    <row r="550" spans="9:10">
      <c r="I550" s="52" t="s">
        <v>2442</v>
      </c>
      <c r="J550" s="78" t="s">
        <v>2652</v>
      </c>
    </row>
    <row r="551" spans="9:10">
      <c r="I551" s="52" t="s">
        <v>2443</v>
      </c>
      <c r="J551" s="78" t="s">
        <v>2653</v>
      </c>
    </row>
    <row r="552" spans="9:10">
      <c r="I552" s="52" t="s">
        <v>2444</v>
      </c>
      <c r="J552" s="78" t="s">
        <v>2654</v>
      </c>
    </row>
    <row r="553" spans="9:10">
      <c r="I553" s="52" t="s">
        <v>2445</v>
      </c>
      <c r="J553" s="78" t="s">
        <v>2655</v>
      </c>
    </row>
    <row r="554" spans="9:10">
      <c r="I554" s="52" t="s">
        <v>2446</v>
      </c>
      <c r="J554" s="78" t="s">
        <v>2331</v>
      </c>
    </row>
    <row r="555" spans="9:10">
      <c r="I555" s="52" t="s">
        <v>2447</v>
      </c>
      <c r="J555" s="78" t="s">
        <v>2656</v>
      </c>
    </row>
    <row r="556" spans="9:10">
      <c r="I556" s="52" t="s">
        <v>2448</v>
      </c>
      <c r="J556" s="78" t="s">
        <v>2204</v>
      </c>
    </row>
    <row r="557" spans="9:10">
      <c r="I557" s="52" t="s">
        <v>2449</v>
      </c>
      <c r="J557" s="78" t="s">
        <v>2657</v>
      </c>
    </row>
    <row r="558" spans="9:10">
      <c r="I558" s="52" t="s">
        <v>2450</v>
      </c>
      <c r="J558" s="78" t="s">
        <v>2634</v>
      </c>
    </row>
    <row r="559" spans="9:10">
      <c r="I559" s="52" t="s">
        <v>2451</v>
      </c>
      <c r="J559" s="78" t="s">
        <v>2395</v>
      </c>
    </row>
    <row r="560" spans="9:10">
      <c r="I560" s="52" t="s">
        <v>2452</v>
      </c>
      <c r="J560" s="78" t="s">
        <v>2320</v>
      </c>
    </row>
    <row r="561" spans="9:10">
      <c r="I561" s="52" t="s">
        <v>2453</v>
      </c>
      <c r="J561" s="78" t="s">
        <v>2657</v>
      </c>
    </row>
    <row r="562" spans="9:10">
      <c r="I562" s="52" t="s">
        <v>2454</v>
      </c>
      <c r="J562" s="78" t="s">
        <v>2658</v>
      </c>
    </row>
    <row r="563" spans="9:10">
      <c r="I563" s="52" t="s">
        <v>2455</v>
      </c>
      <c r="J563" s="78" t="s">
        <v>2644</v>
      </c>
    </row>
    <row r="564" spans="9:10">
      <c r="I564" s="52" t="s">
        <v>2456</v>
      </c>
      <c r="J564" s="78" t="s">
        <v>2659</v>
      </c>
    </row>
    <row r="565" spans="9:10">
      <c r="I565" s="52" t="s">
        <v>2457</v>
      </c>
      <c r="J565" s="78" t="s">
        <v>2660</v>
      </c>
    </row>
    <row r="566" spans="9:10">
      <c r="I566" s="52" t="s">
        <v>2458</v>
      </c>
      <c r="J566" s="78" t="s">
        <v>2624</v>
      </c>
    </row>
    <row r="567" spans="9:10">
      <c r="I567" s="52" t="s">
        <v>2459</v>
      </c>
      <c r="J567" s="78" t="s">
        <v>2624</v>
      </c>
    </row>
    <row r="568" spans="9:10">
      <c r="I568" s="52" t="s">
        <v>2460</v>
      </c>
      <c r="J568" s="78" t="s">
        <v>2661</v>
      </c>
    </row>
    <row r="569" spans="9:10">
      <c r="I569" s="52" t="s">
        <v>2461</v>
      </c>
      <c r="J569" s="78" t="s">
        <v>2285</v>
      </c>
    </row>
    <row r="570" spans="9:10">
      <c r="I570" s="52" t="s">
        <v>2462</v>
      </c>
      <c r="J570" s="78" t="s">
        <v>2219</v>
      </c>
    </row>
    <row r="571" spans="9:10">
      <c r="I571" s="52" t="s">
        <v>2463</v>
      </c>
      <c r="J571" s="78" t="s">
        <v>2662</v>
      </c>
    </row>
    <row r="572" spans="9:10">
      <c r="I572" s="52" t="s">
        <v>2464</v>
      </c>
      <c r="J572" s="78" t="s">
        <v>2222</v>
      </c>
    </row>
    <row r="573" spans="9:10">
      <c r="I573" s="52" t="s">
        <v>2465</v>
      </c>
      <c r="J573" s="78" t="s">
        <v>2663</v>
      </c>
    </row>
    <row r="574" spans="9:10">
      <c r="I574" s="52" t="s">
        <v>2466</v>
      </c>
      <c r="J574" s="78" t="s">
        <v>2635</v>
      </c>
    </row>
    <row r="575" spans="9:10">
      <c r="I575" s="52" t="s">
        <v>2467</v>
      </c>
      <c r="J575" s="78" t="s">
        <v>2664</v>
      </c>
    </row>
    <row r="576" spans="9:10">
      <c r="I576" s="52" t="s">
        <v>2468</v>
      </c>
      <c r="J576" s="78" t="s">
        <v>2624</v>
      </c>
    </row>
    <row r="577" spans="9:10">
      <c r="I577" s="52" t="s">
        <v>2469</v>
      </c>
      <c r="J577" s="78" t="s">
        <v>1802</v>
      </c>
    </row>
    <row r="578" spans="9:10">
      <c r="I578" s="52" t="s">
        <v>2470</v>
      </c>
      <c r="J578" s="78" t="s">
        <v>2664</v>
      </c>
    </row>
    <row r="579" spans="9:10">
      <c r="I579" s="52" t="s">
        <v>2471</v>
      </c>
      <c r="J579" s="78" t="s">
        <v>2180</v>
      </c>
    </row>
    <row r="580" spans="9:10">
      <c r="I580" s="52" t="s">
        <v>2472</v>
      </c>
      <c r="J580" s="78" t="s">
        <v>2665</v>
      </c>
    </row>
    <row r="581" spans="9:10">
      <c r="I581" s="52" t="s">
        <v>2473</v>
      </c>
      <c r="J581" s="78" t="s">
        <v>2665</v>
      </c>
    </row>
    <row r="582" spans="9:10">
      <c r="I582" s="52" t="s">
        <v>10746</v>
      </c>
      <c r="J582" s="78" t="s">
        <v>2665</v>
      </c>
    </row>
    <row r="583" spans="9:10">
      <c r="I583" s="52" t="s">
        <v>2475</v>
      </c>
      <c r="J583" s="78" t="s">
        <v>2246</v>
      </c>
    </row>
    <row r="584" spans="9:10">
      <c r="I584" s="52" t="s">
        <v>2476</v>
      </c>
      <c r="J584" s="78" t="s">
        <v>2247</v>
      </c>
    </row>
    <row r="585" spans="9:10">
      <c r="I585" s="52" t="s">
        <v>2477</v>
      </c>
      <c r="J585" s="78" t="s">
        <v>2666</v>
      </c>
    </row>
    <row r="586" spans="9:10">
      <c r="I586" s="52" t="s">
        <v>2478</v>
      </c>
      <c r="J586" s="78" t="s">
        <v>2667</v>
      </c>
    </row>
    <row r="587" spans="9:10">
      <c r="I587" s="52" t="s">
        <v>2479</v>
      </c>
      <c r="J587" s="78" t="s">
        <v>2668</v>
      </c>
    </row>
    <row r="588" spans="9:10">
      <c r="I588" s="52" t="s">
        <v>2480</v>
      </c>
      <c r="J588" s="78" t="s">
        <v>2669</v>
      </c>
    </row>
    <row r="589" spans="9:10">
      <c r="I589" s="52" t="s">
        <v>2481</v>
      </c>
      <c r="J589" s="78" t="s">
        <v>2670</v>
      </c>
    </row>
    <row r="590" spans="9:10">
      <c r="I590" s="52" t="s">
        <v>2482</v>
      </c>
      <c r="J590" s="78" t="s">
        <v>2219</v>
      </c>
    </row>
    <row r="591" spans="9:10">
      <c r="I591" s="52" t="s">
        <v>2483</v>
      </c>
      <c r="J591" s="78" t="s">
        <v>2219</v>
      </c>
    </row>
    <row r="592" spans="9:10">
      <c r="I592" s="52" t="s">
        <v>2484</v>
      </c>
      <c r="J592" s="78" t="s">
        <v>2219</v>
      </c>
    </row>
    <row r="593" spans="9:10">
      <c r="I593" s="52" t="s">
        <v>2485</v>
      </c>
      <c r="J593" s="78" t="s">
        <v>2219</v>
      </c>
    </row>
    <row r="594" spans="9:10">
      <c r="I594" s="52" t="s">
        <v>2486</v>
      </c>
      <c r="J594" s="78" t="s">
        <v>2219</v>
      </c>
    </row>
    <row r="595" spans="9:10">
      <c r="I595" s="52" t="s">
        <v>2487</v>
      </c>
      <c r="J595" s="78" t="s">
        <v>2237</v>
      </c>
    </row>
    <row r="596" spans="9:10">
      <c r="I596" s="52" t="s">
        <v>2488</v>
      </c>
      <c r="J596" s="78" t="s">
        <v>2671</v>
      </c>
    </row>
    <row r="597" spans="9:10">
      <c r="I597" s="52" t="s">
        <v>2489</v>
      </c>
      <c r="J597" s="78" t="s">
        <v>2672</v>
      </c>
    </row>
    <row r="598" spans="9:10">
      <c r="I598" s="52" t="s">
        <v>2490</v>
      </c>
      <c r="J598" s="78" t="s">
        <v>2673</v>
      </c>
    </row>
    <row r="599" spans="9:10">
      <c r="I599" s="52" t="s">
        <v>2491</v>
      </c>
      <c r="J599" s="78" t="s">
        <v>2638</v>
      </c>
    </row>
    <row r="600" spans="9:10">
      <c r="I600" s="52" t="s">
        <v>2492</v>
      </c>
      <c r="J600" s="78" t="s">
        <v>2674</v>
      </c>
    </row>
    <row r="601" spans="9:10">
      <c r="I601" s="52" t="s">
        <v>2493</v>
      </c>
      <c r="J601" s="78" t="s">
        <v>2646</v>
      </c>
    </row>
    <row r="602" spans="9:10">
      <c r="I602" s="52" t="s">
        <v>2494</v>
      </c>
      <c r="J602" s="78" t="s">
        <v>2669</v>
      </c>
    </row>
    <row r="603" spans="9:10">
      <c r="I603" s="52" t="s">
        <v>2495</v>
      </c>
      <c r="J603" s="78" t="s">
        <v>2233</v>
      </c>
    </row>
    <row r="604" spans="9:10">
      <c r="I604" s="52" t="s">
        <v>2495</v>
      </c>
      <c r="J604" s="78" t="s">
        <v>2233</v>
      </c>
    </row>
    <row r="605" spans="9:10">
      <c r="I605" s="52" t="s">
        <v>2496</v>
      </c>
      <c r="J605" s="78" t="s">
        <v>2675</v>
      </c>
    </row>
    <row r="606" spans="9:10">
      <c r="I606" s="52" t="s">
        <v>7071</v>
      </c>
      <c r="J606" s="78"/>
    </row>
    <row r="607" spans="9:10">
      <c r="I607" s="52" t="s">
        <v>2906</v>
      </c>
      <c r="J607" s="78" t="s">
        <v>7072</v>
      </c>
    </row>
    <row r="608" spans="9:10">
      <c r="I608" s="52" t="s">
        <v>2907</v>
      </c>
      <c r="J608" s="78" t="s">
        <v>7073</v>
      </c>
    </row>
    <row r="609" spans="9:10">
      <c r="I609" s="52" t="s">
        <v>2908</v>
      </c>
      <c r="J609" s="78" t="s">
        <v>7074</v>
      </c>
    </row>
    <row r="610" spans="9:10">
      <c r="I610" s="52" t="s">
        <v>2909</v>
      </c>
      <c r="J610" s="78" t="s">
        <v>7075</v>
      </c>
    </row>
    <row r="611" spans="9:10">
      <c r="I611" s="52" t="s">
        <v>2910</v>
      </c>
      <c r="J611" s="78" t="s">
        <v>7076</v>
      </c>
    </row>
    <row r="612" spans="9:10">
      <c r="I612" s="52" t="s">
        <v>2911</v>
      </c>
      <c r="J612" s="78" t="s">
        <v>7077</v>
      </c>
    </row>
    <row r="613" spans="9:10">
      <c r="I613" s="52" t="s">
        <v>2912</v>
      </c>
      <c r="J613" s="78" t="s">
        <v>7078</v>
      </c>
    </row>
    <row r="614" spans="9:10">
      <c r="I614" s="52" t="s">
        <v>2913</v>
      </c>
      <c r="J614" s="78" t="s">
        <v>7079</v>
      </c>
    </row>
    <row r="615" spans="9:10">
      <c r="I615" s="52" t="s">
        <v>10747</v>
      </c>
      <c r="J615" s="78" t="s">
        <v>7080</v>
      </c>
    </row>
    <row r="616" spans="9:10">
      <c r="I616" s="52" t="s">
        <v>10748</v>
      </c>
      <c r="J616" s="78" t="s">
        <v>7081</v>
      </c>
    </row>
    <row r="617" spans="9:10">
      <c r="I617" s="52" t="s">
        <v>10749</v>
      </c>
      <c r="J617" s="78" t="s">
        <v>7082</v>
      </c>
    </row>
    <row r="618" spans="9:10">
      <c r="I618" s="52" t="s">
        <v>10750</v>
      </c>
      <c r="J618" s="78" t="s">
        <v>7083</v>
      </c>
    </row>
    <row r="619" spans="9:10">
      <c r="I619" s="52" t="s">
        <v>2914</v>
      </c>
      <c r="J619" s="78" t="s">
        <v>7082</v>
      </c>
    </row>
    <row r="620" spans="9:10">
      <c r="I620" s="52" t="s">
        <v>2915</v>
      </c>
      <c r="J620" s="78" t="s">
        <v>7083</v>
      </c>
    </row>
    <row r="621" spans="9:10">
      <c r="I621" s="52" t="s">
        <v>2916</v>
      </c>
      <c r="J621" s="78" t="s">
        <v>7084</v>
      </c>
    </row>
    <row r="622" spans="9:10">
      <c r="I622" s="52" t="s">
        <v>2917</v>
      </c>
      <c r="J622" s="78" t="s">
        <v>7085</v>
      </c>
    </row>
    <row r="623" spans="9:10">
      <c r="I623" s="52" t="s">
        <v>2918</v>
      </c>
      <c r="J623" s="78" t="s">
        <v>7086</v>
      </c>
    </row>
    <row r="624" spans="9:10">
      <c r="I624" s="52" t="s">
        <v>2919</v>
      </c>
      <c r="J624" s="78" t="s">
        <v>7087</v>
      </c>
    </row>
    <row r="625" spans="9:10">
      <c r="I625" s="52" t="s">
        <v>2920</v>
      </c>
      <c r="J625" s="78" t="s">
        <v>7088</v>
      </c>
    </row>
    <row r="626" spans="9:10">
      <c r="I626" s="52" t="s">
        <v>2921</v>
      </c>
      <c r="J626" s="78" t="s">
        <v>7089</v>
      </c>
    </row>
    <row r="627" spans="9:10">
      <c r="I627" s="52" t="s">
        <v>2922</v>
      </c>
      <c r="J627" s="78" t="s">
        <v>7090</v>
      </c>
    </row>
    <row r="628" spans="9:10">
      <c r="I628" s="52" t="s">
        <v>2923</v>
      </c>
      <c r="J628" s="78" t="s">
        <v>7091</v>
      </c>
    </row>
    <row r="629" spans="9:10">
      <c r="I629" s="52" t="s">
        <v>2924</v>
      </c>
      <c r="J629" s="78" t="s">
        <v>7089</v>
      </c>
    </row>
    <row r="630" spans="9:10">
      <c r="I630" s="52" t="s">
        <v>2925</v>
      </c>
      <c r="J630" s="78" t="s">
        <v>7092</v>
      </c>
    </row>
    <row r="631" spans="9:10">
      <c r="I631" s="52" t="s">
        <v>2926</v>
      </c>
      <c r="J631" s="78" t="s">
        <v>7093</v>
      </c>
    </row>
    <row r="632" spans="9:10">
      <c r="I632" s="52" t="s">
        <v>2927</v>
      </c>
      <c r="J632" s="78" t="s">
        <v>7094</v>
      </c>
    </row>
    <row r="633" spans="9:10">
      <c r="I633" s="52" t="s">
        <v>2928</v>
      </c>
      <c r="J633" s="78" t="s">
        <v>7095</v>
      </c>
    </row>
    <row r="634" spans="9:10">
      <c r="I634" s="52" t="s">
        <v>2929</v>
      </c>
      <c r="J634" s="78" t="s">
        <v>7096</v>
      </c>
    </row>
    <row r="635" spans="9:10">
      <c r="I635" s="52" t="s">
        <v>2930</v>
      </c>
      <c r="J635" s="78" t="s">
        <v>7095</v>
      </c>
    </row>
    <row r="636" spans="9:10">
      <c r="I636" s="52" t="s">
        <v>2931</v>
      </c>
      <c r="J636" s="78" t="s">
        <v>7095</v>
      </c>
    </row>
    <row r="637" spans="9:10">
      <c r="I637" s="52" t="s">
        <v>2932</v>
      </c>
      <c r="J637" s="78" t="s">
        <v>7097</v>
      </c>
    </row>
    <row r="638" spans="9:10">
      <c r="I638" s="52" t="s">
        <v>2933</v>
      </c>
      <c r="J638" s="78" t="s">
        <v>7095</v>
      </c>
    </row>
    <row r="639" spans="9:10">
      <c r="I639" s="52" t="s">
        <v>2934</v>
      </c>
      <c r="J639" s="78" t="s">
        <v>7094</v>
      </c>
    </row>
    <row r="640" spans="9:10">
      <c r="I640" s="52" t="s">
        <v>2935</v>
      </c>
      <c r="J640" s="78" t="s">
        <v>7096</v>
      </c>
    </row>
    <row r="641" spans="9:10">
      <c r="I641" s="52" t="s">
        <v>2936</v>
      </c>
      <c r="J641" s="78" t="s">
        <v>7098</v>
      </c>
    </row>
    <row r="642" spans="9:10">
      <c r="I642" s="52" t="s">
        <v>2937</v>
      </c>
      <c r="J642" s="78" t="s">
        <v>7099</v>
      </c>
    </row>
    <row r="643" spans="9:10">
      <c r="I643" s="52" t="s">
        <v>2938</v>
      </c>
      <c r="J643" s="78" t="s">
        <v>7100</v>
      </c>
    </row>
    <row r="644" spans="9:10">
      <c r="I644" s="52" t="s">
        <v>2939</v>
      </c>
      <c r="J644" s="78" t="s">
        <v>7101</v>
      </c>
    </row>
    <row r="645" spans="9:10">
      <c r="I645" s="52" t="s">
        <v>2940</v>
      </c>
      <c r="J645" s="78" t="s">
        <v>7102</v>
      </c>
    </row>
    <row r="646" spans="9:10">
      <c r="I646" s="52" t="s">
        <v>2941</v>
      </c>
      <c r="J646" s="78" t="s">
        <v>7103</v>
      </c>
    </row>
    <row r="647" spans="9:10">
      <c r="I647" s="52" t="s">
        <v>7070</v>
      </c>
      <c r="J647" s="78"/>
    </row>
    <row r="648" spans="9:10">
      <c r="I648" s="52" t="s">
        <v>2566</v>
      </c>
      <c r="J648" s="78" t="s">
        <v>2170</v>
      </c>
    </row>
    <row r="649" spans="9:10">
      <c r="I649" s="52" t="s">
        <v>2567</v>
      </c>
      <c r="J649" s="78" t="s">
        <v>2623</v>
      </c>
    </row>
    <row r="650" spans="9:10">
      <c r="I650" s="52" t="s">
        <v>2568</v>
      </c>
      <c r="J650" s="78" t="s">
        <v>2427</v>
      </c>
    </row>
    <row r="651" spans="9:10">
      <c r="I651" s="52" t="s">
        <v>2569</v>
      </c>
      <c r="J651" s="78" t="s">
        <v>2252</v>
      </c>
    </row>
    <row r="652" spans="9:10">
      <c r="I652" s="52" t="s">
        <v>2570</v>
      </c>
      <c r="J652" s="78" t="s">
        <v>2623</v>
      </c>
    </row>
    <row r="653" spans="9:10">
      <c r="I653" s="52" t="s">
        <v>2571</v>
      </c>
      <c r="J653" s="78" t="s">
        <v>2624</v>
      </c>
    </row>
    <row r="654" spans="9:10">
      <c r="I654" s="52" t="s">
        <v>2572</v>
      </c>
      <c r="J654" s="78" t="s">
        <v>2624</v>
      </c>
    </row>
    <row r="655" spans="9:10">
      <c r="I655" s="52" t="s">
        <v>2573</v>
      </c>
      <c r="J655" s="78" t="s">
        <v>2625</v>
      </c>
    </row>
    <row r="656" spans="9:10">
      <c r="I656" s="52" t="s">
        <v>2574</v>
      </c>
      <c r="J656" s="78" t="s">
        <v>2425</v>
      </c>
    </row>
    <row r="657" spans="9:10">
      <c r="I657" s="52" t="s">
        <v>2575</v>
      </c>
      <c r="J657" s="78" t="s">
        <v>2322</v>
      </c>
    </row>
    <row r="658" spans="9:10">
      <c r="I658" s="52" t="s">
        <v>2576</v>
      </c>
      <c r="J658" s="78" t="s">
        <v>2626</v>
      </c>
    </row>
    <row r="659" spans="9:10">
      <c r="I659" s="52" t="s">
        <v>2577</v>
      </c>
      <c r="J659" s="78" t="s">
        <v>2252</v>
      </c>
    </row>
    <row r="660" spans="9:10">
      <c r="I660" s="52" t="s">
        <v>2578</v>
      </c>
      <c r="J660" s="78" t="s">
        <v>2380</v>
      </c>
    </row>
    <row r="661" spans="9:10">
      <c r="I661" s="52" t="s">
        <v>2579</v>
      </c>
      <c r="J661" s="78" t="s">
        <v>2627</v>
      </c>
    </row>
    <row r="662" spans="9:10">
      <c r="I662" s="52" t="s">
        <v>2580</v>
      </c>
      <c r="J662" s="78" t="s">
        <v>2171</v>
      </c>
    </row>
    <row r="663" spans="9:10">
      <c r="I663" s="52" t="s">
        <v>2581</v>
      </c>
      <c r="J663" s="78" t="s">
        <v>2250</v>
      </c>
    </row>
    <row r="664" spans="9:10">
      <c r="I664" s="52" t="s">
        <v>2582</v>
      </c>
      <c r="J664" s="78" t="s">
        <v>2628</v>
      </c>
    </row>
    <row r="665" spans="9:10">
      <c r="I665" s="52" t="s">
        <v>2583</v>
      </c>
      <c r="J665" s="78" t="s">
        <v>2629</v>
      </c>
    </row>
    <row r="666" spans="9:10">
      <c r="I666" s="52" t="s">
        <v>2584</v>
      </c>
      <c r="J666" s="78" t="s">
        <v>2630</v>
      </c>
    </row>
    <row r="667" spans="9:10">
      <c r="I667" s="52" t="s">
        <v>2585</v>
      </c>
      <c r="J667" s="78" t="s">
        <v>2218</v>
      </c>
    </row>
    <row r="668" spans="9:10">
      <c r="I668" s="52" t="s">
        <v>2586</v>
      </c>
      <c r="J668" s="78" t="s">
        <v>2218</v>
      </c>
    </row>
    <row r="669" spans="9:10">
      <c r="I669" s="52" t="s">
        <v>2587</v>
      </c>
      <c r="J669" s="78" t="s">
        <v>2218</v>
      </c>
    </row>
    <row r="670" spans="9:10">
      <c r="I670" s="52" t="s">
        <v>2588</v>
      </c>
      <c r="J670" s="78" t="s">
        <v>2631</v>
      </c>
    </row>
    <row r="671" spans="9:10">
      <c r="I671" s="52" t="s">
        <v>2589</v>
      </c>
      <c r="J671" s="78" t="s">
        <v>2218</v>
      </c>
    </row>
    <row r="672" spans="9:10">
      <c r="I672" s="52" t="s">
        <v>2590</v>
      </c>
      <c r="J672" s="78" t="s">
        <v>2624</v>
      </c>
    </row>
    <row r="673" spans="9:10">
      <c r="I673" s="52" t="s">
        <v>2589</v>
      </c>
      <c r="J673" s="78" t="s">
        <v>2218</v>
      </c>
    </row>
    <row r="674" spans="9:10">
      <c r="I674" s="52" t="s">
        <v>2591</v>
      </c>
      <c r="J674" s="78" t="s">
        <v>2632</v>
      </c>
    </row>
    <row r="675" spans="9:10">
      <c r="I675" s="52" t="s">
        <v>2592</v>
      </c>
      <c r="J675" s="78" t="s">
        <v>2633</v>
      </c>
    </row>
    <row r="676" spans="9:10">
      <c r="I676" s="52" t="s">
        <v>2593</v>
      </c>
      <c r="J676" s="78" t="s">
        <v>2634</v>
      </c>
    </row>
    <row r="677" spans="9:10">
      <c r="I677" s="52" t="s">
        <v>2594</v>
      </c>
      <c r="J677" s="78" t="s">
        <v>2380</v>
      </c>
    </row>
    <row r="678" spans="9:10">
      <c r="I678" s="52" t="s">
        <v>2595</v>
      </c>
      <c r="J678" s="78" t="s">
        <v>2331</v>
      </c>
    </row>
    <row r="679" spans="9:10">
      <c r="I679" s="52" t="s">
        <v>2596</v>
      </c>
      <c r="J679" s="78" t="s">
        <v>2624</v>
      </c>
    </row>
    <row r="680" spans="9:10">
      <c r="I680" s="52" t="s">
        <v>2597</v>
      </c>
      <c r="J680" s="78" t="s">
        <v>2263</v>
      </c>
    </row>
    <row r="681" spans="9:10">
      <c r="I681" s="52" t="s">
        <v>2598</v>
      </c>
      <c r="J681" s="78" t="s">
        <v>2395</v>
      </c>
    </row>
    <row r="682" spans="9:10">
      <c r="I682" s="52" t="s">
        <v>2599</v>
      </c>
      <c r="J682" s="78" t="s">
        <v>2624</v>
      </c>
    </row>
    <row r="683" spans="9:10">
      <c r="I683" s="52" t="s">
        <v>2600</v>
      </c>
      <c r="J683" s="78" t="s">
        <v>2211</v>
      </c>
    </row>
    <row r="684" spans="9:10">
      <c r="I684" s="52" t="s">
        <v>2601</v>
      </c>
      <c r="J684" s="78" t="s">
        <v>2399</v>
      </c>
    </row>
    <row r="685" spans="9:10">
      <c r="I685" s="52" t="s">
        <v>2602</v>
      </c>
      <c r="J685" s="78" t="s">
        <v>2635</v>
      </c>
    </row>
    <row r="686" spans="9:10">
      <c r="I686" s="52" t="s">
        <v>2603</v>
      </c>
      <c r="J686" s="78" t="s">
        <v>2624</v>
      </c>
    </row>
    <row r="687" spans="9:10">
      <c r="I687" s="52" t="s">
        <v>2604</v>
      </c>
      <c r="J687" s="78" t="s">
        <v>2171</v>
      </c>
    </row>
    <row r="688" spans="9:10">
      <c r="I688" s="52" t="s">
        <v>2605</v>
      </c>
      <c r="J688" s="78" t="s">
        <v>2636</v>
      </c>
    </row>
    <row r="689" spans="9:10">
      <c r="I689" s="52" t="s">
        <v>2606</v>
      </c>
      <c r="J689" s="78" t="s">
        <v>2211</v>
      </c>
    </row>
    <row r="690" spans="9:10">
      <c r="I690" s="52" t="s">
        <v>2607</v>
      </c>
      <c r="J690" s="78" t="s">
        <v>2637</v>
      </c>
    </row>
    <row r="691" spans="9:10">
      <c r="I691" s="52" t="s">
        <v>2608</v>
      </c>
      <c r="J691" s="78" t="s">
        <v>2638</v>
      </c>
    </row>
    <row r="692" spans="9:10">
      <c r="I692" s="52" t="s">
        <v>2609</v>
      </c>
      <c r="J692" s="78" t="s">
        <v>2322</v>
      </c>
    </row>
    <row r="693" spans="9:10">
      <c r="I693" s="52" t="s">
        <v>2610</v>
      </c>
      <c r="J693" s="78" t="s">
        <v>2624</v>
      </c>
    </row>
    <row r="694" spans="9:10">
      <c r="I694" s="52" t="s">
        <v>2611</v>
      </c>
      <c r="J694" s="78" t="s">
        <v>2639</v>
      </c>
    </row>
    <row r="695" spans="9:10">
      <c r="I695" s="52" t="s">
        <v>2612</v>
      </c>
      <c r="J695" s="78" t="s">
        <v>2636</v>
      </c>
    </row>
    <row r="696" spans="9:10">
      <c r="I696" s="52" t="s">
        <v>2613</v>
      </c>
      <c r="J696" s="78" t="s">
        <v>2635</v>
      </c>
    </row>
    <row r="697" spans="9:10">
      <c r="I697" s="52" t="s">
        <v>2614</v>
      </c>
      <c r="J697" s="78" t="s">
        <v>2640</v>
      </c>
    </row>
    <row r="698" spans="9:10">
      <c r="I698" s="52" t="s">
        <v>2615</v>
      </c>
      <c r="J698" s="78" t="s">
        <v>2641</v>
      </c>
    </row>
    <row r="699" spans="9:10">
      <c r="I699" s="52" t="s">
        <v>2616</v>
      </c>
      <c r="J699" s="78" t="s">
        <v>2642</v>
      </c>
    </row>
    <row r="700" spans="9:10">
      <c r="I700" s="52" t="s">
        <v>2617</v>
      </c>
      <c r="J700" s="78" t="s">
        <v>2643</v>
      </c>
    </row>
    <row r="701" spans="9:10">
      <c r="I701" s="52" t="s">
        <v>2618</v>
      </c>
      <c r="J701" s="78" t="s">
        <v>2644</v>
      </c>
    </row>
    <row r="702" spans="9:10">
      <c r="I702" s="52" t="s">
        <v>2619</v>
      </c>
      <c r="J702" s="78" t="s">
        <v>2249</v>
      </c>
    </row>
    <row r="703" spans="9:10">
      <c r="I703" s="52" t="s">
        <v>2620</v>
      </c>
      <c r="J703" s="78" t="s">
        <v>2176</v>
      </c>
    </row>
    <row r="704" spans="9:10">
      <c r="I704" s="52" t="s">
        <v>2621</v>
      </c>
      <c r="J704" s="73" t="s">
        <v>2645</v>
      </c>
    </row>
    <row r="705" spans="9:10">
      <c r="I705" s="71" t="s">
        <v>2622</v>
      </c>
      <c r="J705" s="78" t="s">
        <v>2307</v>
      </c>
    </row>
    <row r="706" spans="9:10">
      <c r="I706" s="52" t="s">
        <v>2942</v>
      </c>
      <c r="J706" s="78" t="s">
        <v>7104</v>
      </c>
    </row>
    <row r="707" spans="9:10">
      <c r="I707" s="52" t="s">
        <v>2943</v>
      </c>
      <c r="J707" s="78" t="s">
        <v>7105</v>
      </c>
    </row>
    <row r="708" spans="9:10">
      <c r="I708" s="52" t="s">
        <v>2944</v>
      </c>
      <c r="J708" s="78" t="s">
        <v>7106</v>
      </c>
    </row>
    <row r="709" spans="9:10">
      <c r="I709" s="52" t="s">
        <v>2945</v>
      </c>
      <c r="J709" s="78" t="s">
        <v>7107</v>
      </c>
    </row>
    <row r="710" spans="9:10">
      <c r="I710" s="52" t="s">
        <v>2946</v>
      </c>
      <c r="J710" s="78" t="s">
        <v>7108</v>
      </c>
    </row>
    <row r="711" spans="9:10">
      <c r="I711" s="52" t="s">
        <v>2947</v>
      </c>
      <c r="J711" s="78" t="s">
        <v>7109</v>
      </c>
    </row>
    <row r="712" spans="9:10">
      <c r="I712" s="52" t="s">
        <v>2948</v>
      </c>
      <c r="J712" s="78" t="s">
        <v>7110</v>
      </c>
    </row>
    <row r="713" spans="9:10">
      <c r="I713" s="52" t="s">
        <v>2949</v>
      </c>
      <c r="J713" s="78" t="s">
        <v>7111</v>
      </c>
    </row>
    <row r="714" spans="9:10">
      <c r="I714" s="52" t="s">
        <v>2950</v>
      </c>
      <c r="J714" s="78" t="s">
        <v>7112</v>
      </c>
    </row>
    <row r="715" spans="9:10">
      <c r="I715" s="52" t="s">
        <v>2951</v>
      </c>
      <c r="J715" s="78" t="s">
        <v>7113</v>
      </c>
    </row>
    <row r="716" spans="9:10">
      <c r="I716" s="52" t="s">
        <v>2952</v>
      </c>
      <c r="J716" s="78" t="s">
        <v>7114</v>
      </c>
    </row>
    <row r="717" spans="9:10">
      <c r="I717" s="52" t="s">
        <v>2953</v>
      </c>
      <c r="J717" s="78" t="s">
        <v>7106</v>
      </c>
    </row>
    <row r="718" spans="9:10">
      <c r="I718" s="52" t="s">
        <v>2954</v>
      </c>
      <c r="J718" s="78" t="s">
        <v>7115</v>
      </c>
    </row>
    <row r="719" spans="9:10">
      <c r="I719" s="52" t="s">
        <v>2955</v>
      </c>
      <c r="J719" s="78" t="s">
        <v>7116</v>
      </c>
    </row>
    <row r="720" spans="9:10">
      <c r="I720" s="52" t="s">
        <v>2956</v>
      </c>
      <c r="J720" s="78" t="s">
        <v>7117</v>
      </c>
    </row>
    <row r="721" spans="9:10">
      <c r="I721" s="52" t="s">
        <v>2957</v>
      </c>
      <c r="J721" s="78" t="s">
        <v>7118</v>
      </c>
    </row>
    <row r="722" spans="9:10">
      <c r="I722" s="52" t="s">
        <v>2958</v>
      </c>
      <c r="J722" s="78" t="s">
        <v>7119</v>
      </c>
    </row>
    <row r="723" spans="9:10">
      <c r="I723" s="52" t="s">
        <v>2959</v>
      </c>
      <c r="J723" s="78" t="s">
        <v>7120</v>
      </c>
    </row>
    <row r="724" spans="9:10">
      <c r="I724" s="52" t="s">
        <v>2960</v>
      </c>
      <c r="J724" s="78" t="s">
        <v>7106</v>
      </c>
    </row>
    <row r="725" spans="9:10">
      <c r="I725" s="52" t="s">
        <v>2961</v>
      </c>
      <c r="J725" s="78" t="s">
        <v>7121</v>
      </c>
    </row>
    <row r="726" spans="9:10">
      <c r="I726" s="52" t="s">
        <v>2962</v>
      </c>
      <c r="J726" s="78" t="s">
        <v>7122</v>
      </c>
    </row>
    <row r="727" spans="9:10">
      <c r="I727" s="52" t="s">
        <v>2963</v>
      </c>
      <c r="J727" s="78" t="s">
        <v>7123</v>
      </c>
    </row>
    <row r="728" spans="9:10">
      <c r="I728" s="52" t="s">
        <v>2964</v>
      </c>
      <c r="J728" s="78" t="s">
        <v>7124</v>
      </c>
    </row>
    <row r="729" spans="9:10">
      <c r="I729" s="52" t="s">
        <v>2965</v>
      </c>
      <c r="J729" s="78" t="s">
        <v>7106</v>
      </c>
    </row>
    <row r="730" spans="9:10">
      <c r="I730" s="52" t="s">
        <v>2966</v>
      </c>
      <c r="J730" s="78" t="s">
        <v>7125</v>
      </c>
    </row>
    <row r="731" spans="9:10">
      <c r="I731" s="52" t="s">
        <v>2967</v>
      </c>
      <c r="J731" s="78" t="s">
        <v>7126</v>
      </c>
    </row>
    <row r="732" spans="9:10">
      <c r="I732" s="52" t="s">
        <v>2968</v>
      </c>
      <c r="J732" s="78" t="s">
        <v>7127</v>
      </c>
    </row>
    <row r="733" spans="9:10">
      <c r="I733" s="52" t="s">
        <v>2969</v>
      </c>
      <c r="J733" s="78" t="s">
        <v>7106</v>
      </c>
    </row>
    <row r="734" spans="9:10">
      <c r="I734" s="52" t="s">
        <v>7128</v>
      </c>
      <c r="J734" s="78"/>
    </row>
    <row r="735" spans="9:10">
      <c r="I735" s="52" t="s">
        <v>2970</v>
      </c>
      <c r="J735" s="78" t="s">
        <v>2204</v>
      </c>
    </row>
    <row r="736" spans="9:10">
      <c r="I736" s="52" t="s">
        <v>2971</v>
      </c>
      <c r="J736" s="78" t="s">
        <v>2215</v>
      </c>
    </row>
    <row r="737" spans="9:10">
      <c r="I737" s="52" t="s">
        <v>2972</v>
      </c>
      <c r="J737" s="78" t="s">
        <v>7129</v>
      </c>
    </row>
    <row r="738" spans="9:10">
      <c r="I738" s="52" t="s">
        <v>2973</v>
      </c>
      <c r="J738" s="78" t="s">
        <v>2204</v>
      </c>
    </row>
    <row r="739" spans="9:10">
      <c r="I739" s="52" t="s">
        <v>2974</v>
      </c>
      <c r="J739" s="78" t="s">
        <v>7130</v>
      </c>
    </row>
    <row r="740" spans="9:10">
      <c r="I740" s="52" t="s">
        <v>2975</v>
      </c>
      <c r="J740" s="78" t="s">
        <v>7130</v>
      </c>
    </row>
    <row r="741" spans="9:10">
      <c r="I741" s="52" t="s">
        <v>2976</v>
      </c>
      <c r="J741" s="78" t="s">
        <v>2634</v>
      </c>
    </row>
    <row r="742" spans="9:10">
      <c r="I742" s="52" t="s">
        <v>2977</v>
      </c>
      <c r="J742" s="78" t="s">
        <v>2255</v>
      </c>
    </row>
    <row r="743" spans="9:10">
      <c r="I743" s="52" t="s">
        <v>2978</v>
      </c>
      <c r="J743" s="78" t="s">
        <v>2399</v>
      </c>
    </row>
    <row r="744" spans="9:10">
      <c r="I744" s="52" t="s">
        <v>2979</v>
      </c>
      <c r="J744" s="78" t="s">
        <v>7131</v>
      </c>
    </row>
    <row r="745" spans="9:10">
      <c r="I745" s="52" t="s">
        <v>2980</v>
      </c>
      <c r="J745" s="78" t="s">
        <v>2269</v>
      </c>
    </row>
    <row r="746" spans="9:10">
      <c r="I746" s="52" t="s">
        <v>2981</v>
      </c>
      <c r="J746" s="78" t="s">
        <v>2665</v>
      </c>
    </row>
    <row r="747" spans="9:10">
      <c r="I747" s="52" t="s">
        <v>2982</v>
      </c>
      <c r="J747" s="78" t="s">
        <v>7132</v>
      </c>
    </row>
    <row r="748" spans="9:10">
      <c r="I748" s="52" t="s">
        <v>7133</v>
      </c>
      <c r="J748" s="78"/>
    </row>
    <row r="749" spans="9:10">
      <c r="I749" s="52" t="s">
        <v>10751</v>
      </c>
      <c r="J749" s="78" t="s">
        <v>2184</v>
      </c>
    </row>
    <row r="750" spans="9:10">
      <c r="I750" s="52" t="s">
        <v>2983</v>
      </c>
      <c r="J750" s="78" t="s">
        <v>7134</v>
      </c>
    </row>
    <row r="751" spans="9:10">
      <c r="I751" s="52" t="s">
        <v>2984</v>
      </c>
      <c r="J751" s="78" t="s">
        <v>7135</v>
      </c>
    </row>
    <row r="752" spans="9:10">
      <c r="I752" s="52" t="s">
        <v>2985</v>
      </c>
      <c r="J752" s="78" t="s">
        <v>2205</v>
      </c>
    </row>
    <row r="753" spans="9:10">
      <c r="I753" s="52" t="s">
        <v>2986</v>
      </c>
      <c r="J753" s="78" t="s">
        <v>7136</v>
      </c>
    </row>
    <row r="754" spans="9:10">
      <c r="I754" s="52" t="s">
        <v>2987</v>
      </c>
      <c r="J754" s="78" t="s">
        <v>7134</v>
      </c>
    </row>
    <row r="755" spans="9:10">
      <c r="I755" s="52" t="s">
        <v>2988</v>
      </c>
      <c r="J755" s="78" t="s">
        <v>7137</v>
      </c>
    </row>
    <row r="756" spans="9:10">
      <c r="I756" s="52" t="s">
        <v>7138</v>
      </c>
      <c r="J756" s="78" t="s">
        <v>6905</v>
      </c>
    </row>
    <row r="757" spans="9:10">
      <c r="I757" s="52" t="s">
        <v>2989</v>
      </c>
      <c r="J757" s="78" t="s">
        <v>7011</v>
      </c>
    </row>
    <row r="758" spans="9:10">
      <c r="I758" s="52" t="s">
        <v>2990</v>
      </c>
      <c r="J758" s="78" t="s">
        <v>7011</v>
      </c>
    </row>
    <row r="759" spans="9:10">
      <c r="I759" s="52" t="s">
        <v>2991</v>
      </c>
      <c r="J759" s="78" t="s">
        <v>7011</v>
      </c>
    </row>
    <row r="760" spans="9:10">
      <c r="I760" s="52" t="s">
        <v>2992</v>
      </c>
      <c r="J760" s="78" t="s">
        <v>7139</v>
      </c>
    </row>
    <row r="761" spans="9:10">
      <c r="I761" s="52" t="s">
        <v>2993</v>
      </c>
      <c r="J761" s="78" t="s">
        <v>7139</v>
      </c>
    </row>
    <row r="762" spans="9:10">
      <c r="I762" s="52" t="s">
        <v>2994</v>
      </c>
      <c r="J762" s="78" t="s">
        <v>7139</v>
      </c>
    </row>
    <row r="763" spans="9:10">
      <c r="I763" s="52" t="s">
        <v>2995</v>
      </c>
      <c r="J763" s="78" t="s">
        <v>7012</v>
      </c>
    </row>
    <row r="764" spans="9:10">
      <c r="I764" s="52" t="s">
        <v>2996</v>
      </c>
      <c r="J764" s="78" t="s">
        <v>7140</v>
      </c>
    </row>
    <row r="765" spans="9:10">
      <c r="I765" s="52" t="s">
        <v>2997</v>
      </c>
      <c r="J765" s="78" t="s">
        <v>7141</v>
      </c>
    </row>
    <row r="766" spans="9:10">
      <c r="I766" s="52" t="s">
        <v>2998</v>
      </c>
      <c r="J766" s="78" t="s">
        <v>7142</v>
      </c>
    </row>
    <row r="767" spans="9:10">
      <c r="I767" s="52" t="s">
        <v>2999</v>
      </c>
      <c r="J767" s="78" t="s">
        <v>7143</v>
      </c>
    </row>
    <row r="768" spans="9:10">
      <c r="I768" s="52" t="s">
        <v>3000</v>
      </c>
      <c r="J768" s="78" t="s">
        <v>7144</v>
      </c>
    </row>
    <row r="769" spans="9:10">
      <c r="I769" s="52" t="s">
        <v>3001</v>
      </c>
      <c r="J769" s="78" t="s">
        <v>7145</v>
      </c>
    </row>
    <row r="770" spans="9:10">
      <c r="I770" s="52" t="s">
        <v>3002</v>
      </c>
      <c r="J770" s="78" t="s">
        <v>7146</v>
      </c>
    </row>
    <row r="771" spans="9:10">
      <c r="I771" s="52" t="s">
        <v>3003</v>
      </c>
      <c r="J771" s="78" t="s">
        <v>7147</v>
      </c>
    </row>
    <row r="772" spans="9:10">
      <c r="I772" s="52" t="s">
        <v>3004</v>
      </c>
      <c r="J772" s="78" t="s">
        <v>7148</v>
      </c>
    </row>
    <row r="773" spans="9:10">
      <c r="I773" s="52" t="s">
        <v>3005</v>
      </c>
      <c r="J773" s="78" t="s">
        <v>7148</v>
      </c>
    </row>
    <row r="774" spans="9:10">
      <c r="I774" s="52" t="s">
        <v>3006</v>
      </c>
      <c r="J774" s="78" t="s">
        <v>7149</v>
      </c>
    </row>
    <row r="775" spans="9:10">
      <c r="I775" s="52" t="s">
        <v>3007</v>
      </c>
      <c r="J775" s="78" t="s">
        <v>7149</v>
      </c>
    </row>
    <row r="776" spans="9:10">
      <c r="I776" s="52" t="s">
        <v>3008</v>
      </c>
      <c r="J776" s="78" t="s">
        <v>7150</v>
      </c>
    </row>
    <row r="777" spans="9:10">
      <c r="I777" s="52" t="s">
        <v>3009</v>
      </c>
      <c r="J777" s="78" t="s">
        <v>7151</v>
      </c>
    </row>
    <row r="778" spans="9:10">
      <c r="I778" s="52" t="s">
        <v>3010</v>
      </c>
      <c r="J778" s="78" t="s">
        <v>7152</v>
      </c>
    </row>
    <row r="779" spans="9:10">
      <c r="I779" s="52" t="s">
        <v>3011</v>
      </c>
      <c r="J779" s="78" t="s">
        <v>7152</v>
      </c>
    </row>
    <row r="780" spans="9:10">
      <c r="I780" s="52" t="s">
        <v>3012</v>
      </c>
      <c r="J780" s="78" t="s">
        <v>7153</v>
      </c>
    </row>
    <row r="781" spans="9:10">
      <c r="I781" s="52" t="s">
        <v>3013</v>
      </c>
      <c r="J781" s="78" t="s">
        <v>7153</v>
      </c>
    </row>
    <row r="782" spans="9:10">
      <c r="I782" s="52" t="s">
        <v>3014</v>
      </c>
      <c r="J782" s="78" t="s">
        <v>7154</v>
      </c>
    </row>
    <row r="783" spans="9:10">
      <c r="I783" s="52" t="s">
        <v>3015</v>
      </c>
      <c r="J783" s="78" t="s">
        <v>7155</v>
      </c>
    </row>
    <row r="784" spans="9:10">
      <c r="I784" s="52" t="s">
        <v>3016</v>
      </c>
      <c r="J784" s="78" t="s">
        <v>7156</v>
      </c>
    </row>
    <row r="785" spans="9:10">
      <c r="I785" s="52" t="s">
        <v>3017</v>
      </c>
      <c r="J785" s="78" t="s">
        <v>7157</v>
      </c>
    </row>
    <row r="786" spans="9:10">
      <c r="I786" s="52" t="s">
        <v>3018</v>
      </c>
      <c r="J786" s="78" t="s">
        <v>7158</v>
      </c>
    </row>
    <row r="787" spans="9:10">
      <c r="I787" s="52" t="s">
        <v>3019</v>
      </c>
      <c r="J787" s="78" t="s">
        <v>7159</v>
      </c>
    </row>
    <row r="788" spans="9:10">
      <c r="I788" s="52" t="s">
        <v>3020</v>
      </c>
      <c r="J788" s="78" t="s">
        <v>7160</v>
      </c>
    </row>
    <row r="789" spans="9:10">
      <c r="I789" s="52" t="s">
        <v>3021</v>
      </c>
      <c r="J789" s="78" t="s">
        <v>7161</v>
      </c>
    </row>
    <row r="790" spans="9:10">
      <c r="I790" s="52" t="s">
        <v>3021</v>
      </c>
      <c r="J790" s="78" t="s">
        <v>7161</v>
      </c>
    </row>
    <row r="791" spans="9:10">
      <c r="I791" s="52" t="s">
        <v>10752</v>
      </c>
      <c r="J791" s="78" t="s">
        <v>7012</v>
      </c>
    </row>
    <row r="792" spans="9:10">
      <c r="I792" s="52" t="s">
        <v>10753</v>
      </c>
      <c r="J792" s="78" t="s">
        <v>7162</v>
      </c>
    </row>
    <row r="793" spans="9:10">
      <c r="I793" s="52" t="s">
        <v>3022</v>
      </c>
      <c r="J793" s="78" t="s">
        <v>7163</v>
      </c>
    </row>
    <row r="794" spans="9:10">
      <c r="I794" s="52" t="s">
        <v>3023</v>
      </c>
      <c r="J794" s="78" t="s">
        <v>7146</v>
      </c>
    </row>
    <row r="795" spans="9:10">
      <c r="I795" s="52" t="s">
        <v>3024</v>
      </c>
      <c r="J795" s="78" t="s">
        <v>7164</v>
      </c>
    </row>
    <row r="796" spans="9:10">
      <c r="I796" s="52" t="s">
        <v>3025</v>
      </c>
      <c r="J796" s="78" t="s">
        <v>7165</v>
      </c>
    </row>
    <row r="797" spans="9:10">
      <c r="I797" s="52" t="s">
        <v>3026</v>
      </c>
      <c r="J797" s="78" t="s">
        <v>7166</v>
      </c>
    </row>
    <row r="798" spans="9:10">
      <c r="I798" s="52" t="s">
        <v>3027</v>
      </c>
      <c r="J798" s="78" t="s">
        <v>7167</v>
      </c>
    </row>
    <row r="799" spans="9:10">
      <c r="I799" s="52" t="s">
        <v>3028</v>
      </c>
      <c r="J799" s="78" t="s">
        <v>7168</v>
      </c>
    </row>
    <row r="800" spans="9:10">
      <c r="I800" s="52" t="s">
        <v>10754</v>
      </c>
      <c r="J800" s="78" t="s">
        <v>7169</v>
      </c>
    </row>
    <row r="801" spans="9:10">
      <c r="I801" s="52" t="s">
        <v>3029</v>
      </c>
      <c r="J801" s="78" t="s">
        <v>7170</v>
      </c>
    </row>
    <row r="802" spans="9:10">
      <c r="I802" s="52" t="s">
        <v>3030</v>
      </c>
      <c r="J802" s="78" t="s">
        <v>7171</v>
      </c>
    </row>
    <row r="803" spans="9:10">
      <c r="I803" s="52" t="s">
        <v>3031</v>
      </c>
      <c r="J803" s="78" t="s">
        <v>7142</v>
      </c>
    </row>
    <row r="804" spans="9:10">
      <c r="I804" s="52" t="s">
        <v>3032</v>
      </c>
      <c r="J804" s="78" t="s">
        <v>7148</v>
      </c>
    </row>
    <row r="805" spans="9:10">
      <c r="I805" s="52" t="s">
        <v>3033</v>
      </c>
      <c r="J805" s="78" t="s">
        <v>7149</v>
      </c>
    </row>
    <row r="806" spans="9:10">
      <c r="I806" s="52" t="s">
        <v>3034</v>
      </c>
      <c r="J806" s="78" t="s">
        <v>7172</v>
      </c>
    </row>
    <row r="807" spans="9:10">
      <c r="I807" s="52" t="s">
        <v>3035</v>
      </c>
      <c r="J807" s="78" t="s">
        <v>7150</v>
      </c>
    </row>
    <row r="808" spans="9:10">
      <c r="I808" s="52" t="s">
        <v>3036</v>
      </c>
      <c r="J808" s="78" t="s">
        <v>7151</v>
      </c>
    </row>
    <row r="809" spans="9:10">
      <c r="I809" s="52" t="s">
        <v>3037</v>
      </c>
      <c r="J809" s="78" t="s">
        <v>7162</v>
      </c>
    </row>
    <row r="810" spans="9:10">
      <c r="I810" s="52" t="s">
        <v>3038</v>
      </c>
      <c r="J810" s="78" t="s">
        <v>7152</v>
      </c>
    </row>
    <row r="811" spans="9:10">
      <c r="I811" s="52" t="s">
        <v>3039</v>
      </c>
      <c r="J811" s="78" t="s">
        <v>7153</v>
      </c>
    </row>
    <row r="812" spans="9:10">
      <c r="I812" s="52" t="s">
        <v>3040</v>
      </c>
      <c r="J812" s="78" t="s">
        <v>7159</v>
      </c>
    </row>
    <row r="813" spans="9:10">
      <c r="I813" s="52" t="s">
        <v>3041</v>
      </c>
      <c r="J813" s="78" t="s">
        <v>7173</v>
      </c>
    </row>
    <row r="814" spans="9:10">
      <c r="I814" s="52" t="s">
        <v>3042</v>
      </c>
      <c r="J814" s="78" t="s">
        <v>7011</v>
      </c>
    </row>
    <row r="815" spans="9:10">
      <c r="I815" s="52" t="s">
        <v>10755</v>
      </c>
      <c r="J815" s="78" t="s">
        <v>7012</v>
      </c>
    </row>
    <row r="816" spans="9:10">
      <c r="I816" s="52" t="s">
        <v>10756</v>
      </c>
      <c r="J816" s="78" t="s">
        <v>7174</v>
      </c>
    </row>
    <row r="817" spans="9:10">
      <c r="I817" s="52" t="s">
        <v>10757</v>
      </c>
      <c r="J817" s="78" t="s">
        <v>7175</v>
      </c>
    </row>
    <row r="818" spans="9:10">
      <c r="I818" s="52" t="s">
        <v>3043</v>
      </c>
      <c r="J818" s="78" t="s">
        <v>7176</v>
      </c>
    </row>
    <row r="819" spans="9:10">
      <c r="I819" s="52" t="s">
        <v>3044</v>
      </c>
      <c r="J819" s="78" t="s">
        <v>7177</v>
      </c>
    </row>
    <row r="820" spans="9:10">
      <c r="I820" s="52" t="s">
        <v>3045</v>
      </c>
      <c r="J820" s="78" t="s">
        <v>7178</v>
      </c>
    </row>
    <row r="821" spans="9:10">
      <c r="I821" s="52" t="s">
        <v>3046</v>
      </c>
      <c r="J821" s="78" t="s">
        <v>7179</v>
      </c>
    </row>
    <row r="822" spans="9:10">
      <c r="I822" s="52" t="s">
        <v>3047</v>
      </c>
      <c r="J822" s="78" t="s">
        <v>7180</v>
      </c>
    </row>
    <row r="823" spans="9:10">
      <c r="I823" s="52" t="s">
        <v>3048</v>
      </c>
      <c r="J823" s="78" t="s">
        <v>7181</v>
      </c>
    </row>
    <row r="824" spans="9:10">
      <c r="I824" s="52" t="s">
        <v>3049</v>
      </c>
      <c r="J824" s="78" t="s">
        <v>7182</v>
      </c>
    </row>
    <row r="825" spans="9:10">
      <c r="I825" s="52" t="s">
        <v>3050</v>
      </c>
      <c r="J825" s="78" t="s">
        <v>7183</v>
      </c>
    </row>
    <row r="826" spans="9:10">
      <c r="I826" s="52" t="s">
        <v>3051</v>
      </c>
      <c r="J826" s="78" t="s">
        <v>7184</v>
      </c>
    </row>
    <row r="827" spans="9:10">
      <c r="I827" s="52" t="s">
        <v>3052</v>
      </c>
      <c r="J827" s="78" t="s">
        <v>7185</v>
      </c>
    </row>
    <row r="828" spans="9:10">
      <c r="I828" s="52" t="s">
        <v>3053</v>
      </c>
      <c r="J828" s="78" t="s">
        <v>7186</v>
      </c>
    </row>
    <row r="829" spans="9:10">
      <c r="I829" s="52" t="s">
        <v>3054</v>
      </c>
      <c r="J829" s="78" t="s">
        <v>7187</v>
      </c>
    </row>
    <row r="830" spans="9:10">
      <c r="I830" s="52" t="s">
        <v>3055</v>
      </c>
      <c r="J830" s="78" t="s">
        <v>7188</v>
      </c>
    </row>
    <row r="831" spans="9:10">
      <c r="I831" s="52" t="s">
        <v>3056</v>
      </c>
      <c r="J831" s="78" t="s">
        <v>7189</v>
      </c>
    </row>
    <row r="832" spans="9:10">
      <c r="I832" s="52" t="s">
        <v>3057</v>
      </c>
      <c r="J832" s="78" t="s">
        <v>7190</v>
      </c>
    </row>
    <row r="833" spans="9:10">
      <c r="I833" s="52" t="s">
        <v>3058</v>
      </c>
      <c r="J833" s="78" t="s">
        <v>7191</v>
      </c>
    </row>
    <row r="834" spans="9:10">
      <c r="I834" s="52" t="s">
        <v>3059</v>
      </c>
      <c r="J834" s="78" t="s">
        <v>7192</v>
      </c>
    </row>
    <row r="835" spans="9:10">
      <c r="I835" s="52" t="s">
        <v>3060</v>
      </c>
      <c r="J835" s="78" t="s">
        <v>7193</v>
      </c>
    </row>
    <row r="836" spans="9:10">
      <c r="I836" s="52" t="s">
        <v>3061</v>
      </c>
      <c r="J836" s="78" t="s">
        <v>7194</v>
      </c>
    </row>
    <row r="837" spans="9:10">
      <c r="I837" s="52" t="s">
        <v>7195</v>
      </c>
      <c r="J837" s="78"/>
    </row>
    <row r="838" spans="9:10">
      <c r="I838" s="52" t="s">
        <v>3062</v>
      </c>
      <c r="J838" s="78" t="s">
        <v>7196</v>
      </c>
    </row>
    <row r="839" spans="9:10">
      <c r="I839" s="52" t="s">
        <v>3063</v>
      </c>
      <c r="J839" s="78" t="s">
        <v>7197</v>
      </c>
    </row>
    <row r="840" spans="9:10">
      <c r="I840" s="52" t="s">
        <v>3064</v>
      </c>
      <c r="J840" s="78" t="s">
        <v>7198</v>
      </c>
    </row>
    <row r="841" spans="9:10">
      <c r="I841" s="52" t="s">
        <v>3065</v>
      </c>
      <c r="J841" s="78" t="s">
        <v>7130</v>
      </c>
    </row>
    <row r="842" spans="9:10">
      <c r="I842" s="52" t="s">
        <v>3066</v>
      </c>
      <c r="J842" s="78" t="s">
        <v>1784</v>
      </c>
    </row>
    <row r="843" spans="9:10">
      <c r="I843" s="52" t="s">
        <v>3067</v>
      </c>
      <c r="J843" s="78" t="s">
        <v>1791</v>
      </c>
    </row>
    <row r="844" spans="9:10">
      <c r="I844" s="52" t="s">
        <v>3068</v>
      </c>
      <c r="J844" s="78" t="s">
        <v>1796</v>
      </c>
    </row>
    <row r="845" spans="9:10">
      <c r="I845" s="52" t="s">
        <v>3069</v>
      </c>
      <c r="J845" s="78" t="s">
        <v>1799</v>
      </c>
    </row>
    <row r="846" spans="9:10">
      <c r="I846" s="52" t="s">
        <v>3070</v>
      </c>
      <c r="J846" s="78" t="s">
        <v>1802</v>
      </c>
    </row>
    <row r="847" spans="9:10">
      <c r="I847" s="52" t="s">
        <v>3071</v>
      </c>
      <c r="J847" s="78" t="s">
        <v>1810</v>
      </c>
    </row>
    <row r="848" spans="9:10">
      <c r="I848" s="52" t="s">
        <v>3072</v>
      </c>
      <c r="J848" s="78" t="s">
        <v>1804</v>
      </c>
    </row>
    <row r="849" spans="9:10">
      <c r="I849" s="52" t="s">
        <v>3073</v>
      </c>
      <c r="J849" s="78" t="s">
        <v>1806</v>
      </c>
    </row>
    <row r="850" spans="9:10">
      <c r="I850" s="52" t="s">
        <v>3074</v>
      </c>
      <c r="J850" s="78" t="s">
        <v>7199</v>
      </c>
    </row>
    <row r="851" spans="9:10">
      <c r="I851" s="52" t="s">
        <v>10758</v>
      </c>
      <c r="J851" s="78" t="s">
        <v>7200</v>
      </c>
    </row>
    <row r="852" spans="9:10">
      <c r="I852" s="52" t="s">
        <v>3075</v>
      </c>
      <c r="J852" s="78" t="s">
        <v>7201</v>
      </c>
    </row>
    <row r="853" spans="9:10">
      <c r="I853" s="52" t="s">
        <v>10759</v>
      </c>
      <c r="J853" s="78" t="s">
        <v>7202</v>
      </c>
    </row>
    <row r="854" spans="9:10">
      <c r="I854" s="52" t="s">
        <v>3076</v>
      </c>
      <c r="J854" s="78" t="s">
        <v>7203</v>
      </c>
    </row>
    <row r="855" spans="9:10">
      <c r="I855" s="52" t="s">
        <v>3077</v>
      </c>
      <c r="J855" s="78" t="s">
        <v>7204</v>
      </c>
    </row>
    <row r="856" spans="9:10">
      <c r="I856" s="52" t="s">
        <v>3078</v>
      </c>
      <c r="J856" s="78" t="s">
        <v>7205</v>
      </c>
    </row>
    <row r="857" spans="9:10">
      <c r="I857" s="52" t="s">
        <v>3079</v>
      </c>
      <c r="J857" s="78" t="s">
        <v>7206</v>
      </c>
    </row>
    <row r="858" spans="9:10">
      <c r="I858" s="52" t="s">
        <v>3080</v>
      </c>
      <c r="J858" s="78" t="s">
        <v>7207</v>
      </c>
    </row>
    <row r="859" spans="9:10">
      <c r="I859" s="52" t="s">
        <v>3081</v>
      </c>
      <c r="J859" s="78" t="s">
        <v>7208</v>
      </c>
    </row>
    <row r="860" spans="9:10">
      <c r="I860" s="52" t="s">
        <v>3082</v>
      </c>
      <c r="J860" s="78" t="s">
        <v>7209</v>
      </c>
    </row>
    <row r="861" spans="9:10">
      <c r="I861" s="52" t="s">
        <v>3083</v>
      </c>
      <c r="J861" s="78" t="s">
        <v>7210</v>
      </c>
    </row>
    <row r="862" spans="9:10">
      <c r="I862" s="52" t="s">
        <v>3084</v>
      </c>
      <c r="J862" s="78" t="s">
        <v>7211</v>
      </c>
    </row>
    <row r="863" spans="9:10">
      <c r="I863" s="52" t="s">
        <v>3085</v>
      </c>
      <c r="J863" s="78" t="s">
        <v>7212</v>
      </c>
    </row>
    <row r="864" spans="9:10">
      <c r="I864" s="52" t="s">
        <v>3086</v>
      </c>
      <c r="J864" s="78" t="s">
        <v>7213</v>
      </c>
    </row>
    <row r="865" spans="9:10">
      <c r="I865" s="52" t="s">
        <v>3087</v>
      </c>
      <c r="J865" s="78" t="s">
        <v>7214</v>
      </c>
    </row>
    <row r="866" spans="9:10">
      <c r="I866" s="52" t="s">
        <v>3088</v>
      </c>
      <c r="J866" s="78" t="s">
        <v>7215</v>
      </c>
    </row>
    <row r="867" spans="9:10">
      <c r="I867" s="52" t="s">
        <v>10760</v>
      </c>
      <c r="J867" s="78" t="s">
        <v>7216</v>
      </c>
    </row>
    <row r="868" spans="9:10">
      <c r="I868" s="52" t="s">
        <v>3089</v>
      </c>
      <c r="J868" s="78" t="s">
        <v>7217</v>
      </c>
    </row>
    <row r="869" spans="9:10">
      <c r="I869" s="52" t="s">
        <v>3090</v>
      </c>
      <c r="J869" s="78" t="s">
        <v>7218</v>
      </c>
    </row>
    <row r="870" spans="9:10">
      <c r="I870" s="52" t="s">
        <v>10761</v>
      </c>
      <c r="J870" s="78" t="s">
        <v>7219</v>
      </c>
    </row>
    <row r="871" spans="9:10">
      <c r="I871" s="52" t="s">
        <v>3091</v>
      </c>
      <c r="J871" s="78" t="s">
        <v>7220</v>
      </c>
    </row>
    <row r="872" spans="9:10">
      <c r="I872" s="52" t="s">
        <v>3092</v>
      </c>
      <c r="J872" s="78" t="s">
        <v>7221</v>
      </c>
    </row>
    <row r="873" spans="9:10">
      <c r="I873" s="52" t="s">
        <v>10762</v>
      </c>
      <c r="J873" s="78" t="s">
        <v>7222</v>
      </c>
    </row>
    <row r="874" spans="9:10">
      <c r="I874" s="52" t="s">
        <v>3093</v>
      </c>
      <c r="J874" s="78" t="s">
        <v>7223</v>
      </c>
    </row>
    <row r="875" spans="9:10">
      <c r="I875" s="52" t="s">
        <v>10763</v>
      </c>
      <c r="J875" s="78" t="s">
        <v>7224</v>
      </c>
    </row>
    <row r="876" spans="9:10">
      <c r="I876" s="52" t="s">
        <v>3094</v>
      </c>
      <c r="J876" s="78" t="s">
        <v>7225</v>
      </c>
    </row>
    <row r="877" spans="9:10">
      <c r="I877" s="52" t="s">
        <v>10764</v>
      </c>
      <c r="J877" s="78" t="s">
        <v>7226</v>
      </c>
    </row>
    <row r="878" spans="9:10">
      <c r="I878" s="52" t="s">
        <v>3095</v>
      </c>
      <c r="J878" s="78" t="s">
        <v>7227</v>
      </c>
    </row>
    <row r="879" spans="9:10">
      <c r="I879" s="52" t="s">
        <v>10765</v>
      </c>
      <c r="J879" s="78" t="s">
        <v>7228</v>
      </c>
    </row>
    <row r="880" spans="9:10">
      <c r="I880" s="52" t="s">
        <v>3096</v>
      </c>
      <c r="J880" s="78" t="s">
        <v>7229</v>
      </c>
    </row>
    <row r="881" spans="9:10">
      <c r="I881" s="52" t="s">
        <v>10766</v>
      </c>
      <c r="J881" s="78" t="s">
        <v>7230</v>
      </c>
    </row>
    <row r="882" spans="9:10">
      <c r="I882" s="52" t="s">
        <v>3097</v>
      </c>
      <c r="J882" s="78" t="s">
        <v>7231</v>
      </c>
    </row>
    <row r="883" spans="9:10">
      <c r="I883" s="52" t="s">
        <v>10767</v>
      </c>
      <c r="J883" s="78" t="s">
        <v>7232</v>
      </c>
    </row>
    <row r="884" spans="9:10">
      <c r="I884" s="52" t="s">
        <v>10768</v>
      </c>
      <c r="J884" s="78" t="s">
        <v>7233</v>
      </c>
    </row>
    <row r="885" spans="9:10">
      <c r="I885" s="52" t="s">
        <v>3098</v>
      </c>
      <c r="J885" s="78" t="s">
        <v>7234</v>
      </c>
    </row>
    <row r="886" spans="9:10">
      <c r="I886" s="52" t="s">
        <v>10769</v>
      </c>
      <c r="J886" s="78" t="s">
        <v>7235</v>
      </c>
    </row>
    <row r="887" spans="9:10">
      <c r="I887" s="52" t="s">
        <v>3099</v>
      </c>
      <c r="J887" s="78" t="s">
        <v>7236</v>
      </c>
    </row>
    <row r="888" spans="9:10">
      <c r="I888" s="52" t="s">
        <v>10770</v>
      </c>
      <c r="J888" s="78" t="s">
        <v>7237</v>
      </c>
    </row>
    <row r="889" spans="9:10">
      <c r="I889" s="52" t="s">
        <v>3100</v>
      </c>
      <c r="J889" s="78" t="s">
        <v>7238</v>
      </c>
    </row>
    <row r="890" spans="9:10">
      <c r="I890" s="52" t="s">
        <v>10771</v>
      </c>
      <c r="J890" s="78" t="s">
        <v>7239</v>
      </c>
    </row>
    <row r="891" spans="9:10">
      <c r="I891" s="52" t="s">
        <v>3101</v>
      </c>
      <c r="J891" s="78" t="s">
        <v>7240</v>
      </c>
    </row>
    <row r="892" spans="9:10">
      <c r="I892" s="52" t="s">
        <v>10772</v>
      </c>
      <c r="J892" s="78" t="s">
        <v>7241</v>
      </c>
    </row>
    <row r="893" spans="9:10">
      <c r="I893" s="52" t="s">
        <v>3102</v>
      </c>
      <c r="J893" s="78" t="s">
        <v>7242</v>
      </c>
    </row>
    <row r="894" spans="9:10">
      <c r="I894" s="52" t="s">
        <v>10773</v>
      </c>
      <c r="J894" s="78" t="s">
        <v>7243</v>
      </c>
    </row>
    <row r="895" spans="9:10">
      <c r="I895" s="52" t="s">
        <v>3103</v>
      </c>
      <c r="J895" s="78" t="s">
        <v>7244</v>
      </c>
    </row>
    <row r="896" spans="9:10">
      <c r="I896" s="52" t="s">
        <v>3104</v>
      </c>
      <c r="J896" s="78" t="s">
        <v>7245</v>
      </c>
    </row>
    <row r="897" spans="9:10">
      <c r="I897" s="52" t="s">
        <v>3105</v>
      </c>
      <c r="J897" s="78" t="s">
        <v>7246</v>
      </c>
    </row>
    <row r="898" spans="9:10">
      <c r="I898" s="52" t="s">
        <v>3106</v>
      </c>
      <c r="J898" s="78" t="s">
        <v>7247</v>
      </c>
    </row>
    <row r="899" spans="9:10">
      <c r="I899" s="52" t="s">
        <v>3107</v>
      </c>
      <c r="J899" s="78" t="s">
        <v>7248</v>
      </c>
    </row>
    <row r="900" spans="9:10">
      <c r="I900" s="52" t="s">
        <v>3108</v>
      </c>
      <c r="J900" s="78" t="s">
        <v>7249</v>
      </c>
    </row>
    <row r="901" spans="9:10">
      <c r="I901" s="52" t="s">
        <v>3109</v>
      </c>
      <c r="J901" s="78" t="s">
        <v>7250</v>
      </c>
    </row>
    <row r="902" spans="9:10">
      <c r="I902" s="52" t="s">
        <v>3110</v>
      </c>
      <c r="J902" s="78" t="s">
        <v>7251</v>
      </c>
    </row>
    <row r="903" spans="9:10">
      <c r="I903" s="52" t="s">
        <v>3111</v>
      </c>
      <c r="J903" s="78" t="s">
        <v>7252</v>
      </c>
    </row>
    <row r="904" spans="9:10">
      <c r="I904" s="52" t="s">
        <v>3112</v>
      </c>
      <c r="J904" s="78" t="s">
        <v>7253</v>
      </c>
    </row>
    <row r="905" spans="9:10">
      <c r="I905" s="52" t="s">
        <v>3113</v>
      </c>
      <c r="J905" s="78" t="s">
        <v>7254</v>
      </c>
    </row>
    <row r="906" spans="9:10">
      <c r="I906" s="52" t="s">
        <v>3114</v>
      </c>
      <c r="J906" s="78" t="s">
        <v>7255</v>
      </c>
    </row>
    <row r="907" spans="9:10">
      <c r="I907" s="52" t="s">
        <v>3115</v>
      </c>
      <c r="J907" s="78" t="s">
        <v>7256</v>
      </c>
    </row>
    <row r="908" spans="9:10">
      <c r="I908" s="52" t="s">
        <v>3116</v>
      </c>
      <c r="J908" s="78" t="s">
        <v>7257</v>
      </c>
    </row>
    <row r="909" spans="9:10">
      <c r="I909" s="52" t="s">
        <v>3117</v>
      </c>
      <c r="J909" s="78" t="s">
        <v>7258</v>
      </c>
    </row>
    <row r="910" spans="9:10">
      <c r="I910" s="52" t="s">
        <v>3118</v>
      </c>
      <c r="J910" s="78" t="s">
        <v>7259</v>
      </c>
    </row>
    <row r="911" spans="9:10">
      <c r="I911" s="52" t="s">
        <v>3119</v>
      </c>
      <c r="J911" s="78" t="s">
        <v>7260</v>
      </c>
    </row>
    <row r="912" spans="9:10">
      <c r="I912" s="52" t="s">
        <v>3120</v>
      </c>
      <c r="J912" s="78" t="s">
        <v>7261</v>
      </c>
    </row>
    <row r="913" spans="9:10">
      <c r="I913" s="52" t="s">
        <v>3121</v>
      </c>
      <c r="J913" s="78" t="s">
        <v>7262</v>
      </c>
    </row>
    <row r="914" spans="9:10">
      <c r="I914" s="52" t="s">
        <v>3122</v>
      </c>
      <c r="J914" s="78" t="s">
        <v>7263</v>
      </c>
    </row>
    <row r="915" spans="9:10">
      <c r="I915" s="52" t="s">
        <v>3123</v>
      </c>
      <c r="J915" s="78" t="s">
        <v>7264</v>
      </c>
    </row>
    <row r="916" spans="9:10">
      <c r="I916" s="52" t="s">
        <v>3124</v>
      </c>
      <c r="J916" s="78" t="s">
        <v>7265</v>
      </c>
    </row>
    <row r="917" spans="9:10">
      <c r="I917" s="52" t="s">
        <v>3125</v>
      </c>
      <c r="J917" s="78" t="s">
        <v>7266</v>
      </c>
    </row>
    <row r="918" spans="9:10">
      <c r="I918" s="52" t="s">
        <v>3126</v>
      </c>
      <c r="J918" s="78" t="s">
        <v>7267</v>
      </c>
    </row>
    <row r="919" spans="9:10">
      <c r="I919" s="52" t="s">
        <v>3127</v>
      </c>
      <c r="J919" s="78" t="s">
        <v>7268</v>
      </c>
    </row>
    <row r="920" spans="9:10">
      <c r="I920" s="52" t="s">
        <v>3128</v>
      </c>
      <c r="J920" s="78" t="s">
        <v>7269</v>
      </c>
    </row>
    <row r="921" spans="9:10">
      <c r="I921" s="52" t="s">
        <v>3129</v>
      </c>
      <c r="J921" s="78" t="s">
        <v>7270</v>
      </c>
    </row>
    <row r="922" spans="9:10">
      <c r="I922" s="52" t="s">
        <v>3130</v>
      </c>
      <c r="J922" s="78" t="s">
        <v>7271</v>
      </c>
    </row>
    <row r="923" spans="9:10">
      <c r="I923" s="52" t="s">
        <v>10774</v>
      </c>
      <c r="J923" s="78" t="s">
        <v>7272</v>
      </c>
    </row>
    <row r="924" spans="9:10">
      <c r="I924" s="52" t="s">
        <v>3131</v>
      </c>
      <c r="J924" s="78" t="s">
        <v>7273</v>
      </c>
    </row>
    <row r="925" spans="9:10">
      <c r="I925" s="52" t="s">
        <v>3132</v>
      </c>
      <c r="J925" s="78" t="s">
        <v>7274</v>
      </c>
    </row>
    <row r="926" spans="9:10">
      <c r="I926" s="52" t="s">
        <v>3133</v>
      </c>
      <c r="J926" s="78" t="s">
        <v>7275</v>
      </c>
    </row>
    <row r="927" spans="9:10">
      <c r="I927" s="52" t="s">
        <v>3134</v>
      </c>
      <c r="J927" s="78" t="s">
        <v>7276</v>
      </c>
    </row>
    <row r="928" spans="9:10">
      <c r="I928" s="52" t="s">
        <v>3135</v>
      </c>
      <c r="J928" s="78" t="s">
        <v>7277</v>
      </c>
    </row>
    <row r="929" spans="9:10">
      <c r="I929" s="52" t="s">
        <v>3136</v>
      </c>
      <c r="J929" s="78" t="s">
        <v>7278</v>
      </c>
    </row>
    <row r="930" spans="9:10">
      <c r="I930" s="52" t="s">
        <v>3137</v>
      </c>
      <c r="J930" s="78" t="s">
        <v>7279</v>
      </c>
    </row>
    <row r="931" spans="9:10">
      <c r="I931" s="52" t="s">
        <v>3138</v>
      </c>
      <c r="J931" s="78" t="s">
        <v>7280</v>
      </c>
    </row>
    <row r="932" spans="9:10">
      <c r="I932" s="52" t="s">
        <v>3139</v>
      </c>
      <c r="J932" s="78" t="s">
        <v>7281</v>
      </c>
    </row>
    <row r="933" spans="9:10">
      <c r="I933" s="52" t="s">
        <v>3140</v>
      </c>
      <c r="J933" s="78" t="s">
        <v>7282</v>
      </c>
    </row>
    <row r="934" spans="9:10">
      <c r="I934" s="52" t="s">
        <v>3141</v>
      </c>
      <c r="J934" s="78" t="s">
        <v>7283</v>
      </c>
    </row>
    <row r="935" spans="9:10">
      <c r="I935" s="52" t="s">
        <v>3142</v>
      </c>
      <c r="J935" s="78" t="s">
        <v>7284</v>
      </c>
    </row>
    <row r="936" spans="9:10">
      <c r="I936" s="52" t="s">
        <v>10775</v>
      </c>
      <c r="J936" s="78" t="s">
        <v>7285</v>
      </c>
    </row>
    <row r="937" spans="9:10">
      <c r="I937" s="52" t="s">
        <v>3143</v>
      </c>
      <c r="J937" s="78" t="s">
        <v>7286</v>
      </c>
    </row>
    <row r="938" spans="9:10">
      <c r="I938" s="52" t="s">
        <v>10776</v>
      </c>
      <c r="J938" s="78" t="s">
        <v>7287</v>
      </c>
    </row>
    <row r="939" spans="9:10">
      <c r="I939" s="52" t="s">
        <v>3144</v>
      </c>
      <c r="J939" s="78" t="s">
        <v>7288</v>
      </c>
    </row>
    <row r="940" spans="9:10">
      <c r="I940" s="52" t="s">
        <v>10777</v>
      </c>
      <c r="J940" s="78" t="s">
        <v>7289</v>
      </c>
    </row>
    <row r="941" spans="9:10">
      <c r="I941" s="52" t="s">
        <v>3145</v>
      </c>
      <c r="J941" s="78" t="s">
        <v>7290</v>
      </c>
    </row>
    <row r="942" spans="9:10">
      <c r="I942" s="52" t="s">
        <v>10778</v>
      </c>
      <c r="J942" s="78" t="s">
        <v>7291</v>
      </c>
    </row>
    <row r="943" spans="9:10">
      <c r="I943" s="52" t="s">
        <v>3146</v>
      </c>
      <c r="J943" s="78" t="s">
        <v>7292</v>
      </c>
    </row>
    <row r="944" spans="9:10">
      <c r="I944" s="52" t="s">
        <v>3147</v>
      </c>
      <c r="J944" s="78" t="s">
        <v>7293</v>
      </c>
    </row>
    <row r="945" spans="9:10">
      <c r="I945" s="52" t="s">
        <v>3148</v>
      </c>
      <c r="J945" s="78" t="s">
        <v>7294</v>
      </c>
    </row>
    <row r="946" spans="9:10">
      <c r="I946" s="52" t="s">
        <v>10779</v>
      </c>
      <c r="J946" s="78" t="s">
        <v>7295</v>
      </c>
    </row>
    <row r="947" spans="9:10">
      <c r="I947" s="52" t="s">
        <v>3149</v>
      </c>
      <c r="J947" s="78" t="s">
        <v>7296</v>
      </c>
    </row>
    <row r="948" spans="9:10">
      <c r="I948" s="52" t="s">
        <v>10780</v>
      </c>
      <c r="J948" s="78" t="s">
        <v>7297</v>
      </c>
    </row>
    <row r="949" spans="9:10">
      <c r="I949" s="52" t="s">
        <v>3150</v>
      </c>
      <c r="J949" s="78" t="s">
        <v>7298</v>
      </c>
    </row>
    <row r="950" spans="9:10">
      <c r="I950" s="52" t="s">
        <v>10781</v>
      </c>
      <c r="J950" s="78" t="s">
        <v>7299</v>
      </c>
    </row>
    <row r="951" spans="9:10">
      <c r="I951" s="52" t="s">
        <v>3151</v>
      </c>
      <c r="J951" s="78" t="s">
        <v>7300</v>
      </c>
    </row>
    <row r="952" spans="9:10">
      <c r="I952" s="52" t="s">
        <v>10782</v>
      </c>
      <c r="J952" s="78" t="s">
        <v>7301</v>
      </c>
    </row>
    <row r="953" spans="9:10">
      <c r="I953" s="52" t="s">
        <v>3152</v>
      </c>
      <c r="J953" s="78" t="s">
        <v>7302</v>
      </c>
    </row>
    <row r="954" spans="9:10">
      <c r="I954" s="52" t="s">
        <v>10783</v>
      </c>
      <c r="J954" s="78" t="s">
        <v>7303</v>
      </c>
    </row>
    <row r="955" spans="9:10">
      <c r="I955" s="52" t="s">
        <v>3153</v>
      </c>
      <c r="J955" s="78" t="s">
        <v>7304</v>
      </c>
    </row>
    <row r="956" spans="9:10">
      <c r="I956" s="52" t="s">
        <v>10784</v>
      </c>
      <c r="J956" s="78" t="s">
        <v>7305</v>
      </c>
    </row>
    <row r="957" spans="9:10">
      <c r="I957" s="52" t="s">
        <v>3154</v>
      </c>
      <c r="J957" s="78" t="s">
        <v>7306</v>
      </c>
    </row>
    <row r="958" spans="9:10">
      <c r="I958" s="52" t="s">
        <v>10785</v>
      </c>
      <c r="J958" s="78" t="s">
        <v>7307</v>
      </c>
    </row>
    <row r="959" spans="9:10">
      <c r="I959" s="52" t="s">
        <v>3155</v>
      </c>
      <c r="J959" s="78" t="s">
        <v>7308</v>
      </c>
    </row>
    <row r="960" spans="9:10">
      <c r="I960" s="52" t="s">
        <v>10786</v>
      </c>
      <c r="J960" s="78" t="s">
        <v>7309</v>
      </c>
    </row>
    <row r="961" spans="9:10">
      <c r="I961" s="52" t="s">
        <v>3156</v>
      </c>
      <c r="J961" s="78" t="s">
        <v>7310</v>
      </c>
    </row>
    <row r="962" spans="9:10">
      <c r="I962" s="52" t="s">
        <v>10787</v>
      </c>
      <c r="J962" s="78" t="s">
        <v>7311</v>
      </c>
    </row>
    <row r="963" spans="9:10">
      <c r="I963" s="52" t="s">
        <v>3157</v>
      </c>
      <c r="J963" s="78" t="s">
        <v>7312</v>
      </c>
    </row>
    <row r="964" spans="9:10">
      <c r="I964" s="52" t="s">
        <v>10788</v>
      </c>
      <c r="J964" s="78" t="s">
        <v>7313</v>
      </c>
    </row>
    <row r="965" spans="9:10">
      <c r="I965" s="52" t="s">
        <v>3158</v>
      </c>
      <c r="J965" s="78" t="s">
        <v>7314</v>
      </c>
    </row>
    <row r="966" spans="9:10">
      <c r="I966" s="52" t="s">
        <v>3159</v>
      </c>
      <c r="J966" s="78" t="s">
        <v>7315</v>
      </c>
    </row>
    <row r="967" spans="9:10">
      <c r="I967" s="52" t="s">
        <v>3160</v>
      </c>
      <c r="J967" s="78" t="s">
        <v>7316</v>
      </c>
    </row>
    <row r="968" spans="9:10">
      <c r="I968" s="52" t="s">
        <v>3161</v>
      </c>
      <c r="J968" s="78" t="s">
        <v>7317</v>
      </c>
    </row>
    <row r="969" spans="9:10">
      <c r="I969" s="52" t="s">
        <v>3162</v>
      </c>
      <c r="J969" s="78" t="s">
        <v>7318</v>
      </c>
    </row>
    <row r="970" spans="9:10">
      <c r="I970" s="52" t="s">
        <v>3163</v>
      </c>
      <c r="J970" s="78" t="s">
        <v>7319</v>
      </c>
    </row>
    <row r="971" spans="9:10">
      <c r="I971" s="52" t="s">
        <v>3164</v>
      </c>
      <c r="J971" s="78" t="s">
        <v>7320</v>
      </c>
    </row>
    <row r="972" spans="9:10">
      <c r="I972" s="52" t="s">
        <v>3165</v>
      </c>
      <c r="J972" s="78" t="s">
        <v>7321</v>
      </c>
    </row>
    <row r="973" spans="9:10">
      <c r="I973" s="52" t="s">
        <v>3166</v>
      </c>
      <c r="J973" s="78" t="s">
        <v>7322</v>
      </c>
    </row>
    <row r="974" spans="9:10">
      <c r="I974" s="52" t="s">
        <v>3167</v>
      </c>
      <c r="J974" s="78" t="s">
        <v>7323</v>
      </c>
    </row>
    <row r="975" spans="9:10">
      <c r="I975" s="52" t="s">
        <v>3168</v>
      </c>
      <c r="J975" s="78" t="s">
        <v>7324</v>
      </c>
    </row>
    <row r="976" spans="9:10">
      <c r="I976" s="52" t="s">
        <v>3169</v>
      </c>
      <c r="J976" s="78" t="s">
        <v>7325</v>
      </c>
    </row>
    <row r="977" spans="9:10">
      <c r="I977" s="52" t="s">
        <v>3170</v>
      </c>
      <c r="J977" s="78" t="s">
        <v>7326</v>
      </c>
    </row>
    <row r="978" spans="9:10">
      <c r="I978" s="52" t="s">
        <v>3171</v>
      </c>
      <c r="J978" s="78" t="s">
        <v>7327</v>
      </c>
    </row>
    <row r="979" spans="9:10">
      <c r="I979" s="52" t="s">
        <v>3172</v>
      </c>
      <c r="J979" s="78" t="s">
        <v>7328</v>
      </c>
    </row>
    <row r="980" spans="9:10">
      <c r="I980" s="52" t="s">
        <v>3173</v>
      </c>
      <c r="J980" s="78" t="s">
        <v>7329</v>
      </c>
    </row>
    <row r="981" spans="9:10">
      <c r="I981" s="52" t="s">
        <v>3174</v>
      </c>
      <c r="J981" s="78" t="s">
        <v>7330</v>
      </c>
    </row>
    <row r="982" spans="9:10">
      <c r="I982" s="52" t="s">
        <v>3175</v>
      </c>
      <c r="J982" s="78" t="s">
        <v>7331</v>
      </c>
    </row>
    <row r="983" spans="9:10">
      <c r="I983" s="52" t="s">
        <v>3176</v>
      </c>
      <c r="J983" s="78" t="s">
        <v>7332</v>
      </c>
    </row>
    <row r="984" spans="9:10">
      <c r="I984" s="52" t="s">
        <v>3177</v>
      </c>
      <c r="J984" s="78" t="s">
        <v>7333</v>
      </c>
    </row>
    <row r="985" spans="9:10">
      <c r="I985" s="52" t="s">
        <v>3178</v>
      </c>
      <c r="J985" s="78" t="s">
        <v>7334</v>
      </c>
    </row>
    <row r="986" spans="9:10">
      <c r="I986" s="52" t="s">
        <v>3179</v>
      </c>
      <c r="J986" s="78" t="s">
        <v>7335</v>
      </c>
    </row>
    <row r="987" spans="9:10">
      <c r="I987" s="52" t="s">
        <v>3180</v>
      </c>
      <c r="J987" s="78" t="s">
        <v>7336</v>
      </c>
    </row>
    <row r="988" spans="9:10">
      <c r="I988" s="52" t="s">
        <v>3181</v>
      </c>
      <c r="J988" s="78" t="s">
        <v>7337</v>
      </c>
    </row>
    <row r="989" spans="9:10">
      <c r="I989" s="52" t="s">
        <v>3182</v>
      </c>
      <c r="J989" s="78" t="s">
        <v>7338</v>
      </c>
    </row>
    <row r="990" spans="9:10">
      <c r="I990" s="52" t="s">
        <v>3183</v>
      </c>
      <c r="J990" s="78" t="s">
        <v>7339</v>
      </c>
    </row>
    <row r="991" spans="9:10">
      <c r="I991" s="52" t="s">
        <v>3184</v>
      </c>
      <c r="J991" s="78" t="s">
        <v>7340</v>
      </c>
    </row>
    <row r="992" spans="9:10">
      <c r="I992" s="52" t="s">
        <v>3185</v>
      </c>
      <c r="J992" s="78" t="s">
        <v>7341</v>
      </c>
    </row>
    <row r="993" spans="9:10">
      <c r="I993" s="52" t="s">
        <v>3186</v>
      </c>
      <c r="J993" s="78" t="s">
        <v>7342</v>
      </c>
    </row>
    <row r="994" spans="9:10">
      <c r="I994" s="52" t="s">
        <v>3187</v>
      </c>
      <c r="J994" s="78" t="s">
        <v>7343</v>
      </c>
    </row>
    <row r="995" spans="9:10">
      <c r="I995" s="52" t="s">
        <v>3188</v>
      </c>
      <c r="J995" s="78" t="s">
        <v>7344</v>
      </c>
    </row>
    <row r="996" spans="9:10">
      <c r="I996" s="52" t="s">
        <v>3189</v>
      </c>
      <c r="J996" s="78" t="s">
        <v>7345</v>
      </c>
    </row>
    <row r="997" spans="9:10">
      <c r="I997" s="52" t="s">
        <v>3190</v>
      </c>
      <c r="J997" s="78" t="s">
        <v>7346</v>
      </c>
    </row>
    <row r="998" spans="9:10">
      <c r="I998" s="52" t="s">
        <v>3191</v>
      </c>
      <c r="J998" s="78" t="s">
        <v>7347</v>
      </c>
    </row>
    <row r="999" spans="9:10">
      <c r="I999" s="52" t="s">
        <v>3192</v>
      </c>
      <c r="J999" s="78" t="s">
        <v>7348</v>
      </c>
    </row>
    <row r="1000" spans="9:10">
      <c r="I1000" s="52" t="s">
        <v>3193</v>
      </c>
      <c r="J1000" s="78" t="s">
        <v>7349</v>
      </c>
    </row>
    <row r="1001" spans="9:10">
      <c r="I1001" s="52" t="s">
        <v>3194</v>
      </c>
      <c r="J1001" s="78" t="s">
        <v>7350</v>
      </c>
    </row>
    <row r="1002" spans="9:10">
      <c r="I1002" s="52" t="s">
        <v>3195</v>
      </c>
      <c r="J1002" s="78" t="s">
        <v>7351</v>
      </c>
    </row>
    <row r="1003" spans="9:10">
      <c r="I1003" s="52" t="s">
        <v>3196</v>
      </c>
      <c r="J1003" s="78" t="s">
        <v>7352</v>
      </c>
    </row>
    <row r="1004" spans="9:10">
      <c r="I1004" s="52" t="s">
        <v>3197</v>
      </c>
      <c r="J1004" s="78" t="s">
        <v>7353</v>
      </c>
    </row>
    <row r="1005" spans="9:10">
      <c r="I1005" s="52" t="s">
        <v>3198</v>
      </c>
      <c r="J1005" s="78" t="s">
        <v>7354</v>
      </c>
    </row>
    <row r="1006" spans="9:10">
      <c r="I1006" s="52" t="s">
        <v>3199</v>
      </c>
      <c r="J1006" s="78" t="s">
        <v>7355</v>
      </c>
    </row>
    <row r="1007" spans="9:10">
      <c r="I1007" s="83" t="s">
        <v>3200</v>
      </c>
      <c r="J1007" s="84" t="s">
        <v>7355</v>
      </c>
    </row>
    <row r="1008" spans="9:10">
      <c r="I1008" s="83" t="s">
        <v>3201</v>
      </c>
      <c r="J1008" s="84" t="s">
        <v>7356</v>
      </c>
    </row>
    <row r="1009" spans="9:10">
      <c r="I1009" s="83" t="s">
        <v>3202</v>
      </c>
      <c r="J1009" s="84" t="s">
        <v>7357</v>
      </c>
    </row>
    <row r="1010" spans="9:10">
      <c r="I1010" s="83" t="s">
        <v>3203</v>
      </c>
      <c r="J1010" s="84" t="s">
        <v>7358</v>
      </c>
    </row>
    <row r="1011" spans="9:10">
      <c r="I1011" s="83" t="s">
        <v>3204</v>
      </c>
      <c r="J1011" s="84" t="s">
        <v>7359</v>
      </c>
    </row>
    <row r="1012" spans="9:10">
      <c r="I1012" s="83" t="s">
        <v>3205</v>
      </c>
      <c r="J1012" s="84" t="s">
        <v>7360</v>
      </c>
    </row>
    <row r="1013" spans="9:10">
      <c r="I1013" s="83" t="s">
        <v>3206</v>
      </c>
      <c r="J1013" s="84" t="s">
        <v>7361</v>
      </c>
    </row>
    <row r="1014" spans="9:10">
      <c r="I1014" s="83" t="s">
        <v>3207</v>
      </c>
      <c r="J1014" s="84" t="s">
        <v>7362</v>
      </c>
    </row>
    <row r="1015" spans="9:10">
      <c r="I1015" s="83" t="s">
        <v>3208</v>
      </c>
      <c r="J1015" s="84" t="s">
        <v>7363</v>
      </c>
    </row>
    <row r="1016" spans="9:10">
      <c r="I1016" s="83" t="s">
        <v>3209</v>
      </c>
      <c r="J1016" s="84" t="s">
        <v>7364</v>
      </c>
    </row>
    <row r="1017" spans="9:10">
      <c r="I1017" s="83" t="s">
        <v>3210</v>
      </c>
      <c r="J1017" s="84" t="s">
        <v>7365</v>
      </c>
    </row>
    <row r="1018" spans="9:10">
      <c r="I1018" s="83" t="s">
        <v>3211</v>
      </c>
      <c r="J1018" s="84" t="s">
        <v>7366</v>
      </c>
    </row>
    <row r="1019" spans="9:10">
      <c r="I1019" s="83" t="s">
        <v>3212</v>
      </c>
      <c r="J1019" s="84" t="s">
        <v>7367</v>
      </c>
    </row>
    <row r="1020" spans="9:10">
      <c r="I1020" s="83" t="s">
        <v>3213</v>
      </c>
      <c r="J1020" s="84" t="s">
        <v>7368</v>
      </c>
    </row>
    <row r="1021" spans="9:10">
      <c r="I1021" s="83" t="s">
        <v>3214</v>
      </c>
      <c r="J1021" s="84" t="s">
        <v>7369</v>
      </c>
    </row>
    <row r="1022" spans="9:10">
      <c r="I1022" s="83" t="s">
        <v>3215</v>
      </c>
      <c r="J1022" s="84" t="s">
        <v>7370</v>
      </c>
    </row>
    <row r="1023" spans="9:10">
      <c r="I1023" s="83" t="s">
        <v>3216</v>
      </c>
      <c r="J1023" s="84" t="s">
        <v>7371</v>
      </c>
    </row>
    <row r="1024" spans="9:10">
      <c r="I1024" s="83" t="s">
        <v>3217</v>
      </c>
      <c r="J1024" s="84" t="s">
        <v>7372</v>
      </c>
    </row>
    <row r="1025" spans="9:10">
      <c r="I1025" s="83" t="s">
        <v>3218</v>
      </c>
      <c r="J1025" s="84" t="s">
        <v>7373</v>
      </c>
    </row>
    <row r="1026" spans="9:10">
      <c r="I1026" s="83" t="s">
        <v>3219</v>
      </c>
      <c r="J1026" s="84" t="s">
        <v>7374</v>
      </c>
    </row>
    <row r="1027" spans="9:10">
      <c r="I1027" s="52" t="s">
        <v>3220</v>
      </c>
      <c r="J1027" s="78" t="s">
        <v>7375</v>
      </c>
    </row>
    <row r="1028" spans="9:10">
      <c r="I1028" s="52" t="s">
        <v>3221</v>
      </c>
      <c r="J1028" s="78" t="s">
        <v>7376</v>
      </c>
    </row>
    <row r="1029" spans="9:10">
      <c r="I1029" s="52" t="s">
        <v>3222</v>
      </c>
      <c r="J1029" s="78" t="s">
        <v>7377</v>
      </c>
    </row>
    <row r="1030" spans="9:10">
      <c r="I1030" s="52" t="s">
        <v>3223</v>
      </c>
      <c r="J1030" s="78" t="s">
        <v>7378</v>
      </c>
    </row>
    <row r="1031" spans="9:10">
      <c r="I1031" s="52" t="s">
        <v>3224</v>
      </c>
      <c r="J1031" s="78" t="s">
        <v>7379</v>
      </c>
    </row>
    <row r="1032" spans="9:10">
      <c r="I1032" s="52" t="s">
        <v>3225</v>
      </c>
      <c r="J1032" s="78" t="s">
        <v>7380</v>
      </c>
    </row>
    <row r="1033" spans="9:10">
      <c r="I1033" s="52" t="s">
        <v>3226</v>
      </c>
      <c r="J1033" s="78" t="s">
        <v>7381</v>
      </c>
    </row>
    <row r="1034" spans="9:10">
      <c r="I1034" s="52" t="s">
        <v>3227</v>
      </c>
      <c r="J1034" s="78" t="s">
        <v>7382</v>
      </c>
    </row>
    <row r="1035" spans="9:10">
      <c r="I1035" s="52" t="s">
        <v>3228</v>
      </c>
      <c r="J1035" s="78" t="s">
        <v>7383</v>
      </c>
    </row>
    <row r="1036" spans="9:10">
      <c r="I1036" s="52" t="s">
        <v>3229</v>
      </c>
      <c r="J1036" s="78" t="s">
        <v>7384</v>
      </c>
    </row>
    <row r="1037" spans="9:10">
      <c r="I1037" s="52" t="s">
        <v>3230</v>
      </c>
      <c r="J1037" s="78" t="s">
        <v>7385</v>
      </c>
    </row>
    <row r="1038" spans="9:10">
      <c r="I1038" s="52" t="s">
        <v>3231</v>
      </c>
      <c r="J1038" s="78" t="s">
        <v>7386</v>
      </c>
    </row>
    <row r="1039" spans="9:10">
      <c r="I1039" s="52" t="s">
        <v>3232</v>
      </c>
      <c r="J1039" s="78" t="s">
        <v>7387</v>
      </c>
    </row>
    <row r="1040" spans="9:10">
      <c r="I1040" s="52" t="s">
        <v>3233</v>
      </c>
      <c r="J1040" s="78" t="s">
        <v>7388</v>
      </c>
    </row>
    <row r="1041" spans="9:10">
      <c r="I1041" s="52" t="s">
        <v>3234</v>
      </c>
      <c r="J1041" s="78" t="s">
        <v>7389</v>
      </c>
    </row>
    <row r="1042" spans="9:10">
      <c r="I1042" s="52" t="s">
        <v>3235</v>
      </c>
      <c r="J1042" s="78" t="s">
        <v>7390</v>
      </c>
    </row>
    <row r="1043" spans="9:10">
      <c r="I1043" s="52" t="s">
        <v>3236</v>
      </c>
      <c r="J1043" s="78" t="s">
        <v>7391</v>
      </c>
    </row>
    <row r="1044" spans="9:10">
      <c r="I1044" s="52" t="s">
        <v>3237</v>
      </c>
      <c r="J1044" s="78" t="s">
        <v>7392</v>
      </c>
    </row>
    <row r="1045" spans="9:10">
      <c r="I1045" s="52" t="s">
        <v>3238</v>
      </c>
      <c r="J1045" s="78" t="s">
        <v>7393</v>
      </c>
    </row>
    <row r="1046" spans="9:10">
      <c r="I1046" s="52" t="s">
        <v>3239</v>
      </c>
      <c r="J1046" s="78" t="s">
        <v>7394</v>
      </c>
    </row>
    <row r="1047" spans="9:10">
      <c r="I1047" s="52" t="s">
        <v>3240</v>
      </c>
      <c r="J1047" s="78" t="s">
        <v>7395</v>
      </c>
    </row>
    <row r="1048" spans="9:10">
      <c r="I1048" s="52" t="s">
        <v>3241</v>
      </c>
      <c r="J1048" s="78" t="s">
        <v>7396</v>
      </c>
    </row>
    <row r="1049" spans="9:10">
      <c r="I1049" s="52" t="s">
        <v>3242</v>
      </c>
      <c r="J1049" s="78" t="s">
        <v>7397</v>
      </c>
    </row>
    <row r="1050" spans="9:10">
      <c r="I1050" s="52" t="s">
        <v>3243</v>
      </c>
      <c r="J1050" s="78" t="s">
        <v>7398</v>
      </c>
    </row>
    <row r="1051" spans="9:10">
      <c r="I1051" s="52" t="s">
        <v>3244</v>
      </c>
      <c r="J1051" s="78" t="s">
        <v>7399</v>
      </c>
    </row>
    <row r="1052" spans="9:10">
      <c r="I1052" s="52" t="s">
        <v>3245</v>
      </c>
      <c r="J1052" s="78" t="s">
        <v>7400</v>
      </c>
    </row>
    <row r="1053" spans="9:10">
      <c r="I1053" s="52" t="s">
        <v>3246</v>
      </c>
      <c r="J1053" s="78" t="s">
        <v>7401</v>
      </c>
    </row>
    <row r="1054" spans="9:10">
      <c r="I1054" s="52" t="s">
        <v>3247</v>
      </c>
      <c r="J1054" s="78" t="s">
        <v>7402</v>
      </c>
    </row>
    <row r="1055" spans="9:10">
      <c r="I1055" s="52" t="s">
        <v>3248</v>
      </c>
      <c r="J1055" s="78" t="s">
        <v>7403</v>
      </c>
    </row>
    <row r="1056" spans="9:10">
      <c r="I1056" s="52" t="s">
        <v>3249</v>
      </c>
      <c r="J1056" s="78" t="s">
        <v>7404</v>
      </c>
    </row>
    <row r="1057" spans="9:10">
      <c r="I1057" s="52" t="s">
        <v>3250</v>
      </c>
      <c r="J1057" s="78" t="s">
        <v>7405</v>
      </c>
    </row>
    <row r="1058" spans="9:10">
      <c r="I1058" s="52" t="s">
        <v>3251</v>
      </c>
      <c r="J1058" s="78" t="s">
        <v>7406</v>
      </c>
    </row>
    <row r="1059" spans="9:10">
      <c r="I1059" s="52" t="s">
        <v>3252</v>
      </c>
      <c r="J1059" s="78" t="s">
        <v>7407</v>
      </c>
    </row>
    <row r="1060" spans="9:10">
      <c r="I1060" s="52" t="s">
        <v>3253</v>
      </c>
      <c r="J1060" s="78" t="s">
        <v>7408</v>
      </c>
    </row>
    <row r="1061" spans="9:10">
      <c r="I1061" s="52" t="s">
        <v>3254</v>
      </c>
      <c r="J1061" s="78" t="s">
        <v>7409</v>
      </c>
    </row>
    <row r="1062" spans="9:10">
      <c r="I1062" s="52" t="s">
        <v>3255</v>
      </c>
      <c r="J1062" s="78" t="s">
        <v>7410</v>
      </c>
    </row>
    <row r="1063" spans="9:10">
      <c r="I1063" s="52" t="s">
        <v>3256</v>
      </c>
      <c r="J1063" s="78" t="s">
        <v>7411</v>
      </c>
    </row>
    <row r="1064" spans="9:10">
      <c r="I1064" s="52" t="s">
        <v>3257</v>
      </c>
      <c r="J1064" s="78" t="s">
        <v>7412</v>
      </c>
    </row>
    <row r="1065" spans="9:10">
      <c r="I1065" s="52" t="s">
        <v>3258</v>
      </c>
      <c r="J1065" s="78" t="s">
        <v>7413</v>
      </c>
    </row>
    <row r="1066" spans="9:10">
      <c r="I1066" s="52" t="s">
        <v>3259</v>
      </c>
      <c r="J1066" s="78" t="s">
        <v>7414</v>
      </c>
    </row>
    <row r="1067" spans="9:10">
      <c r="I1067" s="52" t="s">
        <v>3260</v>
      </c>
      <c r="J1067" s="78" t="s">
        <v>7415</v>
      </c>
    </row>
    <row r="1068" spans="9:10">
      <c r="I1068" s="52" t="s">
        <v>3261</v>
      </c>
      <c r="J1068" s="78" t="s">
        <v>7416</v>
      </c>
    </row>
    <row r="1069" spans="9:10">
      <c r="I1069" s="52" t="s">
        <v>3262</v>
      </c>
      <c r="J1069" s="78" t="s">
        <v>7417</v>
      </c>
    </row>
    <row r="1070" spans="9:10">
      <c r="I1070" s="52" t="s">
        <v>3263</v>
      </c>
      <c r="J1070" s="78" t="s">
        <v>7418</v>
      </c>
    </row>
    <row r="1071" spans="9:10">
      <c r="I1071" s="52" t="s">
        <v>3264</v>
      </c>
      <c r="J1071" s="78" t="s">
        <v>7419</v>
      </c>
    </row>
    <row r="1072" spans="9:10">
      <c r="I1072" s="52" t="s">
        <v>3265</v>
      </c>
      <c r="J1072" s="78" t="s">
        <v>7420</v>
      </c>
    </row>
    <row r="1073" spans="9:10">
      <c r="I1073" s="52" t="s">
        <v>3266</v>
      </c>
      <c r="J1073" s="78" t="s">
        <v>7421</v>
      </c>
    </row>
    <row r="1074" spans="9:10">
      <c r="I1074" s="52" t="s">
        <v>3267</v>
      </c>
      <c r="J1074" s="78" t="s">
        <v>7422</v>
      </c>
    </row>
    <row r="1075" spans="9:10">
      <c r="I1075" s="52" t="s">
        <v>3268</v>
      </c>
      <c r="J1075" s="78" t="s">
        <v>7423</v>
      </c>
    </row>
    <row r="1076" spans="9:10">
      <c r="I1076" s="52" t="s">
        <v>3269</v>
      </c>
      <c r="J1076" s="78" t="s">
        <v>7424</v>
      </c>
    </row>
    <row r="1077" spans="9:10">
      <c r="I1077" s="52" t="s">
        <v>3270</v>
      </c>
      <c r="J1077" s="78" t="s">
        <v>7425</v>
      </c>
    </row>
    <row r="1078" spans="9:10">
      <c r="I1078" s="52" t="s">
        <v>3271</v>
      </c>
      <c r="J1078" s="78" t="s">
        <v>7426</v>
      </c>
    </row>
    <row r="1079" spans="9:10">
      <c r="I1079" s="52" t="s">
        <v>3272</v>
      </c>
      <c r="J1079" s="78" t="s">
        <v>7427</v>
      </c>
    </row>
    <row r="1080" spans="9:10">
      <c r="I1080" s="52" t="s">
        <v>3273</v>
      </c>
      <c r="J1080" s="78" t="s">
        <v>7428</v>
      </c>
    </row>
    <row r="1081" spans="9:10">
      <c r="I1081" s="52" t="s">
        <v>3274</v>
      </c>
      <c r="J1081" s="78" t="s">
        <v>7429</v>
      </c>
    </row>
    <row r="1082" spans="9:10">
      <c r="I1082" s="52" t="s">
        <v>3275</v>
      </c>
      <c r="J1082" s="78" t="s">
        <v>7430</v>
      </c>
    </row>
    <row r="1083" spans="9:10">
      <c r="I1083" s="52" t="s">
        <v>3276</v>
      </c>
      <c r="J1083" s="78" t="s">
        <v>7431</v>
      </c>
    </row>
    <row r="1084" spans="9:10">
      <c r="I1084" s="52" t="s">
        <v>3277</v>
      </c>
      <c r="J1084" s="78" t="s">
        <v>7432</v>
      </c>
    </row>
    <row r="1085" spans="9:10">
      <c r="I1085" s="52" t="s">
        <v>3278</v>
      </c>
      <c r="J1085" s="78" t="s">
        <v>7433</v>
      </c>
    </row>
    <row r="1086" spans="9:10">
      <c r="I1086" s="52" t="s">
        <v>3279</v>
      </c>
      <c r="J1086" s="78" t="s">
        <v>7434</v>
      </c>
    </row>
    <row r="1087" spans="9:10">
      <c r="I1087" s="52" t="s">
        <v>3280</v>
      </c>
      <c r="J1087" s="78" t="s">
        <v>7435</v>
      </c>
    </row>
    <row r="1088" spans="9:10">
      <c r="I1088" s="52" t="s">
        <v>3281</v>
      </c>
      <c r="J1088" s="78" t="s">
        <v>7436</v>
      </c>
    </row>
    <row r="1089" spans="9:10">
      <c r="I1089" s="52" t="s">
        <v>3282</v>
      </c>
      <c r="J1089" s="78" t="s">
        <v>7437</v>
      </c>
    </row>
    <row r="1090" spans="9:10">
      <c r="I1090" s="52" t="s">
        <v>3283</v>
      </c>
      <c r="J1090" s="78" t="s">
        <v>7438</v>
      </c>
    </row>
    <row r="1091" spans="9:10">
      <c r="I1091" s="52" t="s">
        <v>3284</v>
      </c>
      <c r="J1091" s="78" t="s">
        <v>7439</v>
      </c>
    </row>
    <row r="1092" spans="9:10">
      <c r="I1092" s="52" t="s">
        <v>3285</v>
      </c>
      <c r="J1092" s="78" t="s">
        <v>7440</v>
      </c>
    </row>
    <row r="1093" spans="9:10">
      <c r="I1093" s="52" t="s">
        <v>3286</v>
      </c>
      <c r="J1093" s="78" t="s">
        <v>7441</v>
      </c>
    </row>
    <row r="1094" spans="9:10">
      <c r="I1094" s="52" t="s">
        <v>3287</v>
      </c>
      <c r="J1094" s="78" t="s">
        <v>7442</v>
      </c>
    </row>
    <row r="1095" spans="9:10">
      <c r="I1095" s="52" t="s">
        <v>3288</v>
      </c>
      <c r="J1095" s="78" t="s">
        <v>7443</v>
      </c>
    </row>
    <row r="1096" spans="9:10">
      <c r="I1096" s="52" t="s">
        <v>3289</v>
      </c>
      <c r="J1096" s="78" t="s">
        <v>7444</v>
      </c>
    </row>
    <row r="1097" spans="9:10">
      <c r="I1097" s="52" t="s">
        <v>3290</v>
      </c>
      <c r="J1097" s="78" t="s">
        <v>7445</v>
      </c>
    </row>
    <row r="1098" spans="9:10">
      <c r="I1098" s="52" t="s">
        <v>3291</v>
      </c>
      <c r="J1098" s="78" t="s">
        <v>7446</v>
      </c>
    </row>
    <row r="1099" spans="9:10">
      <c r="I1099" s="52" t="s">
        <v>3292</v>
      </c>
      <c r="J1099" s="78" t="s">
        <v>7447</v>
      </c>
    </row>
    <row r="1100" spans="9:10">
      <c r="I1100" s="52" t="s">
        <v>3293</v>
      </c>
      <c r="J1100" s="78" t="s">
        <v>7448</v>
      </c>
    </row>
    <row r="1101" spans="9:10">
      <c r="I1101" s="52" t="s">
        <v>3294</v>
      </c>
      <c r="J1101" s="78" t="s">
        <v>7449</v>
      </c>
    </row>
    <row r="1102" spans="9:10">
      <c r="I1102" s="52" t="s">
        <v>3295</v>
      </c>
      <c r="J1102" s="78" t="s">
        <v>7450</v>
      </c>
    </row>
    <row r="1103" spans="9:10">
      <c r="I1103" s="52" t="s">
        <v>3296</v>
      </c>
      <c r="J1103" s="78" t="s">
        <v>7451</v>
      </c>
    </row>
    <row r="1104" spans="9:10">
      <c r="I1104" s="52" t="s">
        <v>3297</v>
      </c>
      <c r="J1104" s="78" t="s">
        <v>7452</v>
      </c>
    </row>
    <row r="1105" spans="9:10">
      <c r="I1105" s="52" t="s">
        <v>3298</v>
      </c>
      <c r="J1105" s="78" t="s">
        <v>7453</v>
      </c>
    </row>
    <row r="1106" spans="9:10">
      <c r="I1106" s="52" t="s">
        <v>3299</v>
      </c>
      <c r="J1106" s="78" t="s">
        <v>7454</v>
      </c>
    </row>
    <row r="1107" spans="9:10">
      <c r="I1107" s="52" t="s">
        <v>3300</v>
      </c>
      <c r="J1107" s="78" t="s">
        <v>7455</v>
      </c>
    </row>
    <row r="1108" spans="9:10">
      <c r="I1108" s="52" t="s">
        <v>3301</v>
      </c>
      <c r="J1108" s="78" t="s">
        <v>7456</v>
      </c>
    </row>
    <row r="1109" spans="9:10">
      <c r="I1109" s="52" t="s">
        <v>3302</v>
      </c>
      <c r="J1109" s="78" t="s">
        <v>7457</v>
      </c>
    </row>
    <row r="1110" spans="9:10">
      <c r="I1110" s="52" t="s">
        <v>3303</v>
      </c>
      <c r="J1110" s="78" t="s">
        <v>7458</v>
      </c>
    </row>
    <row r="1111" spans="9:10">
      <c r="I1111" s="52" t="s">
        <v>3304</v>
      </c>
      <c r="J1111" s="78" t="s">
        <v>7459</v>
      </c>
    </row>
    <row r="1112" spans="9:10">
      <c r="I1112" s="52" t="s">
        <v>3305</v>
      </c>
      <c r="J1112" s="78" t="s">
        <v>7460</v>
      </c>
    </row>
    <row r="1113" spans="9:10">
      <c r="I1113" s="52" t="s">
        <v>3306</v>
      </c>
      <c r="J1113" s="78" t="s">
        <v>7461</v>
      </c>
    </row>
    <row r="1114" spans="9:10">
      <c r="I1114" s="52" t="s">
        <v>3307</v>
      </c>
      <c r="J1114" s="78" t="s">
        <v>7462</v>
      </c>
    </row>
    <row r="1115" spans="9:10">
      <c r="I1115" s="52" t="s">
        <v>3308</v>
      </c>
      <c r="J1115" s="78" t="s">
        <v>7463</v>
      </c>
    </row>
    <row r="1116" spans="9:10">
      <c r="I1116" s="52" t="s">
        <v>3309</v>
      </c>
      <c r="J1116" s="78" t="s">
        <v>7464</v>
      </c>
    </row>
    <row r="1117" spans="9:10">
      <c r="I1117" s="52" t="s">
        <v>3310</v>
      </c>
      <c r="J1117" s="78" t="s">
        <v>7465</v>
      </c>
    </row>
    <row r="1118" spans="9:10">
      <c r="I1118" s="52" t="s">
        <v>3311</v>
      </c>
      <c r="J1118" s="78" t="s">
        <v>7466</v>
      </c>
    </row>
    <row r="1119" spans="9:10">
      <c r="I1119" s="52" t="s">
        <v>3312</v>
      </c>
      <c r="J1119" s="78" t="s">
        <v>7467</v>
      </c>
    </row>
    <row r="1120" spans="9:10">
      <c r="I1120" s="52" t="s">
        <v>3313</v>
      </c>
      <c r="J1120" s="78" t="s">
        <v>7468</v>
      </c>
    </row>
    <row r="1121" spans="9:10">
      <c r="I1121" s="52" t="s">
        <v>3314</v>
      </c>
      <c r="J1121" s="78" t="s">
        <v>7469</v>
      </c>
    </row>
    <row r="1122" spans="9:10">
      <c r="I1122" s="52" t="s">
        <v>3315</v>
      </c>
      <c r="J1122" s="78" t="s">
        <v>7470</v>
      </c>
    </row>
    <row r="1123" spans="9:10">
      <c r="I1123" s="52" t="s">
        <v>3316</v>
      </c>
      <c r="J1123" s="78" t="s">
        <v>7471</v>
      </c>
    </row>
    <row r="1124" spans="9:10">
      <c r="I1124" s="52" t="s">
        <v>3317</v>
      </c>
      <c r="J1124" s="78" t="s">
        <v>7472</v>
      </c>
    </row>
    <row r="1125" spans="9:10">
      <c r="I1125" s="52" t="s">
        <v>3318</v>
      </c>
      <c r="J1125" s="78" t="s">
        <v>7473</v>
      </c>
    </row>
    <row r="1126" spans="9:10">
      <c r="I1126" s="52" t="s">
        <v>3319</v>
      </c>
      <c r="J1126" s="78" t="s">
        <v>7474</v>
      </c>
    </row>
    <row r="1127" spans="9:10">
      <c r="I1127" s="52" t="s">
        <v>3320</v>
      </c>
      <c r="J1127" s="78" t="s">
        <v>7475</v>
      </c>
    </row>
    <row r="1128" spans="9:10">
      <c r="I1128" s="52" t="s">
        <v>3321</v>
      </c>
      <c r="J1128" s="78" t="s">
        <v>7476</v>
      </c>
    </row>
    <row r="1129" spans="9:10">
      <c r="I1129" s="52" t="s">
        <v>3322</v>
      </c>
      <c r="J1129" s="78" t="s">
        <v>7477</v>
      </c>
    </row>
    <row r="1130" spans="9:10">
      <c r="I1130" s="52" t="s">
        <v>3323</v>
      </c>
      <c r="J1130" s="78" t="s">
        <v>7478</v>
      </c>
    </row>
    <row r="1131" spans="9:10">
      <c r="I1131" s="52" t="s">
        <v>3324</v>
      </c>
      <c r="J1131" s="78" t="s">
        <v>7479</v>
      </c>
    </row>
    <row r="1132" spans="9:10">
      <c r="I1132" s="52" t="s">
        <v>3325</v>
      </c>
      <c r="J1132" s="78" t="s">
        <v>7480</v>
      </c>
    </row>
    <row r="1133" spans="9:10">
      <c r="I1133" s="52" t="s">
        <v>3326</v>
      </c>
      <c r="J1133" s="78" t="s">
        <v>7481</v>
      </c>
    </row>
    <row r="1134" spans="9:10">
      <c r="I1134" s="52" t="s">
        <v>3327</v>
      </c>
      <c r="J1134" s="78" t="s">
        <v>7482</v>
      </c>
    </row>
    <row r="1135" spans="9:10">
      <c r="I1135" s="52" t="s">
        <v>3328</v>
      </c>
      <c r="J1135" s="78" t="s">
        <v>7483</v>
      </c>
    </row>
    <row r="1136" spans="9:10">
      <c r="I1136" s="52" t="s">
        <v>3329</v>
      </c>
      <c r="J1136" s="78" t="s">
        <v>7484</v>
      </c>
    </row>
    <row r="1137" spans="9:10">
      <c r="I1137" s="52" t="s">
        <v>3330</v>
      </c>
      <c r="J1137" s="78" t="s">
        <v>7485</v>
      </c>
    </row>
    <row r="1138" spans="9:10">
      <c r="I1138" s="52" t="s">
        <v>3331</v>
      </c>
      <c r="J1138" s="78" t="s">
        <v>7486</v>
      </c>
    </row>
    <row r="1139" spans="9:10">
      <c r="I1139" s="52" t="s">
        <v>3332</v>
      </c>
      <c r="J1139" s="78" t="s">
        <v>7487</v>
      </c>
    </row>
    <row r="1140" spans="9:10">
      <c r="I1140" s="52" t="s">
        <v>3333</v>
      </c>
      <c r="J1140" s="78" t="s">
        <v>7488</v>
      </c>
    </row>
    <row r="1141" spans="9:10">
      <c r="I1141" s="52" t="s">
        <v>3334</v>
      </c>
      <c r="J1141" s="78" t="s">
        <v>7489</v>
      </c>
    </row>
    <row r="1142" spans="9:10">
      <c r="I1142" s="52" t="s">
        <v>3335</v>
      </c>
      <c r="J1142" s="78" t="s">
        <v>7490</v>
      </c>
    </row>
    <row r="1143" spans="9:10">
      <c r="I1143" s="52" t="s">
        <v>3336</v>
      </c>
      <c r="J1143" s="78" t="s">
        <v>7491</v>
      </c>
    </row>
    <row r="1144" spans="9:10">
      <c r="I1144" s="52" t="s">
        <v>3337</v>
      </c>
      <c r="J1144" s="78" t="s">
        <v>7492</v>
      </c>
    </row>
    <row r="1145" spans="9:10">
      <c r="I1145" s="52" t="s">
        <v>3338</v>
      </c>
      <c r="J1145" s="78" t="s">
        <v>7493</v>
      </c>
    </row>
    <row r="1146" spans="9:10">
      <c r="I1146" s="52" t="s">
        <v>3339</v>
      </c>
      <c r="J1146" s="78" t="s">
        <v>7494</v>
      </c>
    </row>
    <row r="1147" spans="9:10">
      <c r="I1147" s="52" t="s">
        <v>3340</v>
      </c>
      <c r="J1147" s="78" t="s">
        <v>7495</v>
      </c>
    </row>
    <row r="1148" spans="9:10">
      <c r="I1148" s="52" t="s">
        <v>3341</v>
      </c>
      <c r="J1148" s="78" t="s">
        <v>7496</v>
      </c>
    </row>
    <row r="1149" spans="9:10">
      <c r="I1149" s="52" t="s">
        <v>10789</v>
      </c>
      <c r="J1149" s="78" t="s">
        <v>7497</v>
      </c>
    </row>
    <row r="1150" spans="9:10">
      <c r="I1150" s="52" t="s">
        <v>3342</v>
      </c>
      <c r="J1150" s="78" t="s">
        <v>7498</v>
      </c>
    </row>
    <row r="1151" spans="9:10">
      <c r="I1151" s="52" t="s">
        <v>3343</v>
      </c>
      <c r="J1151" s="78" t="s">
        <v>7499</v>
      </c>
    </row>
    <row r="1152" spans="9:10">
      <c r="I1152" s="52" t="s">
        <v>3344</v>
      </c>
      <c r="J1152" s="78" t="s">
        <v>7500</v>
      </c>
    </row>
    <row r="1153" spans="9:10">
      <c r="I1153" s="52" t="s">
        <v>3345</v>
      </c>
      <c r="J1153" s="78" t="s">
        <v>7501</v>
      </c>
    </row>
    <row r="1154" spans="9:10">
      <c r="I1154" s="52" t="s">
        <v>3346</v>
      </c>
      <c r="J1154" s="78" t="s">
        <v>7502</v>
      </c>
    </row>
    <row r="1155" spans="9:10">
      <c r="I1155" s="52" t="s">
        <v>3347</v>
      </c>
      <c r="J1155" s="78" t="s">
        <v>7503</v>
      </c>
    </row>
    <row r="1156" spans="9:10">
      <c r="I1156" s="52" t="s">
        <v>3348</v>
      </c>
      <c r="J1156" s="78" t="s">
        <v>7504</v>
      </c>
    </row>
    <row r="1157" spans="9:10">
      <c r="I1157" s="52" t="s">
        <v>3349</v>
      </c>
      <c r="J1157" s="78" t="s">
        <v>7505</v>
      </c>
    </row>
    <row r="1158" spans="9:10">
      <c r="I1158" s="52" t="s">
        <v>3350</v>
      </c>
      <c r="J1158" s="78" t="s">
        <v>7506</v>
      </c>
    </row>
    <row r="1159" spans="9:10">
      <c r="I1159" s="52" t="s">
        <v>3351</v>
      </c>
      <c r="J1159" s="78" t="s">
        <v>7507</v>
      </c>
    </row>
    <row r="1160" spans="9:10">
      <c r="I1160" s="52" t="s">
        <v>3352</v>
      </c>
      <c r="J1160" s="78" t="s">
        <v>7508</v>
      </c>
    </row>
    <row r="1161" spans="9:10">
      <c r="I1161" s="52" t="s">
        <v>3353</v>
      </c>
      <c r="J1161" s="78" t="s">
        <v>7509</v>
      </c>
    </row>
    <row r="1162" spans="9:10">
      <c r="I1162" s="52" t="s">
        <v>3354</v>
      </c>
      <c r="J1162" s="78" t="s">
        <v>7510</v>
      </c>
    </row>
    <row r="1163" spans="9:10">
      <c r="I1163" s="52" t="s">
        <v>3355</v>
      </c>
      <c r="J1163" s="78" t="s">
        <v>7511</v>
      </c>
    </row>
    <row r="1164" spans="9:10">
      <c r="I1164" s="52" t="s">
        <v>3356</v>
      </c>
      <c r="J1164" s="78" t="s">
        <v>7512</v>
      </c>
    </row>
    <row r="1165" spans="9:10">
      <c r="I1165" s="52" t="s">
        <v>3357</v>
      </c>
      <c r="J1165" s="78" t="s">
        <v>7513</v>
      </c>
    </row>
    <row r="1166" spans="9:10">
      <c r="I1166" s="52" t="s">
        <v>3358</v>
      </c>
      <c r="J1166" s="78" t="s">
        <v>7514</v>
      </c>
    </row>
    <row r="1167" spans="9:10">
      <c r="I1167" s="52" t="s">
        <v>3359</v>
      </c>
      <c r="J1167" s="78" t="s">
        <v>7515</v>
      </c>
    </row>
    <row r="1168" spans="9:10">
      <c r="I1168" s="52" t="s">
        <v>3360</v>
      </c>
      <c r="J1168" s="78" t="s">
        <v>7516</v>
      </c>
    </row>
    <row r="1169" spans="9:10">
      <c r="I1169" s="52" t="s">
        <v>3361</v>
      </c>
      <c r="J1169" s="78" t="s">
        <v>7517</v>
      </c>
    </row>
    <row r="1170" spans="9:10">
      <c r="I1170" s="52" t="s">
        <v>3362</v>
      </c>
      <c r="J1170" s="78" t="s">
        <v>7518</v>
      </c>
    </row>
    <row r="1171" spans="9:10">
      <c r="I1171" s="52" t="s">
        <v>3363</v>
      </c>
      <c r="J1171" s="78" t="s">
        <v>7519</v>
      </c>
    </row>
    <row r="1172" spans="9:10">
      <c r="I1172" s="52" t="s">
        <v>3364</v>
      </c>
      <c r="J1172" s="78" t="s">
        <v>7520</v>
      </c>
    </row>
    <row r="1173" spans="9:10">
      <c r="I1173" s="52" t="s">
        <v>3365</v>
      </c>
      <c r="J1173" s="78" t="s">
        <v>7521</v>
      </c>
    </row>
    <row r="1174" spans="9:10">
      <c r="I1174" s="52" t="s">
        <v>3366</v>
      </c>
      <c r="J1174" s="78" t="s">
        <v>7522</v>
      </c>
    </row>
    <row r="1175" spans="9:10">
      <c r="I1175" s="52" t="s">
        <v>3367</v>
      </c>
      <c r="J1175" s="78" t="s">
        <v>7523</v>
      </c>
    </row>
    <row r="1176" spans="9:10">
      <c r="I1176" s="52" t="s">
        <v>3368</v>
      </c>
      <c r="J1176" s="78" t="s">
        <v>7524</v>
      </c>
    </row>
    <row r="1177" spans="9:10">
      <c r="I1177" s="52" t="s">
        <v>3369</v>
      </c>
      <c r="J1177" s="78" t="s">
        <v>7525</v>
      </c>
    </row>
    <row r="1178" spans="9:10">
      <c r="I1178" s="52" t="s">
        <v>3370</v>
      </c>
      <c r="J1178" s="78" t="s">
        <v>7526</v>
      </c>
    </row>
    <row r="1179" spans="9:10">
      <c r="I1179" s="52" t="s">
        <v>3371</v>
      </c>
      <c r="J1179" s="78" t="s">
        <v>7527</v>
      </c>
    </row>
    <row r="1180" spans="9:10">
      <c r="I1180" s="52" t="s">
        <v>3372</v>
      </c>
      <c r="J1180" s="78" t="s">
        <v>7528</v>
      </c>
    </row>
    <row r="1181" spans="9:10">
      <c r="I1181" s="52" t="s">
        <v>3373</v>
      </c>
      <c r="J1181" s="78" t="s">
        <v>7529</v>
      </c>
    </row>
    <row r="1182" spans="9:10">
      <c r="I1182" s="52" t="s">
        <v>3374</v>
      </c>
      <c r="J1182" s="78" t="s">
        <v>7530</v>
      </c>
    </row>
    <row r="1183" spans="9:10">
      <c r="I1183" s="52" t="s">
        <v>3375</v>
      </c>
      <c r="J1183" s="78" t="s">
        <v>7531</v>
      </c>
    </row>
    <row r="1184" spans="9:10">
      <c r="I1184" s="52" t="s">
        <v>3376</v>
      </c>
      <c r="J1184" s="78" t="s">
        <v>7532</v>
      </c>
    </row>
    <row r="1185" spans="9:10">
      <c r="I1185" s="52" t="s">
        <v>3377</v>
      </c>
      <c r="J1185" s="78" t="s">
        <v>7533</v>
      </c>
    </row>
    <row r="1186" spans="9:10">
      <c r="I1186" s="52" t="s">
        <v>3378</v>
      </c>
      <c r="J1186" s="78" t="s">
        <v>7534</v>
      </c>
    </row>
    <row r="1187" spans="9:10">
      <c r="I1187" s="52" t="s">
        <v>3379</v>
      </c>
      <c r="J1187" s="78" t="s">
        <v>7535</v>
      </c>
    </row>
    <row r="1188" spans="9:10">
      <c r="I1188" s="52" t="s">
        <v>3380</v>
      </c>
      <c r="J1188" s="78" t="s">
        <v>7536</v>
      </c>
    </row>
    <row r="1189" spans="9:10">
      <c r="I1189" s="52" t="s">
        <v>10790</v>
      </c>
      <c r="J1189" s="78" t="s">
        <v>7537</v>
      </c>
    </row>
    <row r="1190" spans="9:10">
      <c r="I1190" s="52" t="s">
        <v>10791</v>
      </c>
      <c r="J1190" s="78" t="s">
        <v>7538</v>
      </c>
    </row>
    <row r="1191" spans="9:10">
      <c r="I1191" s="52" t="s">
        <v>10792</v>
      </c>
      <c r="J1191" s="78" t="s">
        <v>7539</v>
      </c>
    </row>
    <row r="1192" spans="9:10">
      <c r="I1192" s="52" t="s">
        <v>10793</v>
      </c>
      <c r="J1192" s="78" t="s">
        <v>7540</v>
      </c>
    </row>
    <row r="1193" spans="9:10">
      <c r="I1193" s="52" t="s">
        <v>10794</v>
      </c>
      <c r="J1193" s="78" t="s">
        <v>7541</v>
      </c>
    </row>
    <row r="1194" spans="9:10">
      <c r="I1194" s="52" t="s">
        <v>10795</v>
      </c>
      <c r="J1194" s="78" t="s">
        <v>7542</v>
      </c>
    </row>
    <row r="1195" spans="9:10">
      <c r="I1195" s="52" t="s">
        <v>10796</v>
      </c>
      <c r="J1195" s="78" t="s">
        <v>7543</v>
      </c>
    </row>
    <row r="1196" spans="9:10">
      <c r="I1196" s="52" t="s">
        <v>10797</v>
      </c>
      <c r="J1196" s="78" t="s">
        <v>7544</v>
      </c>
    </row>
    <row r="1197" spans="9:10">
      <c r="I1197" s="52" t="s">
        <v>10798</v>
      </c>
      <c r="J1197" s="78" t="s">
        <v>7545</v>
      </c>
    </row>
    <row r="1198" spans="9:10">
      <c r="I1198" s="52" t="s">
        <v>10799</v>
      </c>
      <c r="J1198" s="78" t="s">
        <v>7546</v>
      </c>
    </row>
    <row r="1199" spans="9:10">
      <c r="I1199" s="52" t="s">
        <v>3381</v>
      </c>
      <c r="J1199" s="78" t="s">
        <v>7547</v>
      </c>
    </row>
    <row r="1200" spans="9:10">
      <c r="I1200" s="52" t="s">
        <v>3382</v>
      </c>
      <c r="J1200" s="78" t="s">
        <v>7548</v>
      </c>
    </row>
    <row r="1201" spans="9:10">
      <c r="I1201" s="52" t="s">
        <v>3383</v>
      </c>
      <c r="J1201" s="78" t="s">
        <v>7549</v>
      </c>
    </row>
    <row r="1202" spans="9:10">
      <c r="I1202" s="52" t="s">
        <v>3384</v>
      </c>
      <c r="J1202" s="78" t="s">
        <v>7550</v>
      </c>
    </row>
    <row r="1203" spans="9:10">
      <c r="I1203" s="52" t="s">
        <v>3385</v>
      </c>
      <c r="J1203" s="78" t="s">
        <v>7551</v>
      </c>
    </row>
    <row r="1204" spans="9:10">
      <c r="I1204" s="52" t="s">
        <v>3386</v>
      </c>
      <c r="J1204" s="78" t="s">
        <v>7552</v>
      </c>
    </row>
    <row r="1205" spans="9:10">
      <c r="I1205" s="52" t="s">
        <v>3387</v>
      </c>
      <c r="J1205" s="78" t="s">
        <v>7553</v>
      </c>
    </row>
    <row r="1206" spans="9:10">
      <c r="I1206" s="52" t="s">
        <v>3388</v>
      </c>
      <c r="J1206" s="78" t="s">
        <v>7554</v>
      </c>
    </row>
    <row r="1207" spans="9:10">
      <c r="I1207" s="52" t="s">
        <v>3389</v>
      </c>
      <c r="J1207" s="78" t="s">
        <v>7555</v>
      </c>
    </row>
    <row r="1208" spans="9:10">
      <c r="I1208" s="52" t="s">
        <v>3390</v>
      </c>
      <c r="J1208" s="78" t="s">
        <v>7556</v>
      </c>
    </row>
    <row r="1209" spans="9:10">
      <c r="I1209" s="52" t="s">
        <v>3391</v>
      </c>
      <c r="J1209" s="78" t="s">
        <v>7557</v>
      </c>
    </row>
    <row r="1210" spans="9:10">
      <c r="I1210" s="52" t="s">
        <v>3392</v>
      </c>
      <c r="J1210" s="78" t="s">
        <v>7558</v>
      </c>
    </row>
    <row r="1211" spans="9:10">
      <c r="I1211" s="52" t="s">
        <v>3393</v>
      </c>
      <c r="J1211" s="78" t="s">
        <v>7559</v>
      </c>
    </row>
    <row r="1212" spans="9:10">
      <c r="I1212" s="52" t="s">
        <v>3394</v>
      </c>
      <c r="J1212" s="78" t="s">
        <v>7560</v>
      </c>
    </row>
    <row r="1213" spans="9:10">
      <c r="I1213" s="52" t="s">
        <v>3395</v>
      </c>
      <c r="J1213" s="78" t="s">
        <v>7561</v>
      </c>
    </row>
    <row r="1214" spans="9:10">
      <c r="I1214" s="52" t="s">
        <v>3396</v>
      </c>
      <c r="J1214" s="78" t="s">
        <v>7562</v>
      </c>
    </row>
    <row r="1215" spans="9:10">
      <c r="I1215" s="52" t="s">
        <v>3397</v>
      </c>
      <c r="J1215" s="78" t="s">
        <v>7563</v>
      </c>
    </row>
    <row r="1216" spans="9:10">
      <c r="I1216" s="52" t="s">
        <v>3398</v>
      </c>
      <c r="J1216" s="78" t="s">
        <v>7564</v>
      </c>
    </row>
    <row r="1217" spans="9:10">
      <c r="I1217" s="52" t="s">
        <v>3399</v>
      </c>
      <c r="J1217" s="78" t="s">
        <v>7565</v>
      </c>
    </row>
    <row r="1218" spans="9:10">
      <c r="I1218" s="52" t="s">
        <v>3400</v>
      </c>
      <c r="J1218" s="78" t="s">
        <v>7566</v>
      </c>
    </row>
    <row r="1219" spans="9:10">
      <c r="I1219" s="52" t="s">
        <v>3401</v>
      </c>
      <c r="J1219" s="78" t="s">
        <v>7567</v>
      </c>
    </row>
    <row r="1220" spans="9:10">
      <c r="I1220" s="52" t="s">
        <v>3402</v>
      </c>
      <c r="J1220" s="78" t="s">
        <v>7568</v>
      </c>
    </row>
    <row r="1221" spans="9:10">
      <c r="I1221" s="52" t="s">
        <v>3403</v>
      </c>
      <c r="J1221" s="78" t="s">
        <v>7569</v>
      </c>
    </row>
    <row r="1222" spans="9:10">
      <c r="I1222" s="52" t="s">
        <v>3404</v>
      </c>
      <c r="J1222" s="78" t="s">
        <v>7570</v>
      </c>
    </row>
    <row r="1223" spans="9:10">
      <c r="I1223" s="52" t="s">
        <v>3405</v>
      </c>
      <c r="J1223" s="78" t="s">
        <v>7571</v>
      </c>
    </row>
    <row r="1224" spans="9:10">
      <c r="I1224" s="52" t="s">
        <v>3406</v>
      </c>
      <c r="J1224" s="78" t="s">
        <v>7572</v>
      </c>
    </row>
    <row r="1225" spans="9:10">
      <c r="I1225" s="52" t="s">
        <v>3407</v>
      </c>
      <c r="J1225" s="78" t="s">
        <v>7573</v>
      </c>
    </row>
    <row r="1226" spans="9:10">
      <c r="I1226" s="52" t="s">
        <v>3408</v>
      </c>
      <c r="J1226" s="78" t="s">
        <v>7574</v>
      </c>
    </row>
    <row r="1227" spans="9:10">
      <c r="I1227" s="52" t="s">
        <v>3409</v>
      </c>
      <c r="J1227" s="78" t="s">
        <v>7575</v>
      </c>
    </row>
    <row r="1228" spans="9:10">
      <c r="I1228" s="52" t="s">
        <v>3410</v>
      </c>
      <c r="J1228" s="78" t="s">
        <v>7576</v>
      </c>
    </row>
    <row r="1229" spans="9:10">
      <c r="I1229" s="52" t="s">
        <v>3411</v>
      </c>
      <c r="J1229" s="78" t="s">
        <v>7577</v>
      </c>
    </row>
    <row r="1230" spans="9:10">
      <c r="I1230" s="52" t="s">
        <v>3412</v>
      </c>
      <c r="J1230" s="78" t="s">
        <v>7578</v>
      </c>
    </row>
    <row r="1231" spans="9:10">
      <c r="I1231" s="52" t="s">
        <v>3413</v>
      </c>
      <c r="J1231" s="78" t="s">
        <v>7579</v>
      </c>
    </row>
    <row r="1232" spans="9:10">
      <c r="I1232" s="52" t="s">
        <v>3414</v>
      </c>
      <c r="J1232" s="78" t="s">
        <v>7580</v>
      </c>
    </row>
    <row r="1233" spans="9:10">
      <c r="I1233" s="52" t="s">
        <v>3415</v>
      </c>
      <c r="J1233" s="78" t="s">
        <v>7581</v>
      </c>
    </row>
    <row r="1234" spans="9:10">
      <c r="I1234" s="52" t="s">
        <v>3416</v>
      </c>
      <c r="J1234" s="78" t="s">
        <v>7582</v>
      </c>
    </row>
    <row r="1235" spans="9:10">
      <c r="I1235" s="52" t="s">
        <v>3417</v>
      </c>
      <c r="J1235" s="78" t="s">
        <v>7583</v>
      </c>
    </row>
    <row r="1236" spans="9:10">
      <c r="I1236" s="52" t="s">
        <v>3418</v>
      </c>
      <c r="J1236" s="78" t="s">
        <v>7584</v>
      </c>
    </row>
    <row r="1237" spans="9:10">
      <c r="I1237" s="52" t="s">
        <v>3419</v>
      </c>
      <c r="J1237" s="78" t="s">
        <v>7585</v>
      </c>
    </row>
    <row r="1238" spans="9:10">
      <c r="I1238" s="52" t="s">
        <v>3420</v>
      </c>
      <c r="J1238" s="78" t="s">
        <v>7586</v>
      </c>
    </row>
    <row r="1239" spans="9:10">
      <c r="I1239" s="52" t="s">
        <v>3421</v>
      </c>
      <c r="J1239" s="78" t="s">
        <v>7587</v>
      </c>
    </row>
    <row r="1240" spans="9:10">
      <c r="I1240" s="52" t="s">
        <v>3422</v>
      </c>
      <c r="J1240" s="78" t="s">
        <v>7588</v>
      </c>
    </row>
    <row r="1241" spans="9:10">
      <c r="I1241" s="52" t="s">
        <v>3423</v>
      </c>
      <c r="J1241" s="78" t="s">
        <v>7589</v>
      </c>
    </row>
    <row r="1242" spans="9:10">
      <c r="I1242" s="52" t="s">
        <v>3424</v>
      </c>
      <c r="J1242" s="78" t="s">
        <v>7590</v>
      </c>
    </row>
    <row r="1243" spans="9:10">
      <c r="I1243" s="52" t="s">
        <v>3425</v>
      </c>
      <c r="J1243" s="78" t="s">
        <v>7591</v>
      </c>
    </row>
    <row r="1244" spans="9:10">
      <c r="I1244" s="52" t="s">
        <v>3426</v>
      </c>
      <c r="J1244" s="78" t="s">
        <v>7592</v>
      </c>
    </row>
    <row r="1245" spans="9:10">
      <c r="I1245" s="52" t="s">
        <v>3427</v>
      </c>
      <c r="J1245" s="78" t="s">
        <v>7593</v>
      </c>
    </row>
    <row r="1246" spans="9:10">
      <c r="I1246" s="52" t="s">
        <v>3428</v>
      </c>
      <c r="J1246" s="78" t="s">
        <v>7594</v>
      </c>
    </row>
    <row r="1247" spans="9:10">
      <c r="I1247" s="52" t="s">
        <v>3429</v>
      </c>
      <c r="J1247" s="78" t="s">
        <v>7595</v>
      </c>
    </row>
    <row r="1248" spans="9:10">
      <c r="I1248" s="52" t="s">
        <v>3430</v>
      </c>
      <c r="J1248" s="78" t="s">
        <v>7596</v>
      </c>
    </row>
    <row r="1249" spans="9:10">
      <c r="I1249" s="52" t="s">
        <v>3431</v>
      </c>
      <c r="J1249" s="78" t="s">
        <v>7597</v>
      </c>
    </row>
    <row r="1250" spans="9:10">
      <c r="I1250" s="52" t="s">
        <v>3432</v>
      </c>
      <c r="J1250" s="78" t="s">
        <v>7598</v>
      </c>
    </row>
    <row r="1251" spans="9:10">
      <c r="I1251" s="52" t="s">
        <v>3433</v>
      </c>
      <c r="J1251" s="78" t="s">
        <v>7599</v>
      </c>
    </row>
    <row r="1252" spans="9:10">
      <c r="I1252" s="52" t="s">
        <v>3434</v>
      </c>
      <c r="J1252" s="78" t="s">
        <v>7600</v>
      </c>
    </row>
    <row r="1253" spans="9:10">
      <c r="I1253" s="52" t="s">
        <v>3435</v>
      </c>
      <c r="J1253" s="78" t="s">
        <v>7601</v>
      </c>
    </row>
    <row r="1254" spans="9:10">
      <c r="I1254" s="52" t="s">
        <v>3436</v>
      </c>
      <c r="J1254" s="78" t="s">
        <v>7602</v>
      </c>
    </row>
    <row r="1255" spans="9:10">
      <c r="I1255" s="52" t="s">
        <v>3437</v>
      </c>
      <c r="J1255" s="78" t="s">
        <v>7603</v>
      </c>
    </row>
    <row r="1256" spans="9:10">
      <c r="I1256" s="52" t="s">
        <v>3438</v>
      </c>
      <c r="J1256" s="78" t="s">
        <v>7604</v>
      </c>
    </row>
    <row r="1257" spans="9:10">
      <c r="I1257" s="52" t="s">
        <v>3439</v>
      </c>
      <c r="J1257" s="78" t="s">
        <v>7605</v>
      </c>
    </row>
    <row r="1258" spans="9:10">
      <c r="I1258" s="52" t="s">
        <v>3440</v>
      </c>
      <c r="J1258" s="78" t="s">
        <v>7606</v>
      </c>
    </row>
    <row r="1259" spans="9:10">
      <c r="I1259" s="52" t="s">
        <v>3441</v>
      </c>
      <c r="J1259" s="78" t="s">
        <v>7607</v>
      </c>
    </row>
    <row r="1260" spans="9:10">
      <c r="I1260" s="52" t="s">
        <v>3442</v>
      </c>
      <c r="J1260" s="78" t="s">
        <v>7608</v>
      </c>
    </row>
    <row r="1261" spans="9:10">
      <c r="I1261" s="52" t="s">
        <v>3443</v>
      </c>
      <c r="J1261" s="78" t="s">
        <v>7609</v>
      </c>
    </row>
    <row r="1262" spans="9:10">
      <c r="I1262" s="52" t="s">
        <v>3444</v>
      </c>
      <c r="J1262" s="78" t="s">
        <v>7610</v>
      </c>
    </row>
    <row r="1263" spans="9:10">
      <c r="I1263" s="52" t="s">
        <v>3445</v>
      </c>
      <c r="J1263" s="78" t="s">
        <v>7611</v>
      </c>
    </row>
    <row r="1264" spans="9:10">
      <c r="I1264" s="52" t="s">
        <v>3446</v>
      </c>
      <c r="J1264" s="78" t="s">
        <v>7612</v>
      </c>
    </row>
    <row r="1265" spans="9:10">
      <c r="I1265" s="52" t="s">
        <v>3447</v>
      </c>
      <c r="J1265" s="78" t="s">
        <v>7613</v>
      </c>
    </row>
    <row r="1266" spans="9:10">
      <c r="I1266" s="52" t="s">
        <v>3448</v>
      </c>
      <c r="J1266" s="78" t="s">
        <v>7614</v>
      </c>
    </row>
    <row r="1267" spans="9:10">
      <c r="I1267" s="52" t="s">
        <v>3449</v>
      </c>
      <c r="J1267" s="78" t="s">
        <v>7615</v>
      </c>
    </row>
    <row r="1268" spans="9:10">
      <c r="I1268" s="52" t="s">
        <v>3450</v>
      </c>
      <c r="J1268" s="78" t="s">
        <v>7616</v>
      </c>
    </row>
    <row r="1269" spans="9:10">
      <c r="I1269" s="52" t="s">
        <v>3451</v>
      </c>
      <c r="J1269" s="78" t="s">
        <v>7617</v>
      </c>
    </row>
    <row r="1270" spans="9:10">
      <c r="I1270" s="52" t="s">
        <v>3452</v>
      </c>
      <c r="J1270" s="78" t="s">
        <v>7618</v>
      </c>
    </row>
    <row r="1271" spans="9:10">
      <c r="I1271" s="52" t="s">
        <v>3453</v>
      </c>
      <c r="J1271" s="78" t="s">
        <v>7619</v>
      </c>
    </row>
    <row r="1272" spans="9:10">
      <c r="I1272" s="52" t="s">
        <v>3454</v>
      </c>
      <c r="J1272" s="78" t="s">
        <v>7620</v>
      </c>
    </row>
    <row r="1273" spans="9:10">
      <c r="I1273" s="52" t="s">
        <v>3455</v>
      </c>
      <c r="J1273" s="78" t="s">
        <v>7621</v>
      </c>
    </row>
    <row r="1274" spans="9:10">
      <c r="I1274" s="52" t="s">
        <v>3456</v>
      </c>
      <c r="J1274" s="78" t="s">
        <v>7622</v>
      </c>
    </row>
    <row r="1275" spans="9:10">
      <c r="I1275" s="52" t="s">
        <v>3457</v>
      </c>
      <c r="J1275" s="78" t="s">
        <v>7623</v>
      </c>
    </row>
    <row r="1276" spans="9:10">
      <c r="I1276" s="52" t="s">
        <v>3458</v>
      </c>
      <c r="J1276" s="78" t="s">
        <v>7624</v>
      </c>
    </row>
    <row r="1277" spans="9:10">
      <c r="I1277" s="52" t="s">
        <v>3459</v>
      </c>
      <c r="J1277" s="78" t="s">
        <v>7625</v>
      </c>
    </row>
    <row r="1278" spans="9:10">
      <c r="I1278" s="52" t="s">
        <v>3460</v>
      </c>
      <c r="J1278" s="78" t="s">
        <v>7626</v>
      </c>
    </row>
    <row r="1279" spans="9:10">
      <c r="I1279" s="52" t="s">
        <v>3461</v>
      </c>
      <c r="J1279" s="78" t="s">
        <v>7627</v>
      </c>
    </row>
    <row r="1280" spans="9:10">
      <c r="I1280" s="52" t="s">
        <v>3462</v>
      </c>
      <c r="J1280" s="78" t="s">
        <v>7628</v>
      </c>
    </row>
    <row r="1281" spans="9:10">
      <c r="I1281" s="52" t="s">
        <v>3463</v>
      </c>
      <c r="J1281" s="78" t="s">
        <v>7629</v>
      </c>
    </row>
    <row r="1282" spans="9:10">
      <c r="I1282" s="52" t="s">
        <v>3464</v>
      </c>
      <c r="J1282" s="78" t="s">
        <v>7630</v>
      </c>
    </row>
    <row r="1283" spans="9:10">
      <c r="I1283" s="52" t="s">
        <v>3465</v>
      </c>
      <c r="J1283" s="78" t="s">
        <v>7631</v>
      </c>
    </row>
    <row r="1284" spans="9:10">
      <c r="I1284" s="52" t="s">
        <v>3466</v>
      </c>
      <c r="J1284" s="78" t="s">
        <v>7632</v>
      </c>
    </row>
    <row r="1285" spans="9:10">
      <c r="I1285" s="52" t="s">
        <v>3467</v>
      </c>
      <c r="J1285" s="78" t="s">
        <v>7633</v>
      </c>
    </row>
    <row r="1286" spans="9:10">
      <c r="I1286" s="52" t="s">
        <v>3468</v>
      </c>
      <c r="J1286" s="78" t="s">
        <v>7634</v>
      </c>
    </row>
    <row r="1287" spans="9:10">
      <c r="I1287" s="52" t="s">
        <v>3469</v>
      </c>
      <c r="J1287" s="78" t="s">
        <v>7635</v>
      </c>
    </row>
    <row r="1288" spans="9:10">
      <c r="I1288" s="52" t="s">
        <v>3470</v>
      </c>
      <c r="J1288" s="78" t="s">
        <v>7636</v>
      </c>
    </row>
    <row r="1289" spans="9:10">
      <c r="I1289" s="52" t="s">
        <v>3471</v>
      </c>
      <c r="J1289" s="78" t="s">
        <v>7637</v>
      </c>
    </row>
    <row r="1290" spans="9:10">
      <c r="I1290" s="52" t="s">
        <v>3472</v>
      </c>
      <c r="J1290" s="78" t="s">
        <v>7638</v>
      </c>
    </row>
    <row r="1291" spans="9:10">
      <c r="I1291" s="52" t="s">
        <v>3473</v>
      </c>
      <c r="J1291" s="78" t="s">
        <v>7639</v>
      </c>
    </row>
    <row r="1292" spans="9:10">
      <c r="I1292" s="52" t="s">
        <v>3474</v>
      </c>
      <c r="J1292" s="78" t="s">
        <v>7640</v>
      </c>
    </row>
    <row r="1293" spans="9:10">
      <c r="I1293" s="52" t="s">
        <v>3475</v>
      </c>
      <c r="J1293" s="78" t="s">
        <v>7641</v>
      </c>
    </row>
    <row r="1294" spans="9:10">
      <c r="I1294" s="52" t="s">
        <v>3476</v>
      </c>
      <c r="J1294" s="78" t="s">
        <v>7642</v>
      </c>
    </row>
    <row r="1295" spans="9:10">
      <c r="I1295" s="52" t="s">
        <v>3477</v>
      </c>
      <c r="J1295" s="78" t="s">
        <v>7643</v>
      </c>
    </row>
    <row r="1296" spans="9:10">
      <c r="I1296" s="52" t="s">
        <v>3478</v>
      </c>
      <c r="J1296" s="78" t="s">
        <v>7644</v>
      </c>
    </row>
    <row r="1297" spans="9:10">
      <c r="I1297" s="52" t="s">
        <v>3479</v>
      </c>
      <c r="J1297" s="78" t="s">
        <v>7645</v>
      </c>
    </row>
    <row r="1298" spans="9:10">
      <c r="I1298" s="52" t="s">
        <v>3480</v>
      </c>
      <c r="J1298" s="78" t="s">
        <v>7646</v>
      </c>
    </row>
    <row r="1299" spans="9:10">
      <c r="I1299" s="52" t="s">
        <v>3481</v>
      </c>
      <c r="J1299" s="78" t="s">
        <v>7647</v>
      </c>
    </row>
    <row r="1300" spans="9:10">
      <c r="I1300" s="52" t="s">
        <v>3482</v>
      </c>
      <c r="J1300" s="78" t="s">
        <v>7648</v>
      </c>
    </row>
    <row r="1301" spans="9:10">
      <c r="I1301" s="52" t="s">
        <v>3483</v>
      </c>
      <c r="J1301" s="78" t="s">
        <v>7649</v>
      </c>
    </row>
    <row r="1302" spans="9:10">
      <c r="I1302" s="52" t="s">
        <v>3484</v>
      </c>
      <c r="J1302" s="78" t="s">
        <v>7650</v>
      </c>
    </row>
    <row r="1303" spans="9:10">
      <c r="I1303" s="52" t="s">
        <v>3485</v>
      </c>
      <c r="J1303" s="78" t="s">
        <v>7651</v>
      </c>
    </row>
    <row r="1304" spans="9:10">
      <c r="I1304" s="52" t="s">
        <v>3486</v>
      </c>
      <c r="J1304" s="78" t="s">
        <v>7652</v>
      </c>
    </row>
    <row r="1305" spans="9:10">
      <c r="I1305" s="52" t="s">
        <v>3487</v>
      </c>
      <c r="J1305" s="78" t="s">
        <v>7653</v>
      </c>
    </row>
    <row r="1306" spans="9:10">
      <c r="I1306" s="52" t="s">
        <v>3488</v>
      </c>
      <c r="J1306" s="78" t="s">
        <v>7654</v>
      </c>
    </row>
    <row r="1307" spans="9:10">
      <c r="I1307" s="52" t="s">
        <v>3489</v>
      </c>
      <c r="J1307" s="78" t="s">
        <v>7655</v>
      </c>
    </row>
    <row r="1308" spans="9:10">
      <c r="I1308" s="52" t="s">
        <v>3490</v>
      </c>
      <c r="J1308" s="78" t="s">
        <v>7656</v>
      </c>
    </row>
    <row r="1309" spans="9:10">
      <c r="I1309" s="52" t="s">
        <v>3491</v>
      </c>
      <c r="J1309" s="78" t="s">
        <v>7657</v>
      </c>
    </row>
    <row r="1310" spans="9:10">
      <c r="I1310" s="52" t="s">
        <v>3492</v>
      </c>
      <c r="J1310" s="78" t="s">
        <v>7658</v>
      </c>
    </row>
    <row r="1311" spans="9:10">
      <c r="I1311" s="52" t="s">
        <v>3493</v>
      </c>
      <c r="J1311" s="78" t="s">
        <v>7659</v>
      </c>
    </row>
    <row r="1312" spans="9:10">
      <c r="I1312" s="52" t="s">
        <v>3494</v>
      </c>
      <c r="J1312" s="78" t="s">
        <v>7660</v>
      </c>
    </row>
    <row r="1313" spans="9:10">
      <c r="I1313" s="52" t="s">
        <v>3495</v>
      </c>
      <c r="J1313" s="78" t="s">
        <v>7661</v>
      </c>
    </row>
    <row r="1314" spans="9:10">
      <c r="I1314" s="52" t="s">
        <v>3496</v>
      </c>
      <c r="J1314" s="78" t="s">
        <v>7662</v>
      </c>
    </row>
    <row r="1315" spans="9:10">
      <c r="I1315" s="52" t="s">
        <v>3497</v>
      </c>
      <c r="J1315" s="78" t="s">
        <v>7663</v>
      </c>
    </row>
    <row r="1316" spans="9:10">
      <c r="I1316" s="52" t="s">
        <v>3498</v>
      </c>
      <c r="J1316" s="78" t="s">
        <v>7664</v>
      </c>
    </row>
    <row r="1317" spans="9:10">
      <c r="I1317" s="52" t="s">
        <v>3499</v>
      </c>
      <c r="J1317" s="78" t="s">
        <v>7665</v>
      </c>
    </row>
    <row r="1318" spans="9:10">
      <c r="I1318" s="52" t="s">
        <v>3500</v>
      </c>
      <c r="J1318" s="78" t="s">
        <v>7666</v>
      </c>
    </row>
    <row r="1319" spans="9:10">
      <c r="I1319" s="52" t="s">
        <v>3501</v>
      </c>
      <c r="J1319" s="78" t="s">
        <v>7667</v>
      </c>
    </row>
    <row r="1320" spans="9:10">
      <c r="I1320" s="52" t="s">
        <v>3502</v>
      </c>
      <c r="J1320" s="78" t="s">
        <v>7668</v>
      </c>
    </row>
    <row r="1321" spans="9:10">
      <c r="I1321" s="52" t="s">
        <v>3503</v>
      </c>
      <c r="J1321" s="78" t="s">
        <v>7669</v>
      </c>
    </row>
    <row r="1322" spans="9:10">
      <c r="I1322" s="52" t="s">
        <v>3504</v>
      </c>
      <c r="J1322" s="78" t="s">
        <v>7670</v>
      </c>
    </row>
    <row r="1323" spans="9:10">
      <c r="I1323" s="52" t="s">
        <v>3505</v>
      </c>
      <c r="J1323" s="78" t="s">
        <v>7671</v>
      </c>
    </row>
    <row r="1324" spans="9:10">
      <c r="I1324" s="52" t="s">
        <v>3506</v>
      </c>
      <c r="J1324" s="78" t="s">
        <v>7672</v>
      </c>
    </row>
    <row r="1325" spans="9:10">
      <c r="I1325" s="52" t="s">
        <v>3507</v>
      </c>
      <c r="J1325" s="78" t="s">
        <v>7673</v>
      </c>
    </row>
    <row r="1326" spans="9:10">
      <c r="I1326" s="52" t="s">
        <v>3508</v>
      </c>
      <c r="J1326" s="78" t="s">
        <v>7674</v>
      </c>
    </row>
    <row r="1327" spans="9:10">
      <c r="I1327" s="52" t="s">
        <v>3509</v>
      </c>
      <c r="J1327" s="78" t="s">
        <v>7675</v>
      </c>
    </row>
    <row r="1328" spans="9:10">
      <c r="I1328" s="52" t="s">
        <v>3510</v>
      </c>
      <c r="J1328" s="78" t="s">
        <v>7676</v>
      </c>
    </row>
    <row r="1329" spans="9:10">
      <c r="I1329" s="52" t="s">
        <v>3511</v>
      </c>
      <c r="J1329" s="78" t="s">
        <v>7677</v>
      </c>
    </row>
    <row r="1330" spans="9:10">
      <c r="I1330" s="52" t="s">
        <v>3512</v>
      </c>
      <c r="J1330" s="78" t="s">
        <v>7678</v>
      </c>
    </row>
    <row r="1331" spans="9:10">
      <c r="I1331" s="52" t="s">
        <v>3513</v>
      </c>
      <c r="J1331" s="78" t="s">
        <v>7679</v>
      </c>
    </row>
    <row r="1332" spans="9:10">
      <c r="I1332" s="52" t="s">
        <v>3514</v>
      </c>
      <c r="J1332" s="78" t="s">
        <v>7680</v>
      </c>
    </row>
    <row r="1333" spans="9:10">
      <c r="I1333" s="52" t="s">
        <v>3515</v>
      </c>
      <c r="J1333" s="78" t="s">
        <v>7681</v>
      </c>
    </row>
    <row r="1334" spans="9:10">
      <c r="I1334" s="52" t="s">
        <v>3516</v>
      </c>
      <c r="J1334" s="78" t="s">
        <v>7682</v>
      </c>
    </row>
    <row r="1335" spans="9:10">
      <c r="I1335" s="52" t="s">
        <v>3517</v>
      </c>
      <c r="J1335" s="78" t="s">
        <v>7683</v>
      </c>
    </row>
    <row r="1336" spans="9:10">
      <c r="I1336" s="52" t="s">
        <v>3518</v>
      </c>
      <c r="J1336" s="78" t="s">
        <v>7684</v>
      </c>
    </row>
    <row r="1337" spans="9:10">
      <c r="I1337" s="52" t="s">
        <v>3519</v>
      </c>
      <c r="J1337" s="78" t="s">
        <v>7685</v>
      </c>
    </row>
    <row r="1338" spans="9:10">
      <c r="I1338" s="52" t="s">
        <v>3520</v>
      </c>
      <c r="J1338" s="78" t="s">
        <v>7686</v>
      </c>
    </row>
    <row r="1339" spans="9:10">
      <c r="I1339" s="52" t="s">
        <v>3521</v>
      </c>
      <c r="J1339" s="78" t="s">
        <v>7687</v>
      </c>
    </row>
    <row r="1340" spans="9:10">
      <c r="I1340" s="52" t="s">
        <v>3522</v>
      </c>
      <c r="J1340" s="78" t="s">
        <v>7688</v>
      </c>
    </row>
    <row r="1341" spans="9:10">
      <c r="I1341" s="52" t="s">
        <v>3523</v>
      </c>
      <c r="J1341" s="78" t="s">
        <v>7689</v>
      </c>
    </row>
    <row r="1342" spans="9:10">
      <c r="I1342" s="52" t="s">
        <v>3524</v>
      </c>
      <c r="J1342" s="78" t="s">
        <v>7690</v>
      </c>
    </row>
    <row r="1343" spans="9:10">
      <c r="I1343" s="52" t="s">
        <v>3525</v>
      </c>
      <c r="J1343" s="78" t="s">
        <v>7691</v>
      </c>
    </row>
    <row r="1344" spans="9:10">
      <c r="I1344" s="52" t="s">
        <v>3526</v>
      </c>
      <c r="J1344" s="78" t="s">
        <v>7692</v>
      </c>
    </row>
    <row r="1345" spans="9:10">
      <c r="I1345" s="52" t="s">
        <v>3527</v>
      </c>
      <c r="J1345" s="78" t="s">
        <v>7693</v>
      </c>
    </row>
    <row r="1346" spans="9:10">
      <c r="I1346" s="52" t="s">
        <v>3528</v>
      </c>
      <c r="J1346" s="78" t="s">
        <v>7694</v>
      </c>
    </row>
    <row r="1347" spans="9:10">
      <c r="I1347" s="52" t="s">
        <v>3529</v>
      </c>
      <c r="J1347" s="78" t="s">
        <v>7695</v>
      </c>
    </row>
    <row r="1348" spans="9:10">
      <c r="I1348" s="52" t="s">
        <v>3530</v>
      </c>
      <c r="J1348" s="78" t="s">
        <v>7696</v>
      </c>
    </row>
    <row r="1349" spans="9:10">
      <c r="I1349" s="52" t="s">
        <v>3531</v>
      </c>
      <c r="J1349" s="78" t="s">
        <v>7697</v>
      </c>
    </row>
    <row r="1350" spans="9:10">
      <c r="I1350" s="52" t="s">
        <v>3532</v>
      </c>
      <c r="J1350" s="78" t="s">
        <v>7698</v>
      </c>
    </row>
    <row r="1351" spans="9:10">
      <c r="I1351" s="52" t="s">
        <v>3533</v>
      </c>
      <c r="J1351" s="78" t="s">
        <v>7699</v>
      </c>
    </row>
    <row r="1352" spans="9:10">
      <c r="I1352" s="52" t="s">
        <v>3534</v>
      </c>
      <c r="J1352" s="78" t="s">
        <v>7700</v>
      </c>
    </row>
    <row r="1353" spans="9:10">
      <c r="I1353" s="52" t="s">
        <v>3535</v>
      </c>
      <c r="J1353" s="78" t="s">
        <v>7701</v>
      </c>
    </row>
    <row r="1354" spans="9:10">
      <c r="I1354" s="52" t="s">
        <v>3536</v>
      </c>
      <c r="J1354" s="78" t="s">
        <v>7702</v>
      </c>
    </row>
    <row r="1355" spans="9:10">
      <c r="I1355" s="52" t="s">
        <v>3537</v>
      </c>
      <c r="J1355" s="78" t="s">
        <v>7703</v>
      </c>
    </row>
    <row r="1356" spans="9:10">
      <c r="I1356" s="52" t="s">
        <v>3538</v>
      </c>
      <c r="J1356" s="78" t="s">
        <v>7704</v>
      </c>
    </row>
    <row r="1357" spans="9:10">
      <c r="I1357" s="52" t="s">
        <v>3539</v>
      </c>
      <c r="J1357" s="78" t="s">
        <v>7705</v>
      </c>
    </row>
    <row r="1358" spans="9:10">
      <c r="I1358" s="52" t="s">
        <v>3540</v>
      </c>
      <c r="J1358" s="78" t="s">
        <v>7706</v>
      </c>
    </row>
    <row r="1359" spans="9:10">
      <c r="I1359" s="52" t="s">
        <v>3541</v>
      </c>
      <c r="J1359" s="78" t="s">
        <v>7707</v>
      </c>
    </row>
    <row r="1360" spans="9:10">
      <c r="I1360" s="52" t="s">
        <v>3542</v>
      </c>
      <c r="J1360" s="78" t="s">
        <v>7708</v>
      </c>
    </row>
    <row r="1361" spans="9:10">
      <c r="I1361" s="52" t="s">
        <v>3543</v>
      </c>
      <c r="J1361" s="78" t="s">
        <v>7709</v>
      </c>
    </row>
    <row r="1362" spans="9:10">
      <c r="I1362" s="52" t="s">
        <v>3544</v>
      </c>
      <c r="J1362" s="78" t="s">
        <v>7710</v>
      </c>
    </row>
    <row r="1363" spans="9:10">
      <c r="I1363" s="52" t="s">
        <v>3545</v>
      </c>
      <c r="J1363" s="78" t="s">
        <v>7711</v>
      </c>
    </row>
    <row r="1364" spans="9:10">
      <c r="I1364" s="52" t="s">
        <v>3546</v>
      </c>
      <c r="J1364" s="78" t="s">
        <v>7712</v>
      </c>
    </row>
    <row r="1365" spans="9:10">
      <c r="I1365" s="52" t="s">
        <v>3547</v>
      </c>
      <c r="J1365" s="78" t="s">
        <v>7713</v>
      </c>
    </row>
    <row r="1366" spans="9:10">
      <c r="I1366" s="52" t="s">
        <v>3548</v>
      </c>
      <c r="J1366" s="78" t="s">
        <v>7714</v>
      </c>
    </row>
    <row r="1367" spans="9:10">
      <c r="I1367" s="52" t="s">
        <v>3549</v>
      </c>
      <c r="J1367" s="78" t="s">
        <v>7715</v>
      </c>
    </row>
    <row r="1368" spans="9:10">
      <c r="I1368" s="52" t="s">
        <v>3550</v>
      </c>
      <c r="J1368" s="78" t="s">
        <v>7716</v>
      </c>
    </row>
    <row r="1369" spans="9:10">
      <c r="I1369" s="52" t="s">
        <v>3551</v>
      </c>
      <c r="J1369" s="78" t="s">
        <v>7717</v>
      </c>
    </row>
    <row r="1370" spans="9:10">
      <c r="I1370" s="52" t="s">
        <v>3552</v>
      </c>
      <c r="J1370" s="78" t="s">
        <v>7718</v>
      </c>
    </row>
    <row r="1371" spans="9:10">
      <c r="I1371" s="52" t="s">
        <v>3553</v>
      </c>
      <c r="J1371" s="78" t="s">
        <v>7719</v>
      </c>
    </row>
    <row r="1372" spans="9:10">
      <c r="I1372" s="52" t="s">
        <v>3554</v>
      </c>
      <c r="J1372" s="78" t="s">
        <v>7720</v>
      </c>
    </row>
    <row r="1373" spans="9:10">
      <c r="I1373" s="52" t="s">
        <v>10800</v>
      </c>
      <c r="J1373" s="78" t="s">
        <v>7721</v>
      </c>
    </row>
    <row r="1374" spans="9:10">
      <c r="I1374" s="52" t="s">
        <v>10801</v>
      </c>
      <c r="J1374" s="78" t="s">
        <v>7722</v>
      </c>
    </row>
    <row r="1375" spans="9:10">
      <c r="I1375" s="52" t="s">
        <v>10802</v>
      </c>
      <c r="J1375" s="78" t="s">
        <v>7723</v>
      </c>
    </row>
    <row r="1376" spans="9:10">
      <c r="I1376" s="52" t="s">
        <v>10803</v>
      </c>
      <c r="J1376" s="78" t="s">
        <v>7724</v>
      </c>
    </row>
    <row r="1377" spans="9:10">
      <c r="I1377" s="52" t="s">
        <v>10804</v>
      </c>
      <c r="J1377" s="78" t="s">
        <v>7725</v>
      </c>
    </row>
    <row r="1378" spans="9:10">
      <c r="I1378" s="52" t="s">
        <v>10805</v>
      </c>
      <c r="J1378" s="78" t="s">
        <v>7726</v>
      </c>
    </row>
    <row r="1379" spans="9:10">
      <c r="I1379" s="52" t="s">
        <v>10806</v>
      </c>
      <c r="J1379" s="78" t="s">
        <v>7727</v>
      </c>
    </row>
    <row r="1380" spans="9:10">
      <c r="I1380" s="52" t="s">
        <v>10807</v>
      </c>
      <c r="J1380" s="78" t="s">
        <v>7727</v>
      </c>
    </row>
    <row r="1381" spans="9:10">
      <c r="I1381" s="52" t="s">
        <v>10808</v>
      </c>
      <c r="J1381" s="78" t="s">
        <v>7727</v>
      </c>
    </row>
    <row r="1382" spans="9:10">
      <c r="I1382" s="52" t="s">
        <v>10809</v>
      </c>
      <c r="J1382" s="78" t="s">
        <v>7727</v>
      </c>
    </row>
    <row r="1383" spans="9:10">
      <c r="I1383" s="52" t="s">
        <v>10810</v>
      </c>
      <c r="J1383" s="78" t="s">
        <v>7727</v>
      </c>
    </row>
    <row r="1384" spans="9:10">
      <c r="I1384" s="52" t="s">
        <v>10811</v>
      </c>
      <c r="J1384" s="78" t="s">
        <v>7728</v>
      </c>
    </row>
    <row r="1385" spans="9:10">
      <c r="I1385" s="52" t="s">
        <v>3555</v>
      </c>
      <c r="J1385" s="78" t="s">
        <v>7729</v>
      </c>
    </row>
    <row r="1386" spans="9:10">
      <c r="I1386" s="52" t="s">
        <v>3556</v>
      </c>
      <c r="J1386" s="78" t="s">
        <v>7729</v>
      </c>
    </row>
    <row r="1387" spans="9:10">
      <c r="I1387" s="52" t="s">
        <v>3557</v>
      </c>
      <c r="J1387" s="78" t="s">
        <v>7730</v>
      </c>
    </row>
    <row r="1388" spans="9:10">
      <c r="I1388" s="52" t="s">
        <v>3558</v>
      </c>
      <c r="J1388" s="78" t="s">
        <v>7730</v>
      </c>
    </row>
    <row r="1389" spans="9:10">
      <c r="I1389" s="52" t="s">
        <v>3559</v>
      </c>
      <c r="J1389" s="78" t="s">
        <v>7731</v>
      </c>
    </row>
    <row r="1390" spans="9:10">
      <c r="I1390" s="52" t="s">
        <v>3560</v>
      </c>
      <c r="J1390" s="78" t="s">
        <v>7732</v>
      </c>
    </row>
    <row r="1391" spans="9:10">
      <c r="I1391" s="52" t="s">
        <v>3561</v>
      </c>
      <c r="J1391" s="78" t="s">
        <v>7733</v>
      </c>
    </row>
    <row r="1392" spans="9:10">
      <c r="I1392" s="52" t="s">
        <v>3562</v>
      </c>
      <c r="J1392" s="78" t="s">
        <v>7734</v>
      </c>
    </row>
    <row r="1393" spans="9:10">
      <c r="I1393" s="52" t="s">
        <v>3563</v>
      </c>
      <c r="J1393" s="78" t="s">
        <v>7735</v>
      </c>
    </row>
    <row r="1394" spans="9:10">
      <c r="I1394" s="52" t="s">
        <v>3564</v>
      </c>
      <c r="J1394" s="78" t="s">
        <v>7736</v>
      </c>
    </row>
    <row r="1395" spans="9:10">
      <c r="I1395" s="52" t="s">
        <v>3565</v>
      </c>
      <c r="J1395" s="78" t="s">
        <v>7737</v>
      </c>
    </row>
    <row r="1396" spans="9:10">
      <c r="I1396" s="52" t="s">
        <v>3566</v>
      </c>
      <c r="J1396" s="78" t="s">
        <v>7738</v>
      </c>
    </row>
    <row r="1397" spans="9:10">
      <c r="I1397" s="52" t="s">
        <v>3567</v>
      </c>
      <c r="J1397" s="78" t="s">
        <v>7739</v>
      </c>
    </row>
    <row r="1398" spans="9:10">
      <c r="I1398" s="52" t="s">
        <v>3568</v>
      </c>
      <c r="J1398" s="78" t="s">
        <v>7740</v>
      </c>
    </row>
    <row r="1399" spans="9:10">
      <c r="I1399" s="52" t="s">
        <v>3569</v>
      </c>
      <c r="J1399" s="78" t="s">
        <v>7741</v>
      </c>
    </row>
    <row r="1400" spans="9:10">
      <c r="I1400" s="52" t="s">
        <v>3570</v>
      </c>
      <c r="J1400" s="78" t="s">
        <v>7742</v>
      </c>
    </row>
    <row r="1401" spans="9:10">
      <c r="I1401" s="52" t="s">
        <v>3571</v>
      </c>
      <c r="J1401" s="78" t="s">
        <v>7743</v>
      </c>
    </row>
    <row r="1402" spans="9:10">
      <c r="I1402" s="52" t="s">
        <v>3572</v>
      </c>
      <c r="J1402" s="78" t="s">
        <v>7744</v>
      </c>
    </row>
    <row r="1403" spans="9:10">
      <c r="I1403" s="52" t="s">
        <v>3573</v>
      </c>
      <c r="J1403" s="78" t="s">
        <v>7745</v>
      </c>
    </row>
    <row r="1404" spans="9:10">
      <c r="I1404" s="52" t="s">
        <v>3574</v>
      </c>
      <c r="J1404" s="78" t="s">
        <v>7746</v>
      </c>
    </row>
    <row r="1405" spans="9:10">
      <c r="I1405" s="52" t="s">
        <v>3575</v>
      </c>
      <c r="J1405" s="78" t="s">
        <v>7747</v>
      </c>
    </row>
    <row r="1406" spans="9:10">
      <c r="I1406" s="52" t="s">
        <v>3576</v>
      </c>
      <c r="J1406" s="78" t="s">
        <v>7748</v>
      </c>
    </row>
    <row r="1407" spans="9:10">
      <c r="I1407" s="52" t="s">
        <v>3577</v>
      </c>
      <c r="J1407" s="78" t="s">
        <v>7749</v>
      </c>
    </row>
    <row r="1408" spans="9:10">
      <c r="I1408" s="52" t="s">
        <v>3578</v>
      </c>
      <c r="J1408" s="78" t="s">
        <v>7750</v>
      </c>
    </row>
    <row r="1409" spans="9:10">
      <c r="I1409" s="52" t="s">
        <v>3579</v>
      </c>
      <c r="J1409" s="78" t="s">
        <v>7751</v>
      </c>
    </row>
    <row r="1410" spans="9:10">
      <c r="I1410" s="52" t="s">
        <v>3580</v>
      </c>
      <c r="J1410" s="78" t="s">
        <v>7752</v>
      </c>
    </row>
    <row r="1411" spans="9:10">
      <c r="I1411" s="52" t="s">
        <v>3581</v>
      </c>
      <c r="J1411" s="78" t="s">
        <v>7753</v>
      </c>
    </row>
    <row r="1412" spans="9:10">
      <c r="I1412" s="52" t="s">
        <v>3582</v>
      </c>
      <c r="J1412" s="78" t="s">
        <v>7754</v>
      </c>
    </row>
    <row r="1413" spans="9:10">
      <c r="I1413" s="52" t="s">
        <v>3583</v>
      </c>
      <c r="J1413" s="78" t="s">
        <v>7755</v>
      </c>
    </row>
    <row r="1414" spans="9:10">
      <c r="I1414" s="52" t="s">
        <v>3584</v>
      </c>
      <c r="J1414" s="78" t="s">
        <v>7756</v>
      </c>
    </row>
    <row r="1415" spans="9:10">
      <c r="I1415" s="52" t="s">
        <v>3585</v>
      </c>
      <c r="J1415" s="78" t="s">
        <v>7757</v>
      </c>
    </row>
    <row r="1416" spans="9:10">
      <c r="I1416" s="52" t="s">
        <v>3586</v>
      </c>
      <c r="J1416" s="78" t="s">
        <v>7758</v>
      </c>
    </row>
    <row r="1417" spans="9:10">
      <c r="I1417" s="52" t="s">
        <v>3587</v>
      </c>
      <c r="J1417" s="78" t="s">
        <v>7759</v>
      </c>
    </row>
    <row r="1418" spans="9:10">
      <c r="I1418" s="52" t="s">
        <v>3588</v>
      </c>
      <c r="J1418" s="78" t="s">
        <v>7760</v>
      </c>
    </row>
    <row r="1419" spans="9:10">
      <c r="I1419" s="52" t="s">
        <v>3589</v>
      </c>
      <c r="J1419" s="78" t="s">
        <v>7761</v>
      </c>
    </row>
    <row r="1420" spans="9:10">
      <c r="I1420" s="52" t="s">
        <v>3590</v>
      </c>
      <c r="J1420" s="78" t="s">
        <v>7762</v>
      </c>
    </row>
    <row r="1421" spans="9:10">
      <c r="I1421" s="52" t="s">
        <v>3591</v>
      </c>
      <c r="J1421" s="78" t="s">
        <v>7763</v>
      </c>
    </row>
    <row r="1422" spans="9:10">
      <c r="I1422" s="52" t="s">
        <v>3592</v>
      </c>
      <c r="J1422" s="78" t="s">
        <v>7764</v>
      </c>
    </row>
    <row r="1423" spans="9:10">
      <c r="I1423" s="52" t="s">
        <v>3593</v>
      </c>
      <c r="J1423" s="78" t="s">
        <v>7765</v>
      </c>
    </row>
    <row r="1424" spans="9:10">
      <c r="I1424" s="52" t="s">
        <v>10812</v>
      </c>
      <c r="J1424" s="78" t="s">
        <v>7766</v>
      </c>
    </row>
    <row r="1425" spans="9:10">
      <c r="I1425" s="52" t="s">
        <v>3594</v>
      </c>
      <c r="J1425" s="78" t="s">
        <v>7767</v>
      </c>
    </row>
    <row r="1426" spans="9:10">
      <c r="I1426" s="52" t="s">
        <v>10813</v>
      </c>
      <c r="J1426" s="78" t="s">
        <v>7768</v>
      </c>
    </row>
    <row r="1427" spans="9:10">
      <c r="I1427" s="52" t="s">
        <v>3595</v>
      </c>
      <c r="J1427" s="78" t="s">
        <v>7769</v>
      </c>
    </row>
    <row r="1428" spans="9:10">
      <c r="I1428" s="52" t="s">
        <v>3596</v>
      </c>
      <c r="J1428" s="78" t="s">
        <v>7769</v>
      </c>
    </row>
    <row r="1429" spans="9:10">
      <c r="I1429" s="52" t="s">
        <v>3597</v>
      </c>
      <c r="J1429" s="78" t="s">
        <v>7769</v>
      </c>
    </row>
    <row r="1430" spans="9:10">
      <c r="I1430" s="52" t="s">
        <v>3598</v>
      </c>
      <c r="J1430" s="78" t="s">
        <v>7769</v>
      </c>
    </row>
    <row r="1431" spans="9:10">
      <c r="I1431" s="52" t="s">
        <v>3599</v>
      </c>
      <c r="J1431" s="78" t="s">
        <v>7769</v>
      </c>
    </row>
    <row r="1432" spans="9:10">
      <c r="I1432" s="52" t="s">
        <v>3600</v>
      </c>
      <c r="J1432" s="78" t="s">
        <v>7769</v>
      </c>
    </row>
    <row r="1433" spans="9:10">
      <c r="I1433" s="52" t="s">
        <v>3601</v>
      </c>
      <c r="J1433" s="78" t="s">
        <v>7769</v>
      </c>
    </row>
    <row r="1434" spans="9:10">
      <c r="I1434" s="52" t="s">
        <v>3602</v>
      </c>
      <c r="J1434" s="78" t="s">
        <v>7770</v>
      </c>
    </row>
    <row r="1435" spans="9:10">
      <c r="I1435" s="52" t="s">
        <v>3603</v>
      </c>
      <c r="J1435" s="78" t="s">
        <v>7771</v>
      </c>
    </row>
    <row r="1436" spans="9:10">
      <c r="I1436" s="52" t="s">
        <v>3604</v>
      </c>
      <c r="J1436" s="78" t="s">
        <v>7772</v>
      </c>
    </row>
    <row r="1437" spans="9:10">
      <c r="I1437" s="52" t="s">
        <v>3605</v>
      </c>
      <c r="J1437" s="78" t="s">
        <v>7773</v>
      </c>
    </row>
    <row r="1438" spans="9:10">
      <c r="I1438" s="52" t="s">
        <v>3606</v>
      </c>
      <c r="J1438" s="78" t="s">
        <v>7774</v>
      </c>
    </row>
    <row r="1439" spans="9:10">
      <c r="I1439" s="52" t="s">
        <v>3607</v>
      </c>
      <c r="J1439" s="78" t="s">
        <v>7775</v>
      </c>
    </row>
    <row r="1440" spans="9:10">
      <c r="I1440" s="52" t="s">
        <v>3608</v>
      </c>
      <c r="J1440" s="78" t="s">
        <v>7776</v>
      </c>
    </row>
    <row r="1441" spans="9:10">
      <c r="I1441" s="52" t="s">
        <v>3609</v>
      </c>
      <c r="J1441" s="78" t="s">
        <v>7777</v>
      </c>
    </row>
    <row r="1442" spans="9:10">
      <c r="I1442" s="52" t="s">
        <v>3610</v>
      </c>
      <c r="J1442" s="78" t="s">
        <v>7778</v>
      </c>
    </row>
    <row r="1443" spans="9:10">
      <c r="I1443" s="52" t="s">
        <v>3611</v>
      </c>
      <c r="J1443" s="78" t="s">
        <v>7779</v>
      </c>
    </row>
    <row r="1444" spans="9:10">
      <c r="I1444" s="52" t="s">
        <v>3612</v>
      </c>
      <c r="J1444" s="78" t="s">
        <v>7780</v>
      </c>
    </row>
    <row r="1445" spans="9:10">
      <c r="I1445" s="52" t="s">
        <v>3613</v>
      </c>
      <c r="J1445" s="78" t="s">
        <v>7781</v>
      </c>
    </row>
    <row r="1446" spans="9:10">
      <c r="I1446" s="52" t="s">
        <v>3614</v>
      </c>
      <c r="J1446" s="78" t="s">
        <v>7782</v>
      </c>
    </row>
    <row r="1447" spans="9:10">
      <c r="I1447" s="52" t="s">
        <v>3615</v>
      </c>
      <c r="J1447" s="78" t="s">
        <v>7783</v>
      </c>
    </row>
    <row r="1448" spans="9:10">
      <c r="I1448" s="52" t="s">
        <v>3616</v>
      </c>
      <c r="J1448" s="78" t="s">
        <v>7784</v>
      </c>
    </row>
    <row r="1449" spans="9:10">
      <c r="I1449" s="52" t="s">
        <v>3617</v>
      </c>
      <c r="J1449" s="78" t="s">
        <v>7785</v>
      </c>
    </row>
    <row r="1450" spans="9:10">
      <c r="I1450" s="52" t="s">
        <v>3618</v>
      </c>
      <c r="J1450" s="78" t="s">
        <v>7786</v>
      </c>
    </row>
    <row r="1451" spans="9:10">
      <c r="I1451" s="52" t="s">
        <v>3619</v>
      </c>
      <c r="J1451" s="78" t="s">
        <v>7787</v>
      </c>
    </row>
    <row r="1452" spans="9:10">
      <c r="I1452" s="52" t="s">
        <v>3620</v>
      </c>
      <c r="J1452" s="78" t="s">
        <v>7788</v>
      </c>
    </row>
    <row r="1453" spans="9:10">
      <c r="I1453" s="52" t="s">
        <v>3621</v>
      </c>
      <c r="J1453" s="78" t="s">
        <v>7789</v>
      </c>
    </row>
    <row r="1454" spans="9:10">
      <c r="I1454" s="52" t="s">
        <v>3622</v>
      </c>
      <c r="J1454" s="78" t="s">
        <v>7790</v>
      </c>
    </row>
    <row r="1455" spans="9:10">
      <c r="I1455" s="52" t="s">
        <v>3623</v>
      </c>
      <c r="J1455" s="78" t="s">
        <v>7790</v>
      </c>
    </row>
    <row r="1456" spans="9:10">
      <c r="I1456" s="52" t="s">
        <v>3624</v>
      </c>
      <c r="J1456" s="78" t="s">
        <v>7790</v>
      </c>
    </row>
    <row r="1457" spans="9:10">
      <c r="I1457" s="52" t="s">
        <v>3625</v>
      </c>
      <c r="J1457" s="78" t="s">
        <v>7790</v>
      </c>
    </row>
    <row r="1458" spans="9:10">
      <c r="I1458" s="52" t="s">
        <v>3626</v>
      </c>
      <c r="J1458" s="78" t="s">
        <v>7790</v>
      </c>
    </row>
    <row r="1459" spans="9:10">
      <c r="I1459" s="52" t="s">
        <v>3627</v>
      </c>
      <c r="J1459" s="78" t="s">
        <v>7790</v>
      </c>
    </row>
    <row r="1460" spans="9:10">
      <c r="I1460" s="52" t="s">
        <v>3628</v>
      </c>
      <c r="J1460" s="78" t="s">
        <v>7790</v>
      </c>
    </row>
    <row r="1461" spans="9:10">
      <c r="I1461" s="52" t="s">
        <v>3629</v>
      </c>
      <c r="J1461" s="78" t="s">
        <v>7790</v>
      </c>
    </row>
    <row r="1462" spans="9:10">
      <c r="I1462" s="52" t="s">
        <v>3630</v>
      </c>
      <c r="J1462" s="78" t="s">
        <v>7790</v>
      </c>
    </row>
    <row r="1463" spans="9:10">
      <c r="I1463" s="52" t="s">
        <v>3631</v>
      </c>
      <c r="J1463" s="78" t="s">
        <v>7790</v>
      </c>
    </row>
    <row r="1464" spans="9:10">
      <c r="I1464" s="52" t="s">
        <v>3632</v>
      </c>
      <c r="J1464" s="78" t="s">
        <v>7791</v>
      </c>
    </row>
    <row r="1465" spans="9:10">
      <c r="I1465" s="52" t="s">
        <v>3633</v>
      </c>
      <c r="J1465" s="78" t="s">
        <v>7792</v>
      </c>
    </row>
    <row r="1466" spans="9:10">
      <c r="I1466" s="52" t="s">
        <v>3634</v>
      </c>
      <c r="J1466" s="78" t="s">
        <v>7793</v>
      </c>
    </row>
    <row r="1467" spans="9:10">
      <c r="I1467" s="52" t="s">
        <v>3635</v>
      </c>
      <c r="J1467" s="78" t="s">
        <v>7794</v>
      </c>
    </row>
    <row r="1468" spans="9:10">
      <c r="I1468" s="52" t="s">
        <v>3636</v>
      </c>
      <c r="J1468" s="78" t="s">
        <v>7795</v>
      </c>
    </row>
    <row r="1469" spans="9:10">
      <c r="I1469" s="52" t="s">
        <v>3637</v>
      </c>
      <c r="J1469" s="78" t="s">
        <v>7796</v>
      </c>
    </row>
    <row r="1470" spans="9:10">
      <c r="I1470" s="52" t="s">
        <v>3638</v>
      </c>
      <c r="J1470" s="78" t="s">
        <v>7797</v>
      </c>
    </row>
    <row r="1471" spans="9:10">
      <c r="I1471" s="52" t="s">
        <v>3639</v>
      </c>
      <c r="J1471" s="78" t="s">
        <v>7798</v>
      </c>
    </row>
    <row r="1472" spans="9:10">
      <c r="I1472" s="52" t="s">
        <v>10814</v>
      </c>
      <c r="J1472" s="78" t="s">
        <v>7799</v>
      </c>
    </row>
    <row r="1473" spans="9:10">
      <c r="I1473" s="52" t="s">
        <v>10815</v>
      </c>
      <c r="J1473" s="78" t="s">
        <v>7800</v>
      </c>
    </row>
    <row r="1474" spans="9:10">
      <c r="I1474" s="52" t="s">
        <v>10816</v>
      </c>
      <c r="J1474" s="78" t="s">
        <v>7801</v>
      </c>
    </row>
    <row r="1475" spans="9:10">
      <c r="I1475" s="52" t="s">
        <v>10817</v>
      </c>
      <c r="J1475" s="78" t="s">
        <v>7802</v>
      </c>
    </row>
    <row r="1476" spans="9:10">
      <c r="I1476" s="52" t="s">
        <v>3640</v>
      </c>
      <c r="J1476" s="78" t="s">
        <v>7803</v>
      </c>
    </row>
    <row r="1477" spans="9:10">
      <c r="I1477" s="52" t="s">
        <v>3641</v>
      </c>
      <c r="J1477" s="78" t="s">
        <v>7804</v>
      </c>
    </row>
    <row r="1478" spans="9:10">
      <c r="I1478" s="52" t="s">
        <v>3642</v>
      </c>
      <c r="J1478" s="78" t="s">
        <v>7805</v>
      </c>
    </row>
    <row r="1479" spans="9:10">
      <c r="I1479" s="52" t="s">
        <v>3643</v>
      </c>
      <c r="J1479" s="78" t="s">
        <v>7806</v>
      </c>
    </row>
    <row r="1480" spans="9:10">
      <c r="I1480" s="52" t="s">
        <v>3644</v>
      </c>
      <c r="J1480" s="78" t="s">
        <v>7807</v>
      </c>
    </row>
    <row r="1481" spans="9:10">
      <c r="I1481" s="52" t="s">
        <v>3645</v>
      </c>
      <c r="J1481" s="78" t="s">
        <v>7808</v>
      </c>
    </row>
    <row r="1482" spans="9:10">
      <c r="I1482" s="52" t="s">
        <v>3646</v>
      </c>
      <c r="J1482" s="78" t="s">
        <v>7809</v>
      </c>
    </row>
    <row r="1483" spans="9:10">
      <c r="I1483" s="52" t="s">
        <v>3647</v>
      </c>
      <c r="J1483" s="78" t="s">
        <v>7810</v>
      </c>
    </row>
    <row r="1484" spans="9:10">
      <c r="I1484" s="52" t="s">
        <v>1509</v>
      </c>
      <c r="J1484" s="78"/>
    </row>
    <row r="1485" spans="9:10">
      <c r="I1485" s="85" t="s">
        <v>3648</v>
      </c>
      <c r="J1485" s="78" t="s">
        <v>7811</v>
      </c>
    </row>
    <row r="1486" spans="9:10">
      <c r="I1486" s="52" t="s">
        <v>3649</v>
      </c>
      <c r="J1486" s="78" t="s">
        <v>7812</v>
      </c>
    </row>
    <row r="1487" spans="9:10">
      <c r="I1487" s="52" t="s">
        <v>3650</v>
      </c>
      <c r="J1487" s="78" t="s">
        <v>7813</v>
      </c>
    </row>
    <row r="1488" spans="9:10">
      <c r="I1488" s="52" t="s">
        <v>3651</v>
      </c>
      <c r="J1488" s="78" t="s">
        <v>7814</v>
      </c>
    </row>
    <row r="1489" spans="9:10">
      <c r="I1489" s="52" t="s">
        <v>3652</v>
      </c>
      <c r="J1489" s="78" t="s">
        <v>7815</v>
      </c>
    </row>
    <row r="1490" spans="9:10">
      <c r="I1490" s="52" t="s">
        <v>3653</v>
      </c>
      <c r="J1490" s="78" t="s">
        <v>7816</v>
      </c>
    </row>
    <row r="1491" spans="9:10">
      <c r="I1491" s="52" t="s">
        <v>3654</v>
      </c>
      <c r="J1491" s="78" t="s">
        <v>7817</v>
      </c>
    </row>
    <row r="1492" spans="9:10">
      <c r="I1492" s="52" t="s">
        <v>3655</v>
      </c>
      <c r="J1492" s="78" t="s">
        <v>7818</v>
      </c>
    </row>
    <row r="1493" spans="9:10">
      <c r="I1493" s="52" t="s">
        <v>3656</v>
      </c>
      <c r="J1493" s="78" t="s">
        <v>7819</v>
      </c>
    </row>
    <row r="1494" spans="9:10">
      <c r="I1494" s="52" t="s">
        <v>3657</v>
      </c>
      <c r="J1494" s="78" t="s">
        <v>7820</v>
      </c>
    </row>
    <row r="1495" spans="9:10">
      <c r="I1495" s="52" t="s">
        <v>3658</v>
      </c>
      <c r="J1495" s="78" t="s">
        <v>7821</v>
      </c>
    </row>
    <row r="1496" spans="9:10">
      <c r="I1496" s="52" t="s">
        <v>3659</v>
      </c>
      <c r="J1496" s="78" t="s">
        <v>7822</v>
      </c>
    </row>
    <row r="1497" spans="9:10">
      <c r="I1497" s="52" t="s">
        <v>3660</v>
      </c>
      <c r="J1497" s="78" t="s">
        <v>7823</v>
      </c>
    </row>
    <row r="1498" spans="9:10">
      <c r="I1498" s="52" t="s">
        <v>3661</v>
      </c>
      <c r="J1498" s="78" t="s">
        <v>7824</v>
      </c>
    </row>
    <row r="1499" spans="9:10">
      <c r="I1499" s="52" t="s">
        <v>3662</v>
      </c>
      <c r="J1499" s="78" t="s">
        <v>7825</v>
      </c>
    </row>
    <row r="1500" spans="9:10">
      <c r="I1500" s="52" t="s">
        <v>3663</v>
      </c>
      <c r="J1500" s="78" t="s">
        <v>7826</v>
      </c>
    </row>
    <row r="1501" spans="9:10">
      <c r="I1501" s="52" t="s">
        <v>3664</v>
      </c>
      <c r="J1501" s="78" t="s">
        <v>7827</v>
      </c>
    </row>
    <row r="1502" spans="9:10">
      <c r="I1502" s="52" t="s">
        <v>3665</v>
      </c>
      <c r="J1502" s="78" t="s">
        <v>7828</v>
      </c>
    </row>
    <row r="1503" spans="9:10">
      <c r="I1503" s="52" t="s">
        <v>3666</v>
      </c>
      <c r="J1503" s="82" t="s">
        <v>7829</v>
      </c>
    </row>
    <row r="1504" spans="9:10">
      <c r="I1504" s="52" t="s">
        <v>3667</v>
      </c>
      <c r="J1504" s="78" t="s">
        <v>7830</v>
      </c>
    </row>
    <row r="1505" spans="9:10">
      <c r="I1505" s="52" t="s">
        <v>3668</v>
      </c>
      <c r="J1505" s="76" t="s">
        <v>7831</v>
      </c>
    </row>
    <row r="1506" spans="9:10">
      <c r="I1506" s="52" t="s">
        <v>3669</v>
      </c>
      <c r="J1506" s="78" t="s">
        <v>7832</v>
      </c>
    </row>
    <row r="1507" spans="9:10">
      <c r="I1507" s="52" t="s">
        <v>3670</v>
      </c>
      <c r="J1507" s="78" t="s">
        <v>7833</v>
      </c>
    </row>
    <row r="1508" spans="9:10">
      <c r="I1508" s="52" t="s">
        <v>3671</v>
      </c>
      <c r="J1508" s="78" t="s">
        <v>7834</v>
      </c>
    </row>
    <row r="1509" spans="9:10">
      <c r="I1509" s="52" t="s">
        <v>3672</v>
      </c>
      <c r="J1509" s="78" t="s">
        <v>7835</v>
      </c>
    </row>
    <row r="1510" spans="9:10">
      <c r="I1510" s="52" t="s">
        <v>3673</v>
      </c>
      <c r="J1510" s="78" t="s">
        <v>7836</v>
      </c>
    </row>
    <row r="1511" spans="9:10">
      <c r="I1511" s="52" t="s">
        <v>3674</v>
      </c>
      <c r="J1511" s="78" t="s">
        <v>7837</v>
      </c>
    </row>
    <row r="1512" spans="9:10">
      <c r="I1512" s="52" t="s">
        <v>3675</v>
      </c>
      <c r="J1512" s="78" t="s">
        <v>7838</v>
      </c>
    </row>
    <row r="1513" spans="9:10">
      <c r="I1513" s="52" t="s">
        <v>3676</v>
      </c>
      <c r="J1513" s="78" t="s">
        <v>7839</v>
      </c>
    </row>
    <row r="1514" spans="9:10">
      <c r="I1514" s="52" t="s">
        <v>3677</v>
      </c>
      <c r="J1514" s="78" t="s">
        <v>7840</v>
      </c>
    </row>
    <row r="1515" spans="9:10">
      <c r="I1515" s="52" t="s">
        <v>3678</v>
      </c>
      <c r="J1515" s="78" t="s">
        <v>7841</v>
      </c>
    </row>
    <row r="1516" spans="9:10">
      <c r="I1516" s="52" t="s">
        <v>3679</v>
      </c>
      <c r="J1516" s="78" t="s">
        <v>7842</v>
      </c>
    </row>
    <row r="1517" spans="9:10">
      <c r="I1517" s="52" t="s">
        <v>3680</v>
      </c>
      <c r="J1517" s="78" t="s">
        <v>7843</v>
      </c>
    </row>
    <row r="1518" spans="9:10">
      <c r="I1518" s="52" t="s">
        <v>3681</v>
      </c>
      <c r="J1518" s="78" t="s">
        <v>7844</v>
      </c>
    </row>
    <row r="1519" spans="9:10">
      <c r="I1519" s="52" t="s">
        <v>3682</v>
      </c>
      <c r="J1519" s="78" t="s">
        <v>7845</v>
      </c>
    </row>
    <row r="1520" spans="9:10">
      <c r="I1520" s="52" t="s">
        <v>3683</v>
      </c>
      <c r="J1520" s="78" t="s">
        <v>7846</v>
      </c>
    </row>
    <row r="1521" spans="9:10">
      <c r="I1521" s="52" t="s">
        <v>3684</v>
      </c>
      <c r="J1521" s="78" t="s">
        <v>7847</v>
      </c>
    </row>
    <row r="1522" spans="9:10">
      <c r="I1522" s="52" t="s">
        <v>3685</v>
      </c>
      <c r="J1522" s="78" t="s">
        <v>7848</v>
      </c>
    </row>
    <row r="1523" spans="9:10">
      <c r="I1523" s="52" t="s">
        <v>3686</v>
      </c>
      <c r="J1523" s="78" t="s">
        <v>7849</v>
      </c>
    </row>
    <row r="1524" spans="9:10">
      <c r="I1524" s="52" t="s">
        <v>3687</v>
      </c>
      <c r="J1524" s="78" t="s">
        <v>7850</v>
      </c>
    </row>
    <row r="1525" spans="9:10">
      <c r="I1525" s="52" t="s">
        <v>3688</v>
      </c>
      <c r="J1525" s="78" t="s">
        <v>7851</v>
      </c>
    </row>
    <row r="1526" spans="9:10">
      <c r="I1526" s="52" t="s">
        <v>3689</v>
      </c>
      <c r="J1526" s="78" t="s">
        <v>7852</v>
      </c>
    </row>
    <row r="1527" spans="9:10">
      <c r="I1527" s="52" t="s">
        <v>3690</v>
      </c>
      <c r="J1527" s="78" t="s">
        <v>7853</v>
      </c>
    </row>
    <row r="1528" spans="9:10">
      <c r="I1528" s="52" t="s">
        <v>3691</v>
      </c>
      <c r="J1528" s="78" t="s">
        <v>7854</v>
      </c>
    </row>
    <row r="1529" spans="9:10">
      <c r="I1529" s="52" t="s">
        <v>3692</v>
      </c>
      <c r="J1529" s="78" t="s">
        <v>7855</v>
      </c>
    </row>
    <row r="1530" spans="9:10">
      <c r="I1530" s="52" t="s">
        <v>3693</v>
      </c>
      <c r="J1530" s="78" t="s">
        <v>7856</v>
      </c>
    </row>
    <row r="1531" spans="9:10">
      <c r="I1531" s="52" t="s">
        <v>3694</v>
      </c>
      <c r="J1531" s="78" t="s">
        <v>7857</v>
      </c>
    </row>
    <row r="1532" spans="9:10">
      <c r="I1532" s="52" t="s">
        <v>3695</v>
      </c>
      <c r="J1532" s="78" t="s">
        <v>7858</v>
      </c>
    </row>
    <row r="1533" spans="9:10">
      <c r="I1533" s="52" t="s">
        <v>3696</v>
      </c>
      <c r="J1533" s="78" t="s">
        <v>7859</v>
      </c>
    </row>
    <row r="1534" spans="9:10">
      <c r="I1534" s="52" t="s">
        <v>3697</v>
      </c>
      <c r="J1534" s="78" t="s">
        <v>7860</v>
      </c>
    </row>
    <row r="1535" spans="9:10">
      <c r="I1535" s="52" t="s">
        <v>3698</v>
      </c>
      <c r="J1535" s="78" t="s">
        <v>7861</v>
      </c>
    </row>
    <row r="1536" spans="9:10">
      <c r="I1536" s="52" t="s">
        <v>3699</v>
      </c>
      <c r="J1536" s="78" t="s">
        <v>7862</v>
      </c>
    </row>
    <row r="1537" spans="9:10">
      <c r="I1537" s="52" t="s">
        <v>3700</v>
      </c>
      <c r="J1537" s="78" t="s">
        <v>7863</v>
      </c>
    </row>
    <row r="1538" spans="9:10">
      <c r="I1538" s="52" t="s">
        <v>3701</v>
      </c>
      <c r="J1538" s="78" t="s">
        <v>7864</v>
      </c>
    </row>
    <row r="1539" spans="9:10">
      <c r="I1539" s="52" t="s">
        <v>3702</v>
      </c>
      <c r="J1539" s="78" t="s">
        <v>7865</v>
      </c>
    </row>
    <row r="1540" spans="9:10">
      <c r="I1540" s="52" t="s">
        <v>3703</v>
      </c>
      <c r="J1540" s="78" t="s">
        <v>7866</v>
      </c>
    </row>
    <row r="1541" spans="9:10">
      <c r="I1541" s="52" t="s">
        <v>3704</v>
      </c>
      <c r="J1541" s="78" t="s">
        <v>7867</v>
      </c>
    </row>
    <row r="1542" spans="9:10">
      <c r="I1542" s="52" t="s">
        <v>3705</v>
      </c>
      <c r="J1542" s="78" t="s">
        <v>7868</v>
      </c>
    </row>
    <row r="1543" spans="9:10">
      <c r="I1543" s="52" t="s">
        <v>3706</v>
      </c>
      <c r="J1543" s="78" t="s">
        <v>7869</v>
      </c>
    </row>
    <row r="1544" spans="9:10">
      <c r="I1544" s="52" t="s">
        <v>3707</v>
      </c>
      <c r="J1544" s="78" t="s">
        <v>7870</v>
      </c>
    </row>
    <row r="1545" spans="9:10">
      <c r="I1545" s="52" t="s">
        <v>3708</v>
      </c>
      <c r="J1545" s="78" t="s">
        <v>7871</v>
      </c>
    </row>
    <row r="1546" spans="9:10">
      <c r="I1546" s="52" t="s">
        <v>3709</v>
      </c>
      <c r="J1546" s="78" t="s">
        <v>7872</v>
      </c>
    </row>
    <row r="1547" spans="9:10">
      <c r="I1547" s="52" t="s">
        <v>3710</v>
      </c>
      <c r="J1547" s="78" t="s">
        <v>7873</v>
      </c>
    </row>
    <row r="1548" spans="9:10">
      <c r="I1548" s="52" t="s">
        <v>3711</v>
      </c>
      <c r="J1548" s="78" t="s">
        <v>7874</v>
      </c>
    </row>
    <row r="1549" spans="9:10">
      <c r="I1549" s="52" t="s">
        <v>3712</v>
      </c>
      <c r="J1549" s="78" t="s">
        <v>7875</v>
      </c>
    </row>
    <row r="1550" spans="9:10">
      <c r="I1550" s="52" t="s">
        <v>3713</v>
      </c>
      <c r="J1550" s="78" t="s">
        <v>7876</v>
      </c>
    </row>
    <row r="1551" spans="9:10">
      <c r="I1551" s="52" t="s">
        <v>3714</v>
      </c>
      <c r="J1551" s="78" t="s">
        <v>7877</v>
      </c>
    </row>
    <row r="1552" spans="9:10">
      <c r="I1552" s="52" t="s">
        <v>3715</v>
      </c>
      <c r="J1552" s="78" t="s">
        <v>7878</v>
      </c>
    </row>
    <row r="1553" spans="9:10">
      <c r="I1553" s="52" t="s">
        <v>3716</v>
      </c>
      <c r="J1553" s="78" t="s">
        <v>7879</v>
      </c>
    </row>
    <row r="1554" spans="9:10">
      <c r="I1554" s="52" t="s">
        <v>3717</v>
      </c>
      <c r="J1554" s="78" t="s">
        <v>7880</v>
      </c>
    </row>
    <row r="1555" spans="9:10">
      <c r="I1555" s="52" t="s">
        <v>3718</v>
      </c>
      <c r="J1555" s="78" t="s">
        <v>7881</v>
      </c>
    </row>
    <row r="1556" spans="9:10">
      <c r="I1556" s="52" t="s">
        <v>3719</v>
      </c>
      <c r="J1556" s="78" t="s">
        <v>7882</v>
      </c>
    </row>
    <row r="1557" spans="9:10">
      <c r="I1557" s="52" t="s">
        <v>3720</v>
      </c>
      <c r="J1557" s="78" t="s">
        <v>7883</v>
      </c>
    </row>
    <row r="1558" spans="9:10">
      <c r="I1558" s="52" t="s">
        <v>3721</v>
      </c>
      <c r="J1558" s="78" t="s">
        <v>7884</v>
      </c>
    </row>
    <row r="1559" spans="9:10">
      <c r="I1559" s="52" t="s">
        <v>3722</v>
      </c>
      <c r="J1559" s="78" t="s">
        <v>7885</v>
      </c>
    </row>
    <row r="1560" spans="9:10">
      <c r="I1560" s="52" t="s">
        <v>3723</v>
      </c>
      <c r="J1560" s="78" t="s">
        <v>7886</v>
      </c>
    </row>
    <row r="1561" spans="9:10">
      <c r="I1561" s="52" t="s">
        <v>3724</v>
      </c>
      <c r="J1561" s="78" t="s">
        <v>7887</v>
      </c>
    </row>
    <row r="1562" spans="9:10">
      <c r="I1562" s="52" t="s">
        <v>3725</v>
      </c>
      <c r="J1562" s="78" t="s">
        <v>7888</v>
      </c>
    </row>
    <row r="1563" spans="9:10">
      <c r="I1563" s="52" t="s">
        <v>3726</v>
      </c>
      <c r="J1563" s="78" t="s">
        <v>7889</v>
      </c>
    </row>
    <row r="1564" spans="9:10">
      <c r="I1564" s="52" t="s">
        <v>3727</v>
      </c>
      <c r="J1564" s="78" t="s">
        <v>7890</v>
      </c>
    </row>
    <row r="1565" spans="9:10">
      <c r="I1565" s="52" t="s">
        <v>3728</v>
      </c>
      <c r="J1565" s="78" t="s">
        <v>7891</v>
      </c>
    </row>
    <row r="1566" spans="9:10">
      <c r="I1566" s="52" t="s">
        <v>3729</v>
      </c>
      <c r="J1566" s="78" t="s">
        <v>7892</v>
      </c>
    </row>
    <row r="1567" spans="9:10">
      <c r="I1567" s="85" t="s">
        <v>3730</v>
      </c>
      <c r="J1567" s="82" t="s">
        <v>7893</v>
      </c>
    </row>
    <row r="1568" spans="9:10">
      <c r="I1568" s="52" t="s">
        <v>3731</v>
      </c>
      <c r="J1568" s="78" t="s">
        <v>7894</v>
      </c>
    </row>
    <row r="1569" spans="9:10">
      <c r="I1569" s="52" t="s">
        <v>3732</v>
      </c>
      <c r="J1569" s="78" t="s">
        <v>7895</v>
      </c>
    </row>
    <row r="1570" spans="9:10">
      <c r="I1570" s="52" t="s">
        <v>3733</v>
      </c>
      <c r="J1570" s="78" t="s">
        <v>7896</v>
      </c>
    </row>
    <row r="1571" spans="9:10">
      <c r="I1571" s="52" t="s">
        <v>10818</v>
      </c>
      <c r="J1571" s="78" t="s">
        <v>7897</v>
      </c>
    </row>
    <row r="1572" spans="9:10">
      <c r="I1572" s="52" t="s">
        <v>3734</v>
      </c>
      <c r="J1572" s="78" t="s">
        <v>7898</v>
      </c>
    </row>
    <row r="1573" spans="9:10">
      <c r="I1573" s="52" t="s">
        <v>3735</v>
      </c>
      <c r="J1573" s="78" t="s">
        <v>7899</v>
      </c>
    </row>
    <row r="1574" spans="9:10">
      <c r="I1574" s="52" t="s">
        <v>3736</v>
      </c>
      <c r="J1574" s="78" t="s">
        <v>7900</v>
      </c>
    </row>
    <row r="1575" spans="9:10">
      <c r="I1575" s="52" t="s">
        <v>3737</v>
      </c>
      <c r="J1575" s="78" t="s">
        <v>7901</v>
      </c>
    </row>
    <row r="1576" spans="9:10">
      <c r="I1576" s="52" t="s">
        <v>3738</v>
      </c>
      <c r="J1576" s="78" t="s">
        <v>7902</v>
      </c>
    </row>
    <row r="1577" spans="9:10">
      <c r="I1577" s="52" t="s">
        <v>3739</v>
      </c>
      <c r="J1577" s="78" t="s">
        <v>7903</v>
      </c>
    </row>
    <row r="1578" spans="9:10">
      <c r="I1578" s="52" t="s">
        <v>3740</v>
      </c>
      <c r="J1578" s="78" t="s">
        <v>7904</v>
      </c>
    </row>
    <row r="1579" spans="9:10">
      <c r="I1579" s="52" t="s">
        <v>3741</v>
      </c>
      <c r="J1579" s="78" t="s">
        <v>7905</v>
      </c>
    </row>
    <row r="1580" spans="9:10">
      <c r="I1580" s="52" t="s">
        <v>3742</v>
      </c>
      <c r="J1580" s="78" t="s">
        <v>7906</v>
      </c>
    </row>
    <row r="1581" spans="9:10">
      <c r="I1581" s="52" t="s">
        <v>3743</v>
      </c>
      <c r="J1581" s="78" t="s">
        <v>7907</v>
      </c>
    </row>
    <row r="1582" spans="9:10">
      <c r="I1582" s="52" t="s">
        <v>3744</v>
      </c>
      <c r="J1582" s="78" t="s">
        <v>7908</v>
      </c>
    </row>
    <row r="1583" spans="9:10">
      <c r="I1583" s="52" t="s">
        <v>10819</v>
      </c>
      <c r="J1583" s="78" t="s">
        <v>7909</v>
      </c>
    </row>
    <row r="1584" spans="9:10">
      <c r="I1584" s="52" t="s">
        <v>3745</v>
      </c>
      <c r="J1584" s="78" t="s">
        <v>7910</v>
      </c>
    </row>
    <row r="1585" spans="9:10">
      <c r="I1585" s="52" t="s">
        <v>3746</v>
      </c>
      <c r="J1585" s="78" t="s">
        <v>7911</v>
      </c>
    </row>
    <row r="1586" spans="9:10">
      <c r="I1586" s="52" t="s">
        <v>10820</v>
      </c>
      <c r="J1586" s="78" t="s">
        <v>7912</v>
      </c>
    </row>
    <row r="1587" spans="9:10">
      <c r="I1587" s="52" t="s">
        <v>3747</v>
      </c>
      <c r="J1587" s="78" t="s">
        <v>7913</v>
      </c>
    </row>
    <row r="1588" spans="9:10">
      <c r="I1588" s="52" t="s">
        <v>10821</v>
      </c>
      <c r="J1588" s="78" t="s">
        <v>7914</v>
      </c>
    </row>
    <row r="1589" spans="9:10">
      <c r="I1589" s="52" t="s">
        <v>3748</v>
      </c>
      <c r="J1589" s="78" t="s">
        <v>7915</v>
      </c>
    </row>
    <row r="1590" spans="9:10">
      <c r="I1590" s="52" t="s">
        <v>10822</v>
      </c>
      <c r="J1590" s="78" t="s">
        <v>7916</v>
      </c>
    </row>
    <row r="1591" spans="9:10">
      <c r="I1591" s="52" t="s">
        <v>3749</v>
      </c>
      <c r="J1591" s="78" t="s">
        <v>7917</v>
      </c>
    </row>
    <row r="1592" spans="9:10">
      <c r="I1592" s="52" t="s">
        <v>10823</v>
      </c>
      <c r="J1592" s="78" t="s">
        <v>7918</v>
      </c>
    </row>
    <row r="1593" spans="9:10">
      <c r="I1593" s="52" t="s">
        <v>3750</v>
      </c>
      <c r="J1593" s="78" t="s">
        <v>7919</v>
      </c>
    </row>
    <row r="1594" spans="9:10">
      <c r="I1594" s="52" t="s">
        <v>3751</v>
      </c>
      <c r="J1594" s="78" t="s">
        <v>7920</v>
      </c>
    </row>
    <row r="1595" spans="9:10">
      <c r="I1595" s="52" t="s">
        <v>3752</v>
      </c>
      <c r="J1595" s="78" t="s">
        <v>7921</v>
      </c>
    </row>
    <row r="1596" spans="9:10">
      <c r="I1596" s="52" t="s">
        <v>3753</v>
      </c>
      <c r="J1596" s="78" t="s">
        <v>7922</v>
      </c>
    </row>
    <row r="1597" spans="9:10">
      <c r="I1597" s="52" t="s">
        <v>3754</v>
      </c>
      <c r="J1597" s="78" t="s">
        <v>7923</v>
      </c>
    </row>
    <row r="1598" spans="9:10">
      <c r="I1598" s="52" t="s">
        <v>3755</v>
      </c>
      <c r="J1598" s="78" t="s">
        <v>7924</v>
      </c>
    </row>
    <row r="1599" spans="9:10">
      <c r="I1599" s="52" t="s">
        <v>3756</v>
      </c>
      <c r="J1599" s="78"/>
    </row>
    <row r="1600" spans="9:10">
      <c r="I1600" s="52" t="s">
        <v>3757</v>
      </c>
      <c r="J1600" s="78" t="s">
        <v>7925</v>
      </c>
    </row>
    <row r="1601" spans="9:10">
      <c r="I1601" s="52" t="s">
        <v>3758</v>
      </c>
      <c r="J1601" s="78" t="s">
        <v>7926</v>
      </c>
    </row>
    <row r="1602" spans="9:10">
      <c r="I1602" s="52" t="s">
        <v>3759</v>
      </c>
      <c r="J1602" s="78" t="s">
        <v>7927</v>
      </c>
    </row>
    <row r="1603" spans="9:10">
      <c r="I1603" s="52" t="s">
        <v>3760</v>
      </c>
      <c r="J1603" s="78" t="s">
        <v>7928</v>
      </c>
    </row>
    <row r="1604" spans="9:10">
      <c r="I1604" s="52" t="s">
        <v>3761</v>
      </c>
      <c r="J1604" s="78" t="s">
        <v>7929</v>
      </c>
    </row>
    <row r="1605" spans="9:10">
      <c r="I1605" s="52" t="s">
        <v>7930</v>
      </c>
      <c r="J1605" s="78"/>
    </row>
    <row r="1606" spans="9:10">
      <c r="I1606" s="85" t="s">
        <v>3762</v>
      </c>
      <c r="J1606" s="78" t="s">
        <v>7931</v>
      </c>
    </row>
    <row r="1607" spans="9:10">
      <c r="I1607" s="85" t="s">
        <v>3763</v>
      </c>
      <c r="J1607" s="78" t="s">
        <v>7932</v>
      </c>
    </row>
    <row r="1608" spans="9:10">
      <c r="I1608" s="85" t="s">
        <v>3764</v>
      </c>
      <c r="J1608" s="78" t="s">
        <v>7933</v>
      </c>
    </row>
    <row r="1609" spans="9:10">
      <c r="I1609" s="85" t="s">
        <v>3765</v>
      </c>
      <c r="J1609" s="78" t="s">
        <v>7934</v>
      </c>
    </row>
    <row r="1610" spans="9:10">
      <c r="I1610" s="85" t="s">
        <v>3766</v>
      </c>
      <c r="J1610" s="78" t="s">
        <v>7935</v>
      </c>
    </row>
    <row r="1611" spans="9:10">
      <c r="I1611" s="85" t="s">
        <v>3767</v>
      </c>
      <c r="J1611" s="78" t="s">
        <v>7936</v>
      </c>
    </row>
    <row r="1612" spans="9:10">
      <c r="I1612" s="85" t="s">
        <v>3768</v>
      </c>
      <c r="J1612" s="78" t="s">
        <v>7937</v>
      </c>
    </row>
    <row r="1613" spans="9:10">
      <c r="I1613" s="85" t="s">
        <v>3769</v>
      </c>
      <c r="J1613" s="78" t="s">
        <v>7938</v>
      </c>
    </row>
    <row r="1614" spans="9:10">
      <c r="I1614" s="85" t="s">
        <v>3770</v>
      </c>
      <c r="J1614" s="78" t="s">
        <v>7939</v>
      </c>
    </row>
    <row r="1615" spans="9:10">
      <c r="I1615" s="85" t="s">
        <v>3771</v>
      </c>
      <c r="J1615" s="78" t="s">
        <v>7940</v>
      </c>
    </row>
    <row r="1616" spans="9:10">
      <c r="I1616" s="85" t="s">
        <v>3772</v>
      </c>
      <c r="J1616" s="78" t="s">
        <v>7941</v>
      </c>
    </row>
    <row r="1617" spans="9:10">
      <c r="I1617" s="85" t="s">
        <v>3773</v>
      </c>
      <c r="J1617" s="78" t="s">
        <v>7942</v>
      </c>
    </row>
    <row r="1618" spans="9:10">
      <c r="I1618" s="85" t="s">
        <v>3774</v>
      </c>
      <c r="J1618" s="78" t="s">
        <v>7943</v>
      </c>
    </row>
    <row r="1619" spans="9:10">
      <c r="I1619" s="85" t="s">
        <v>3775</v>
      </c>
      <c r="J1619" s="78" t="s">
        <v>7944</v>
      </c>
    </row>
    <row r="1620" spans="9:10">
      <c r="I1620" s="85" t="s">
        <v>3776</v>
      </c>
      <c r="J1620" s="78" t="s">
        <v>7945</v>
      </c>
    </row>
    <row r="1621" spans="9:10">
      <c r="I1621" s="85" t="s">
        <v>3777</v>
      </c>
      <c r="J1621" s="78" t="s">
        <v>7946</v>
      </c>
    </row>
    <row r="1622" spans="9:10">
      <c r="I1622" s="85" t="s">
        <v>3778</v>
      </c>
      <c r="J1622" s="78" t="s">
        <v>7947</v>
      </c>
    </row>
    <row r="1623" spans="9:10">
      <c r="I1623" s="85" t="s">
        <v>3779</v>
      </c>
      <c r="J1623" s="78" t="s">
        <v>7948</v>
      </c>
    </row>
    <row r="1624" spans="9:10">
      <c r="I1624" s="85" t="s">
        <v>3780</v>
      </c>
      <c r="J1624" s="78" t="s">
        <v>7949</v>
      </c>
    </row>
    <row r="1625" spans="9:10">
      <c r="I1625" s="85" t="s">
        <v>3781</v>
      </c>
      <c r="J1625" s="78" t="s">
        <v>7950</v>
      </c>
    </row>
    <row r="1626" spans="9:10">
      <c r="I1626" s="85" t="s">
        <v>3782</v>
      </c>
      <c r="J1626" s="78" t="s">
        <v>7951</v>
      </c>
    </row>
    <row r="1627" spans="9:10">
      <c r="I1627" s="85" t="s">
        <v>3783</v>
      </c>
      <c r="J1627" s="78" t="s">
        <v>7952</v>
      </c>
    </row>
    <row r="1628" spans="9:10">
      <c r="I1628" s="85" t="s">
        <v>3784</v>
      </c>
      <c r="J1628" s="78" t="s">
        <v>7950</v>
      </c>
    </row>
    <row r="1629" spans="9:10">
      <c r="I1629" s="85" t="s">
        <v>3785</v>
      </c>
      <c r="J1629" s="78" t="s">
        <v>7953</v>
      </c>
    </row>
    <row r="1630" spans="9:10">
      <c r="I1630" s="85" t="s">
        <v>3786</v>
      </c>
      <c r="J1630" s="78" t="s">
        <v>7954</v>
      </c>
    </row>
    <row r="1631" spans="9:10">
      <c r="I1631" s="85" t="s">
        <v>3787</v>
      </c>
      <c r="J1631" s="78" t="s">
        <v>7955</v>
      </c>
    </row>
    <row r="1632" spans="9:10">
      <c r="I1632" s="85" t="s">
        <v>3788</v>
      </c>
      <c r="J1632" s="78" t="s">
        <v>7956</v>
      </c>
    </row>
    <row r="1633" spans="9:10">
      <c r="I1633" s="85" t="s">
        <v>3789</v>
      </c>
      <c r="J1633" s="78" t="s">
        <v>7957</v>
      </c>
    </row>
    <row r="1634" spans="9:10">
      <c r="I1634" s="85" t="s">
        <v>3790</v>
      </c>
      <c r="J1634" s="78" t="s">
        <v>7958</v>
      </c>
    </row>
    <row r="1635" spans="9:10">
      <c r="I1635" s="85" t="s">
        <v>3791</v>
      </c>
      <c r="J1635" s="78" t="s">
        <v>7959</v>
      </c>
    </row>
    <row r="1636" spans="9:10">
      <c r="I1636" s="85" t="s">
        <v>3792</v>
      </c>
      <c r="J1636" s="78" t="s">
        <v>7960</v>
      </c>
    </row>
    <row r="1637" spans="9:10">
      <c r="I1637" s="52" t="s">
        <v>3793</v>
      </c>
      <c r="J1637" s="78" t="s">
        <v>7961</v>
      </c>
    </row>
    <row r="1638" spans="9:10">
      <c r="I1638" s="52" t="s">
        <v>3794</v>
      </c>
      <c r="J1638" s="78" t="s">
        <v>7962</v>
      </c>
    </row>
    <row r="1639" spans="9:10">
      <c r="I1639" s="52" t="s">
        <v>3795</v>
      </c>
      <c r="J1639" s="78" t="s">
        <v>7963</v>
      </c>
    </row>
    <row r="1640" spans="9:10">
      <c r="I1640" s="52" t="s">
        <v>3796</v>
      </c>
      <c r="J1640" s="78" t="s">
        <v>7964</v>
      </c>
    </row>
    <row r="1641" spans="9:10">
      <c r="I1641" s="52" t="s">
        <v>3797</v>
      </c>
      <c r="J1641" s="78" t="s">
        <v>7965</v>
      </c>
    </row>
    <row r="1642" spans="9:10">
      <c r="I1642" s="52" t="s">
        <v>3798</v>
      </c>
      <c r="J1642" s="78" t="s">
        <v>7966</v>
      </c>
    </row>
    <row r="1643" spans="9:10">
      <c r="I1643" s="52" t="s">
        <v>3799</v>
      </c>
      <c r="J1643" s="78" t="s">
        <v>7967</v>
      </c>
    </row>
    <row r="1644" spans="9:10">
      <c r="I1644" s="52" t="s">
        <v>3800</v>
      </c>
      <c r="J1644" s="78" t="s">
        <v>7968</v>
      </c>
    </row>
    <row r="1645" spans="9:10">
      <c r="I1645" s="52" t="s">
        <v>3801</v>
      </c>
      <c r="J1645" s="78" t="s">
        <v>7969</v>
      </c>
    </row>
    <row r="1646" spans="9:10">
      <c r="I1646" s="52" t="s">
        <v>3802</v>
      </c>
      <c r="J1646" s="78" t="s">
        <v>7970</v>
      </c>
    </row>
    <row r="1647" spans="9:10">
      <c r="I1647" s="52" t="s">
        <v>3803</v>
      </c>
      <c r="J1647" s="78" t="s">
        <v>7971</v>
      </c>
    </row>
    <row r="1648" spans="9:10">
      <c r="I1648" s="52" t="s">
        <v>3804</v>
      </c>
      <c r="J1648" s="78" t="s">
        <v>7972</v>
      </c>
    </row>
    <row r="1649" spans="9:10">
      <c r="I1649" s="52" t="s">
        <v>3805</v>
      </c>
      <c r="J1649" s="78" t="s">
        <v>7973</v>
      </c>
    </row>
    <row r="1650" spans="9:10">
      <c r="I1650" s="52" t="s">
        <v>3806</v>
      </c>
      <c r="J1650" s="78" t="s">
        <v>7974</v>
      </c>
    </row>
    <row r="1651" spans="9:10">
      <c r="I1651" s="52" t="s">
        <v>3806</v>
      </c>
      <c r="J1651" s="78" t="s">
        <v>7974</v>
      </c>
    </row>
    <row r="1652" spans="9:10">
      <c r="I1652" s="52" t="s">
        <v>3807</v>
      </c>
      <c r="J1652" s="78" t="s">
        <v>7975</v>
      </c>
    </row>
    <row r="1653" spans="9:10">
      <c r="I1653" s="52" t="s">
        <v>3808</v>
      </c>
      <c r="J1653" s="78" t="s">
        <v>7976</v>
      </c>
    </row>
    <row r="1654" spans="9:10">
      <c r="I1654" s="52" t="s">
        <v>3809</v>
      </c>
      <c r="J1654" s="78" t="s">
        <v>7977</v>
      </c>
    </row>
    <row r="1655" spans="9:10">
      <c r="I1655" s="52" t="s">
        <v>3810</v>
      </c>
      <c r="J1655" s="78" t="s">
        <v>7978</v>
      </c>
    </row>
    <row r="1656" spans="9:10">
      <c r="I1656" s="52" t="s">
        <v>3811</v>
      </c>
      <c r="J1656" s="78" t="s">
        <v>7979</v>
      </c>
    </row>
    <row r="1657" spans="9:10">
      <c r="I1657" s="52" t="s">
        <v>3812</v>
      </c>
      <c r="J1657" s="78" t="s">
        <v>7980</v>
      </c>
    </row>
    <row r="1658" spans="9:10">
      <c r="I1658" s="52" t="s">
        <v>3813</v>
      </c>
      <c r="J1658" s="78" t="s">
        <v>7981</v>
      </c>
    </row>
    <row r="1659" spans="9:10">
      <c r="I1659" s="52" t="s">
        <v>3814</v>
      </c>
      <c r="J1659" s="78" t="s">
        <v>7982</v>
      </c>
    </row>
    <row r="1660" spans="9:10">
      <c r="I1660" s="52" t="s">
        <v>3815</v>
      </c>
      <c r="J1660" s="78" t="s">
        <v>7983</v>
      </c>
    </row>
    <row r="1661" spans="9:10">
      <c r="I1661" s="52" t="s">
        <v>3816</v>
      </c>
      <c r="J1661" s="78" t="s">
        <v>7984</v>
      </c>
    </row>
    <row r="1662" spans="9:10">
      <c r="I1662" s="52" t="s">
        <v>3817</v>
      </c>
      <c r="J1662" s="78" t="s">
        <v>7985</v>
      </c>
    </row>
    <row r="1663" spans="9:10">
      <c r="I1663" s="52" t="s">
        <v>3818</v>
      </c>
      <c r="J1663" s="78" t="s">
        <v>7986</v>
      </c>
    </row>
    <row r="1664" spans="9:10">
      <c r="I1664" s="52" t="s">
        <v>3819</v>
      </c>
      <c r="J1664" s="78" t="s">
        <v>7987</v>
      </c>
    </row>
    <row r="1665" spans="9:10">
      <c r="I1665" s="52" t="s">
        <v>3820</v>
      </c>
      <c r="J1665" s="78" t="s">
        <v>7988</v>
      </c>
    </row>
    <row r="1666" spans="9:10">
      <c r="I1666" s="52" t="s">
        <v>3821</v>
      </c>
      <c r="J1666" s="78" t="s">
        <v>7989</v>
      </c>
    </row>
    <row r="1667" spans="9:10">
      <c r="I1667" s="52" t="s">
        <v>3822</v>
      </c>
      <c r="J1667" s="78" t="s">
        <v>7990</v>
      </c>
    </row>
    <row r="1668" spans="9:10">
      <c r="I1668" s="52" t="s">
        <v>3823</v>
      </c>
      <c r="J1668" s="78" t="s">
        <v>7991</v>
      </c>
    </row>
    <row r="1669" spans="9:10">
      <c r="I1669" s="52" t="s">
        <v>3824</v>
      </c>
      <c r="J1669" s="78" t="s">
        <v>7906</v>
      </c>
    </row>
    <row r="1670" spans="9:10">
      <c r="I1670" s="52" t="s">
        <v>3825</v>
      </c>
      <c r="J1670" s="78" t="s">
        <v>7992</v>
      </c>
    </row>
    <row r="1671" spans="9:10">
      <c r="I1671" s="52" t="s">
        <v>3826</v>
      </c>
      <c r="J1671" s="78" t="s">
        <v>7993</v>
      </c>
    </row>
    <row r="1672" spans="9:10">
      <c r="I1672" s="52" t="s">
        <v>3827</v>
      </c>
      <c r="J1672" s="78" t="s">
        <v>7994</v>
      </c>
    </row>
    <row r="1673" spans="9:10">
      <c r="I1673" s="52" t="s">
        <v>3828</v>
      </c>
      <c r="J1673" s="78" t="s">
        <v>7995</v>
      </c>
    </row>
    <row r="1674" spans="9:10">
      <c r="I1674" s="52" t="s">
        <v>3829</v>
      </c>
      <c r="J1674" s="78"/>
    </row>
    <row r="1675" spans="9:10">
      <c r="I1675" s="52" t="s">
        <v>3830</v>
      </c>
      <c r="J1675" s="78" t="s">
        <v>7996</v>
      </c>
    </row>
    <row r="1676" spans="9:10">
      <c r="I1676" s="52" t="s">
        <v>3831</v>
      </c>
      <c r="J1676" s="78" t="s">
        <v>7997</v>
      </c>
    </row>
    <row r="1677" spans="9:10">
      <c r="I1677" s="52" t="s">
        <v>3832</v>
      </c>
      <c r="J1677" s="78" t="s">
        <v>7998</v>
      </c>
    </row>
    <row r="1678" spans="9:10">
      <c r="I1678" s="52" t="s">
        <v>3833</v>
      </c>
      <c r="J1678" s="78" t="s">
        <v>7999</v>
      </c>
    </row>
    <row r="1679" spans="9:10">
      <c r="I1679" s="52" t="s">
        <v>3834</v>
      </c>
      <c r="J1679" s="78" t="s">
        <v>8000</v>
      </c>
    </row>
    <row r="1680" spans="9:10">
      <c r="I1680" s="52" t="s">
        <v>3835</v>
      </c>
      <c r="J1680" s="78" t="s">
        <v>8001</v>
      </c>
    </row>
    <row r="1681" spans="9:10">
      <c r="I1681" s="52" t="s">
        <v>3836</v>
      </c>
      <c r="J1681" s="78" t="s">
        <v>8002</v>
      </c>
    </row>
    <row r="1682" spans="9:10">
      <c r="I1682" s="52" t="s">
        <v>3829</v>
      </c>
      <c r="J1682" s="78" t="s">
        <v>8003</v>
      </c>
    </row>
    <row r="1683" spans="9:10">
      <c r="I1683" s="52" t="s">
        <v>3837</v>
      </c>
      <c r="J1683" s="78" t="s">
        <v>8004</v>
      </c>
    </row>
    <row r="1684" spans="9:10">
      <c r="I1684" s="52" t="s">
        <v>3838</v>
      </c>
      <c r="J1684" s="78" t="s">
        <v>8005</v>
      </c>
    </row>
    <row r="1685" spans="9:10">
      <c r="I1685" s="52" t="s">
        <v>3839</v>
      </c>
      <c r="J1685" s="78" t="s">
        <v>8006</v>
      </c>
    </row>
    <row r="1686" spans="9:10">
      <c r="I1686" s="52" t="s">
        <v>3840</v>
      </c>
      <c r="J1686" s="78" t="s">
        <v>8007</v>
      </c>
    </row>
    <row r="1687" spans="9:10">
      <c r="I1687" s="52" t="s">
        <v>3841</v>
      </c>
      <c r="J1687" s="78" t="s">
        <v>8008</v>
      </c>
    </row>
    <row r="1688" spans="9:10">
      <c r="I1688" s="52" t="s">
        <v>3842</v>
      </c>
      <c r="J1688" s="78" t="s">
        <v>8009</v>
      </c>
    </row>
    <row r="1689" spans="9:10">
      <c r="I1689" s="52" t="s">
        <v>3843</v>
      </c>
      <c r="J1689" s="78" t="s">
        <v>8010</v>
      </c>
    </row>
    <row r="1690" spans="9:10">
      <c r="I1690" s="52" t="s">
        <v>3844</v>
      </c>
      <c r="J1690" s="78" t="s">
        <v>8011</v>
      </c>
    </row>
    <row r="1691" spans="9:10">
      <c r="I1691" s="52" t="s">
        <v>3845</v>
      </c>
      <c r="J1691" s="78" t="s">
        <v>8012</v>
      </c>
    </row>
    <row r="1692" spans="9:10">
      <c r="I1692" s="52" t="s">
        <v>3846</v>
      </c>
      <c r="J1692" s="78" t="s">
        <v>8013</v>
      </c>
    </row>
    <row r="1693" spans="9:10">
      <c r="I1693" s="52" t="s">
        <v>3847</v>
      </c>
      <c r="J1693" s="82" t="s">
        <v>8014</v>
      </c>
    </row>
    <row r="1694" spans="9:10">
      <c r="I1694" s="52" t="s">
        <v>3848</v>
      </c>
      <c r="J1694" s="82" t="s">
        <v>8015</v>
      </c>
    </row>
    <row r="1695" spans="9:10">
      <c r="I1695" s="52" t="s">
        <v>3849</v>
      </c>
      <c r="J1695" s="78" t="s">
        <v>8016</v>
      </c>
    </row>
    <row r="1696" spans="9:10">
      <c r="I1696" s="52" t="s">
        <v>3850</v>
      </c>
      <c r="J1696" s="78" t="s">
        <v>8017</v>
      </c>
    </row>
    <row r="1697" spans="9:10">
      <c r="I1697" s="52" t="s">
        <v>3851</v>
      </c>
      <c r="J1697" s="78" t="s">
        <v>8018</v>
      </c>
    </row>
    <row r="1698" spans="9:10">
      <c r="I1698" s="52" t="s">
        <v>3852</v>
      </c>
      <c r="J1698" s="78" t="s">
        <v>8019</v>
      </c>
    </row>
    <row r="1699" spans="9:10">
      <c r="I1699" s="52" t="s">
        <v>3853</v>
      </c>
      <c r="J1699" s="78" t="s">
        <v>8020</v>
      </c>
    </row>
    <row r="1700" spans="9:10">
      <c r="I1700" s="52" t="s">
        <v>3854</v>
      </c>
      <c r="J1700" s="78" t="s">
        <v>8021</v>
      </c>
    </row>
    <row r="1701" spans="9:10">
      <c r="I1701" s="52" t="s">
        <v>10824</v>
      </c>
      <c r="J1701" s="78" t="s">
        <v>8022</v>
      </c>
    </row>
    <row r="1702" spans="9:10">
      <c r="I1702" s="52" t="s">
        <v>3855</v>
      </c>
      <c r="J1702" s="78" t="s">
        <v>8023</v>
      </c>
    </row>
    <row r="1703" spans="9:10">
      <c r="I1703" s="52" t="s">
        <v>3856</v>
      </c>
      <c r="J1703" s="78" t="s">
        <v>8024</v>
      </c>
    </row>
    <row r="1704" spans="9:10">
      <c r="I1704" s="52" t="s">
        <v>3857</v>
      </c>
      <c r="J1704" s="78" t="s">
        <v>8025</v>
      </c>
    </row>
    <row r="1705" spans="9:10">
      <c r="I1705" s="52" t="s">
        <v>3858</v>
      </c>
      <c r="J1705" s="78" t="s">
        <v>8026</v>
      </c>
    </row>
    <row r="1706" spans="9:10">
      <c r="I1706" s="52" t="s">
        <v>3859</v>
      </c>
      <c r="J1706" s="78" t="s">
        <v>8027</v>
      </c>
    </row>
    <row r="1707" spans="9:10">
      <c r="I1707" s="52" t="s">
        <v>3860</v>
      </c>
      <c r="J1707" s="78" t="s">
        <v>8028</v>
      </c>
    </row>
    <row r="1708" spans="9:10">
      <c r="I1708" s="52" t="s">
        <v>3861</v>
      </c>
      <c r="J1708" s="78" t="s">
        <v>8029</v>
      </c>
    </row>
    <row r="1709" spans="9:10">
      <c r="I1709" s="52" t="s">
        <v>3862</v>
      </c>
      <c r="J1709" s="78" t="s">
        <v>8030</v>
      </c>
    </row>
    <row r="1710" spans="9:10">
      <c r="I1710" s="52" t="s">
        <v>3863</v>
      </c>
      <c r="J1710" s="78" t="s">
        <v>8031</v>
      </c>
    </row>
    <row r="1711" spans="9:10">
      <c r="I1711" s="52" t="s">
        <v>3864</v>
      </c>
      <c r="J1711" s="78" t="s">
        <v>8032</v>
      </c>
    </row>
    <row r="1712" spans="9:10">
      <c r="I1712" s="52" t="s">
        <v>3865</v>
      </c>
      <c r="J1712" s="78" t="s">
        <v>8033</v>
      </c>
    </row>
    <row r="1713" spans="9:10">
      <c r="I1713" s="52" t="s">
        <v>3866</v>
      </c>
      <c r="J1713" s="78" t="s">
        <v>8034</v>
      </c>
    </row>
    <row r="1714" spans="9:10">
      <c r="I1714" s="52" t="s">
        <v>10825</v>
      </c>
      <c r="J1714" s="78" t="s">
        <v>8035</v>
      </c>
    </row>
    <row r="1715" spans="9:10">
      <c r="I1715" s="52" t="s">
        <v>3867</v>
      </c>
      <c r="J1715" s="78" t="s">
        <v>8036</v>
      </c>
    </row>
    <row r="1716" spans="9:10">
      <c r="I1716" s="52" t="s">
        <v>10826</v>
      </c>
      <c r="J1716" s="78" t="s">
        <v>8037</v>
      </c>
    </row>
    <row r="1717" spans="9:10">
      <c r="I1717" s="52" t="s">
        <v>3868</v>
      </c>
      <c r="J1717" s="78" t="s">
        <v>8038</v>
      </c>
    </row>
    <row r="1718" spans="9:10">
      <c r="I1718" s="52" t="s">
        <v>10827</v>
      </c>
      <c r="J1718" s="78" t="s">
        <v>8039</v>
      </c>
    </row>
    <row r="1719" spans="9:10">
      <c r="I1719" s="52" t="s">
        <v>10828</v>
      </c>
      <c r="J1719" s="78" t="s">
        <v>8040</v>
      </c>
    </row>
    <row r="1720" spans="9:10">
      <c r="I1720" s="52" t="s">
        <v>3869</v>
      </c>
      <c r="J1720" s="78" t="s">
        <v>8041</v>
      </c>
    </row>
    <row r="1721" spans="9:10">
      <c r="I1721" s="52" t="s">
        <v>10829</v>
      </c>
      <c r="J1721" s="78" t="s">
        <v>8042</v>
      </c>
    </row>
    <row r="1722" spans="9:10">
      <c r="I1722" s="52" t="s">
        <v>3870</v>
      </c>
      <c r="J1722" s="78" t="s">
        <v>8043</v>
      </c>
    </row>
    <row r="1723" spans="9:10">
      <c r="I1723" s="52" t="s">
        <v>10830</v>
      </c>
      <c r="J1723" s="78" t="s">
        <v>8044</v>
      </c>
    </row>
    <row r="1724" spans="9:10">
      <c r="I1724" s="52" t="s">
        <v>3871</v>
      </c>
      <c r="J1724" s="78" t="s">
        <v>8045</v>
      </c>
    </row>
    <row r="1725" spans="9:10">
      <c r="I1725" s="52" t="s">
        <v>3872</v>
      </c>
      <c r="J1725" s="78" t="s">
        <v>8046</v>
      </c>
    </row>
    <row r="1726" spans="9:10">
      <c r="I1726" s="52" t="s">
        <v>10831</v>
      </c>
      <c r="J1726" s="78" t="s">
        <v>8047</v>
      </c>
    </row>
    <row r="1727" spans="9:10">
      <c r="I1727" s="52" t="s">
        <v>3873</v>
      </c>
      <c r="J1727" s="78" t="s">
        <v>8048</v>
      </c>
    </row>
    <row r="1728" spans="9:10">
      <c r="I1728" s="52" t="s">
        <v>10832</v>
      </c>
      <c r="J1728" s="78" t="s">
        <v>8049</v>
      </c>
    </row>
    <row r="1729" spans="9:10">
      <c r="I1729" s="52" t="s">
        <v>3874</v>
      </c>
      <c r="J1729" s="78" t="s">
        <v>8050</v>
      </c>
    </row>
    <row r="1730" spans="9:10">
      <c r="I1730" s="52" t="s">
        <v>3875</v>
      </c>
      <c r="J1730" s="78" t="s">
        <v>8051</v>
      </c>
    </row>
    <row r="1731" spans="9:10">
      <c r="I1731" s="52" t="s">
        <v>10833</v>
      </c>
      <c r="J1731" s="78" t="s">
        <v>8052</v>
      </c>
    </row>
    <row r="1732" spans="9:10">
      <c r="I1732" s="52" t="s">
        <v>3876</v>
      </c>
      <c r="J1732" s="78" t="s">
        <v>8053</v>
      </c>
    </row>
    <row r="1733" spans="9:10">
      <c r="I1733" s="52" t="s">
        <v>10834</v>
      </c>
      <c r="J1733" s="78" t="s">
        <v>8054</v>
      </c>
    </row>
    <row r="1734" spans="9:10">
      <c r="I1734" s="52" t="s">
        <v>3877</v>
      </c>
      <c r="J1734" s="78" t="s">
        <v>8055</v>
      </c>
    </row>
    <row r="1735" spans="9:10">
      <c r="I1735" s="52" t="s">
        <v>10835</v>
      </c>
      <c r="J1735" s="78" t="s">
        <v>8056</v>
      </c>
    </row>
    <row r="1736" spans="9:10">
      <c r="I1736" s="52" t="s">
        <v>3878</v>
      </c>
      <c r="J1736" s="78" t="s">
        <v>8057</v>
      </c>
    </row>
    <row r="1737" spans="9:10">
      <c r="I1737" s="52" t="s">
        <v>10836</v>
      </c>
      <c r="J1737" s="78" t="s">
        <v>8058</v>
      </c>
    </row>
    <row r="1738" spans="9:10">
      <c r="I1738" s="52" t="s">
        <v>3879</v>
      </c>
      <c r="J1738" s="78" t="s">
        <v>8059</v>
      </c>
    </row>
    <row r="1739" spans="9:10">
      <c r="I1739" s="52" t="s">
        <v>10837</v>
      </c>
      <c r="J1739" s="78" t="s">
        <v>8060</v>
      </c>
    </row>
    <row r="1740" spans="9:10">
      <c r="I1740" s="52" t="s">
        <v>10838</v>
      </c>
      <c r="J1740" s="78" t="s">
        <v>8061</v>
      </c>
    </row>
    <row r="1741" spans="9:10">
      <c r="I1741" s="52" t="s">
        <v>3880</v>
      </c>
      <c r="J1741" s="78" t="s">
        <v>8062</v>
      </c>
    </row>
    <row r="1742" spans="9:10">
      <c r="I1742" s="52" t="s">
        <v>10839</v>
      </c>
      <c r="J1742" s="78" t="s">
        <v>8063</v>
      </c>
    </row>
    <row r="1743" spans="9:10">
      <c r="I1743" s="52" t="s">
        <v>3881</v>
      </c>
      <c r="J1743" s="78" t="s">
        <v>8064</v>
      </c>
    </row>
    <row r="1744" spans="9:10">
      <c r="I1744" s="52" t="s">
        <v>10840</v>
      </c>
      <c r="J1744" s="78" t="s">
        <v>8065</v>
      </c>
    </row>
    <row r="1745" spans="9:10">
      <c r="I1745" s="52" t="s">
        <v>3882</v>
      </c>
      <c r="J1745" s="78" t="s">
        <v>8066</v>
      </c>
    </row>
    <row r="1746" spans="9:10">
      <c r="I1746" s="52" t="s">
        <v>3883</v>
      </c>
      <c r="J1746" s="78" t="s">
        <v>8067</v>
      </c>
    </row>
    <row r="1747" spans="9:10">
      <c r="I1747" s="52" t="s">
        <v>3884</v>
      </c>
      <c r="J1747" s="78" t="s">
        <v>8068</v>
      </c>
    </row>
    <row r="1748" spans="9:10">
      <c r="I1748" s="52" t="s">
        <v>3885</v>
      </c>
      <c r="J1748" s="78" t="s">
        <v>8069</v>
      </c>
    </row>
    <row r="1749" spans="9:10">
      <c r="I1749" s="52" t="s">
        <v>3886</v>
      </c>
      <c r="J1749" s="78" t="s">
        <v>8070</v>
      </c>
    </row>
    <row r="1750" spans="9:10">
      <c r="I1750" s="52" t="s">
        <v>3887</v>
      </c>
      <c r="J1750" s="78" t="s">
        <v>8071</v>
      </c>
    </row>
    <row r="1751" spans="9:10">
      <c r="I1751" s="52" t="s">
        <v>3888</v>
      </c>
      <c r="J1751" s="78" t="s">
        <v>8072</v>
      </c>
    </row>
    <row r="1752" spans="9:10">
      <c r="I1752" s="52" t="s">
        <v>10841</v>
      </c>
      <c r="J1752" s="78" t="s">
        <v>8073</v>
      </c>
    </row>
    <row r="1753" spans="9:10">
      <c r="I1753" s="52" t="s">
        <v>3889</v>
      </c>
      <c r="J1753" s="78" t="s">
        <v>8074</v>
      </c>
    </row>
    <row r="1754" spans="9:10">
      <c r="I1754" s="52" t="s">
        <v>10842</v>
      </c>
      <c r="J1754" s="78" t="s">
        <v>8075</v>
      </c>
    </row>
    <row r="1755" spans="9:10">
      <c r="I1755" s="52" t="s">
        <v>3890</v>
      </c>
      <c r="J1755" s="78" t="s">
        <v>8076</v>
      </c>
    </row>
    <row r="1756" spans="9:10">
      <c r="I1756" s="52" t="s">
        <v>10843</v>
      </c>
      <c r="J1756" s="78" t="s">
        <v>8077</v>
      </c>
    </row>
    <row r="1757" spans="9:10">
      <c r="I1757" s="52" t="s">
        <v>3891</v>
      </c>
      <c r="J1757" s="78" t="s">
        <v>8078</v>
      </c>
    </row>
    <row r="1758" spans="9:10">
      <c r="I1758" s="52" t="s">
        <v>8079</v>
      </c>
      <c r="J1758" s="78"/>
    </row>
    <row r="1759" spans="9:10">
      <c r="I1759" s="85" t="s">
        <v>3892</v>
      </c>
      <c r="J1759" s="78" t="s">
        <v>8080</v>
      </c>
    </row>
    <row r="1760" spans="9:10">
      <c r="I1760" s="85" t="s">
        <v>3893</v>
      </c>
      <c r="J1760" s="78" t="s">
        <v>8081</v>
      </c>
    </row>
    <row r="1761" spans="9:10">
      <c r="I1761" s="85" t="s">
        <v>3894</v>
      </c>
      <c r="J1761" s="78" t="s">
        <v>8082</v>
      </c>
    </row>
    <row r="1762" spans="9:10">
      <c r="I1762" s="85" t="s">
        <v>3895</v>
      </c>
      <c r="J1762" s="78" t="s">
        <v>8083</v>
      </c>
    </row>
    <row r="1763" spans="9:10">
      <c r="I1763" s="85" t="s">
        <v>3896</v>
      </c>
      <c r="J1763" s="78" t="s">
        <v>8084</v>
      </c>
    </row>
    <row r="1764" spans="9:10">
      <c r="I1764" s="85" t="s">
        <v>3897</v>
      </c>
      <c r="J1764" s="78" t="s">
        <v>8085</v>
      </c>
    </row>
    <row r="1765" spans="9:10">
      <c r="I1765" s="85" t="s">
        <v>3898</v>
      </c>
      <c r="J1765" s="78" t="s">
        <v>8086</v>
      </c>
    </row>
    <row r="1766" spans="9:10">
      <c r="I1766" s="85" t="s">
        <v>3899</v>
      </c>
      <c r="J1766" s="78" t="s">
        <v>8087</v>
      </c>
    </row>
    <row r="1767" spans="9:10">
      <c r="I1767" s="85" t="s">
        <v>3900</v>
      </c>
      <c r="J1767" s="78" t="s">
        <v>8088</v>
      </c>
    </row>
    <row r="1768" spans="9:10">
      <c r="I1768" s="85" t="s">
        <v>3901</v>
      </c>
      <c r="J1768" s="78" t="s">
        <v>8089</v>
      </c>
    </row>
    <row r="1769" spans="9:10">
      <c r="I1769" s="52" t="s">
        <v>8090</v>
      </c>
      <c r="J1769" s="78"/>
    </row>
    <row r="1770" spans="9:10">
      <c r="I1770" s="85" t="s">
        <v>3902</v>
      </c>
      <c r="J1770" s="78" t="s">
        <v>8091</v>
      </c>
    </row>
    <row r="1771" spans="9:10">
      <c r="I1771" s="85" t="s">
        <v>3903</v>
      </c>
      <c r="J1771" s="78" t="s">
        <v>8092</v>
      </c>
    </row>
    <row r="1772" spans="9:10">
      <c r="I1772" s="52" t="s">
        <v>3904</v>
      </c>
      <c r="J1772" s="78" t="s">
        <v>8093</v>
      </c>
    </row>
    <row r="1773" spans="9:10">
      <c r="I1773" s="52" t="s">
        <v>3905</v>
      </c>
      <c r="J1773" s="78" t="s">
        <v>8094</v>
      </c>
    </row>
    <row r="1774" spans="9:10">
      <c r="I1774" s="85" t="s">
        <v>3906</v>
      </c>
      <c r="J1774" s="78" t="s">
        <v>8095</v>
      </c>
    </row>
    <row r="1775" spans="9:10">
      <c r="I1775" s="52" t="s">
        <v>3907</v>
      </c>
      <c r="J1775" s="78" t="s">
        <v>8096</v>
      </c>
    </row>
    <row r="1776" spans="9:10">
      <c r="I1776" s="85" t="s">
        <v>3908</v>
      </c>
      <c r="J1776" s="78" t="s">
        <v>8097</v>
      </c>
    </row>
    <row r="1777" spans="9:10">
      <c r="I1777" s="85" t="s">
        <v>3909</v>
      </c>
      <c r="J1777" s="78" t="s">
        <v>8098</v>
      </c>
    </row>
    <row r="1778" spans="9:10">
      <c r="I1778" s="85" t="s">
        <v>3910</v>
      </c>
      <c r="J1778" s="78" t="s">
        <v>8099</v>
      </c>
    </row>
    <row r="1779" spans="9:10">
      <c r="I1779" s="85" t="s">
        <v>3911</v>
      </c>
      <c r="J1779" s="78" t="s">
        <v>8100</v>
      </c>
    </row>
    <row r="1780" spans="9:10">
      <c r="I1780" s="52" t="s">
        <v>3912</v>
      </c>
      <c r="J1780" s="78" t="s">
        <v>8101</v>
      </c>
    </row>
    <row r="1781" spans="9:10">
      <c r="I1781" s="52" t="s">
        <v>3913</v>
      </c>
      <c r="J1781" s="78" t="s">
        <v>8102</v>
      </c>
    </row>
    <row r="1782" spans="9:10">
      <c r="I1782" s="52" t="s">
        <v>3914</v>
      </c>
      <c r="J1782" s="78" t="s">
        <v>8103</v>
      </c>
    </row>
    <row r="1783" spans="9:10">
      <c r="I1783" s="52" t="s">
        <v>3915</v>
      </c>
      <c r="J1783" s="78" t="s">
        <v>8104</v>
      </c>
    </row>
    <row r="1784" spans="9:10">
      <c r="I1784" s="52" t="s">
        <v>3916</v>
      </c>
      <c r="J1784" s="82" t="s">
        <v>8105</v>
      </c>
    </row>
    <row r="1785" spans="9:10">
      <c r="I1785" s="52" t="s">
        <v>3917</v>
      </c>
      <c r="J1785" s="78" t="s">
        <v>8106</v>
      </c>
    </row>
    <row r="1786" spans="9:10">
      <c r="I1786" s="52" t="s">
        <v>3918</v>
      </c>
      <c r="J1786" s="78" t="s">
        <v>8107</v>
      </c>
    </row>
    <row r="1787" spans="9:10">
      <c r="I1787" s="52" t="s">
        <v>3919</v>
      </c>
      <c r="J1787" s="78" t="s">
        <v>8108</v>
      </c>
    </row>
    <row r="1788" spans="9:10">
      <c r="I1788" s="52" t="s">
        <v>3920</v>
      </c>
      <c r="J1788" s="78" t="s">
        <v>8109</v>
      </c>
    </row>
    <row r="1789" spans="9:10">
      <c r="I1789" s="52" t="s">
        <v>3921</v>
      </c>
      <c r="J1789" s="78" t="s">
        <v>8110</v>
      </c>
    </row>
    <row r="1790" spans="9:10">
      <c r="I1790" s="52" t="s">
        <v>3922</v>
      </c>
      <c r="J1790" s="78" t="s">
        <v>8111</v>
      </c>
    </row>
    <row r="1791" spans="9:10">
      <c r="I1791" s="52" t="s">
        <v>3923</v>
      </c>
      <c r="J1791" s="78" t="s">
        <v>8112</v>
      </c>
    </row>
    <row r="1792" spans="9:10">
      <c r="I1792" s="52" t="s">
        <v>3924</v>
      </c>
      <c r="J1792" s="78" t="s">
        <v>8113</v>
      </c>
    </row>
    <row r="1793" spans="9:10">
      <c r="I1793" s="52" t="s">
        <v>3925</v>
      </c>
      <c r="J1793" s="78" t="s">
        <v>8114</v>
      </c>
    </row>
    <row r="1794" spans="9:10">
      <c r="I1794" s="52" t="s">
        <v>3926</v>
      </c>
      <c r="J1794" s="78" t="s">
        <v>8115</v>
      </c>
    </row>
    <row r="1795" spans="9:10">
      <c r="I1795" s="52" t="s">
        <v>3927</v>
      </c>
      <c r="J1795" s="78" t="s">
        <v>8116</v>
      </c>
    </row>
    <row r="1796" spans="9:10">
      <c r="I1796" s="52" t="s">
        <v>3928</v>
      </c>
      <c r="J1796" s="78" t="s">
        <v>8117</v>
      </c>
    </row>
    <row r="1797" spans="9:10">
      <c r="I1797" s="52" t="s">
        <v>3929</v>
      </c>
      <c r="J1797" s="78" t="s">
        <v>8118</v>
      </c>
    </row>
    <row r="1798" spans="9:10">
      <c r="I1798" s="52" t="s">
        <v>3930</v>
      </c>
      <c r="J1798" s="78" t="s">
        <v>8119</v>
      </c>
    </row>
    <row r="1799" spans="9:10">
      <c r="I1799" s="52" t="s">
        <v>3931</v>
      </c>
      <c r="J1799" s="78" t="s">
        <v>8120</v>
      </c>
    </row>
    <row r="1800" spans="9:10">
      <c r="I1800" s="52" t="s">
        <v>3932</v>
      </c>
      <c r="J1800" s="78" t="s">
        <v>8121</v>
      </c>
    </row>
    <row r="1801" spans="9:10">
      <c r="I1801" s="52" t="s">
        <v>3933</v>
      </c>
      <c r="J1801" s="78" t="s">
        <v>8122</v>
      </c>
    </row>
    <row r="1802" spans="9:10">
      <c r="I1802" s="52" t="s">
        <v>3934</v>
      </c>
      <c r="J1802" s="78" t="s">
        <v>8123</v>
      </c>
    </row>
    <row r="1803" spans="9:10">
      <c r="I1803" s="52" t="s">
        <v>3935</v>
      </c>
      <c r="J1803" s="78" t="s">
        <v>8124</v>
      </c>
    </row>
    <row r="1804" spans="9:10">
      <c r="I1804" s="52" t="s">
        <v>3936</v>
      </c>
      <c r="J1804" s="78" t="s">
        <v>8125</v>
      </c>
    </row>
    <row r="1805" spans="9:10">
      <c r="I1805" s="52" t="s">
        <v>3937</v>
      </c>
      <c r="J1805" s="78" t="s">
        <v>8126</v>
      </c>
    </row>
    <row r="1806" spans="9:10">
      <c r="I1806" s="52" t="s">
        <v>3938</v>
      </c>
      <c r="J1806" s="78" t="s">
        <v>8127</v>
      </c>
    </row>
    <row r="1807" spans="9:10">
      <c r="I1807" s="52" t="s">
        <v>3939</v>
      </c>
      <c r="J1807" s="78" t="s">
        <v>8128</v>
      </c>
    </row>
    <row r="1808" spans="9:10">
      <c r="I1808" s="52" t="s">
        <v>3940</v>
      </c>
      <c r="J1808" s="78" t="s">
        <v>8129</v>
      </c>
    </row>
    <row r="1809" spans="9:10">
      <c r="I1809" s="52" t="s">
        <v>3941</v>
      </c>
      <c r="J1809" s="78" t="s">
        <v>8130</v>
      </c>
    </row>
    <row r="1810" spans="9:10">
      <c r="I1810" s="52" t="s">
        <v>3942</v>
      </c>
      <c r="J1810" s="78" t="s">
        <v>8131</v>
      </c>
    </row>
    <row r="1811" spans="9:10">
      <c r="I1811" s="52" t="s">
        <v>3943</v>
      </c>
      <c r="J1811" s="78" t="s">
        <v>8132</v>
      </c>
    </row>
    <row r="1812" spans="9:10">
      <c r="I1812" s="52" t="s">
        <v>3944</v>
      </c>
      <c r="J1812" s="78" t="s">
        <v>8133</v>
      </c>
    </row>
    <row r="1813" spans="9:10">
      <c r="I1813" s="52" t="s">
        <v>3945</v>
      </c>
      <c r="J1813" s="78" t="s">
        <v>8134</v>
      </c>
    </row>
    <row r="1814" spans="9:10">
      <c r="I1814" s="52" t="s">
        <v>3946</v>
      </c>
      <c r="J1814" s="78" t="s">
        <v>8135</v>
      </c>
    </row>
    <row r="1815" spans="9:10">
      <c r="I1815" s="52" t="s">
        <v>3947</v>
      </c>
      <c r="J1815" s="78" t="s">
        <v>8136</v>
      </c>
    </row>
    <row r="1816" spans="9:10">
      <c r="I1816" s="52" t="s">
        <v>3948</v>
      </c>
      <c r="J1816" s="78" t="s">
        <v>8137</v>
      </c>
    </row>
    <row r="1817" spans="9:10">
      <c r="I1817" s="52" t="s">
        <v>3949</v>
      </c>
      <c r="J1817" s="78" t="s">
        <v>8138</v>
      </c>
    </row>
    <row r="1818" spans="9:10">
      <c r="I1818" s="52" t="s">
        <v>3950</v>
      </c>
      <c r="J1818" s="78" t="s">
        <v>8139</v>
      </c>
    </row>
    <row r="1819" spans="9:10">
      <c r="I1819" s="52" t="s">
        <v>3951</v>
      </c>
      <c r="J1819" s="78" t="s">
        <v>8140</v>
      </c>
    </row>
    <row r="1820" spans="9:10">
      <c r="I1820" s="52" t="s">
        <v>3952</v>
      </c>
      <c r="J1820" s="78" t="s">
        <v>8141</v>
      </c>
    </row>
    <row r="1821" spans="9:10">
      <c r="I1821" s="52" t="s">
        <v>3953</v>
      </c>
      <c r="J1821" s="78" t="s">
        <v>8142</v>
      </c>
    </row>
    <row r="1822" spans="9:10">
      <c r="I1822" s="52" t="s">
        <v>3954</v>
      </c>
      <c r="J1822" s="78" t="s">
        <v>8143</v>
      </c>
    </row>
    <row r="1823" spans="9:10">
      <c r="I1823" s="52" t="s">
        <v>3955</v>
      </c>
      <c r="J1823" s="78" t="s">
        <v>8144</v>
      </c>
    </row>
    <row r="1824" spans="9:10">
      <c r="I1824" s="52" t="s">
        <v>3956</v>
      </c>
      <c r="J1824" s="78" t="s">
        <v>8145</v>
      </c>
    </row>
    <row r="1825" spans="9:10">
      <c r="I1825" s="52" t="s">
        <v>3957</v>
      </c>
      <c r="J1825" s="78" t="s">
        <v>8146</v>
      </c>
    </row>
    <row r="1826" spans="9:10">
      <c r="I1826" s="52" t="s">
        <v>3958</v>
      </c>
      <c r="J1826" s="78" t="s">
        <v>8147</v>
      </c>
    </row>
    <row r="1827" spans="9:10">
      <c r="I1827" s="52" t="s">
        <v>3959</v>
      </c>
      <c r="J1827" s="78" t="s">
        <v>8148</v>
      </c>
    </row>
    <row r="1828" spans="9:10">
      <c r="I1828" s="52" t="s">
        <v>3960</v>
      </c>
      <c r="J1828" s="78" t="s">
        <v>8149</v>
      </c>
    </row>
    <row r="1829" spans="9:10">
      <c r="I1829" s="52" t="s">
        <v>3961</v>
      </c>
      <c r="J1829" s="78" t="s">
        <v>8149</v>
      </c>
    </row>
    <row r="1830" spans="9:10">
      <c r="I1830" s="52" t="s">
        <v>3962</v>
      </c>
      <c r="J1830" s="78" t="s">
        <v>8150</v>
      </c>
    </row>
    <row r="1831" spans="9:10">
      <c r="I1831" s="52" t="s">
        <v>3963</v>
      </c>
      <c r="J1831" s="78" t="s">
        <v>8151</v>
      </c>
    </row>
    <row r="1832" spans="9:10">
      <c r="I1832" s="52" t="s">
        <v>3964</v>
      </c>
      <c r="J1832" s="78" t="s">
        <v>8152</v>
      </c>
    </row>
    <row r="1833" spans="9:10">
      <c r="I1833" s="52" t="s">
        <v>3965</v>
      </c>
      <c r="J1833" s="78" t="s">
        <v>8153</v>
      </c>
    </row>
    <row r="1834" spans="9:10">
      <c r="I1834" s="52" t="s">
        <v>3966</v>
      </c>
      <c r="J1834" s="78" t="s">
        <v>8154</v>
      </c>
    </row>
    <row r="1835" spans="9:10">
      <c r="I1835" s="85" t="s">
        <v>3967</v>
      </c>
      <c r="J1835" s="78" t="s">
        <v>8155</v>
      </c>
    </row>
    <row r="1836" spans="9:10">
      <c r="I1836" s="85" t="s">
        <v>3968</v>
      </c>
      <c r="J1836" s="78" t="s">
        <v>8156</v>
      </c>
    </row>
    <row r="1837" spans="9:10">
      <c r="I1837" s="86" t="s">
        <v>3969</v>
      </c>
      <c r="J1837" s="78" t="s">
        <v>8157</v>
      </c>
    </row>
    <row r="1838" spans="9:10">
      <c r="I1838" s="86" t="s">
        <v>3970</v>
      </c>
      <c r="J1838" s="78" t="s">
        <v>8158</v>
      </c>
    </row>
    <row r="1839" spans="9:10">
      <c r="I1839" s="86" t="s">
        <v>3971</v>
      </c>
      <c r="J1839" s="78" t="s">
        <v>8159</v>
      </c>
    </row>
    <row r="1840" spans="9:10">
      <c r="I1840" s="86" t="s">
        <v>3972</v>
      </c>
      <c r="J1840" s="78" t="s">
        <v>8160</v>
      </c>
    </row>
    <row r="1841" spans="9:10">
      <c r="I1841" s="86" t="s">
        <v>3973</v>
      </c>
      <c r="J1841" s="78" t="s">
        <v>8161</v>
      </c>
    </row>
    <row r="1842" spans="9:10">
      <c r="I1842" s="52" t="s">
        <v>3974</v>
      </c>
      <c r="J1842" s="78" t="s">
        <v>8162</v>
      </c>
    </row>
    <row r="1843" spans="9:10">
      <c r="I1843" s="52" t="s">
        <v>3975</v>
      </c>
      <c r="J1843" s="78" t="s">
        <v>8163</v>
      </c>
    </row>
    <row r="1844" spans="9:10">
      <c r="I1844" s="52" t="s">
        <v>3976</v>
      </c>
      <c r="J1844" s="78" t="s">
        <v>8164</v>
      </c>
    </row>
    <row r="1845" spans="9:10">
      <c r="I1845" s="52" t="s">
        <v>3977</v>
      </c>
      <c r="J1845" s="78" t="s">
        <v>8165</v>
      </c>
    </row>
    <row r="1846" spans="9:10">
      <c r="I1846" s="52" t="s">
        <v>3978</v>
      </c>
      <c r="J1846" s="78" t="s">
        <v>8166</v>
      </c>
    </row>
    <row r="1847" spans="9:10">
      <c r="I1847" s="52" t="s">
        <v>3979</v>
      </c>
      <c r="J1847" s="78" t="s">
        <v>8167</v>
      </c>
    </row>
    <row r="1848" spans="9:10">
      <c r="I1848" s="52" t="s">
        <v>3980</v>
      </c>
      <c r="J1848" s="78" t="s">
        <v>8168</v>
      </c>
    </row>
    <row r="1849" spans="9:10">
      <c r="I1849" s="52" t="s">
        <v>3981</v>
      </c>
      <c r="J1849" s="78" t="s">
        <v>8169</v>
      </c>
    </row>
    <row r="1850" spans="9:10">
      <c r="I1850" s="52" t="s">
        <v>3982</v>
      </c>
      <c r="J1850" s="78" t="s">
        <v>8170</v>
      </c>
    </row>
    <row r="1851" spans="9:10">
      <c r="I1851" s="52" t="s">
        <v>3983</v>
      </c>
      <c r="J1851" s="78" t="s">
        <v>8171</v>
      </c>
    </row>
    <row r="1852" spans="9:10">
      <c r="I1852" s="52" t="s">
        <v>3984</v>
      </c>
      <c r="J1852" s="78" t="s">
        <v>8172</v>
      </c>
    </row>
    <row r="1853" spans="9:10">
      <c r="I1853" s="52" t="s">
        <v>3985</v>
      </c>
      <c r="J1853" s="78" t="s">
        <v>8173</v>
      </c>
    </row>
    <row r="1854" spans="9:10">
      <c r="I1854" s="52" t="s">
        <v>3986</v>
      </c>
      <c r="J1854" s="78" t="s">
        <v>8174</v>
      </c>
    </row>
    <row r="1855" spans="9:10">
      <c r="I1855" s="52" t="s">
        <v>3987</v>
      </c>
      <c r="J1855" s="78" t="s">
        <v>8175</v>
      </c>
    </row>
    <row r="1856" spans="9:10">
      <c r="I1856" s="52" t="s">
        <v>3988</v>
      </c>
      <c r="J1856" s="78" t="s">
        <v>8176</v>
      </c>
    </row>
    <row r="1857" spans="9:10">
      <c r="I1857" s="52" t="s">
        <v>8177</v>
      </c>
      <c r="J1857" s="78"/>
    </row>
    <row r="1858" spans="9:10">
      <c r="I1858" s="52" t="s">
        <v>3989</v>
      </c>
      <c r="J1858" s="78" t="s">
        <v>8178</v>
      </c>
    </row>
    <row r="1859" spans="9:10">
      <c r="I1859" s="52" t="s">
        <v>3990</v>
      </c>
      <c r="J1859" s="78" t="s">
        <v>8178</v>
      </c>
    </row>
    <row r="1860" spans="9:10">
      <c r="I1860" s="52" t="s">
        <v>3991</v>
      </c>
      <c r="J1860" s="78" t="s">
        <v>8179</v>
      </c>
    </row>
    <row r="1861" spans="9:10">
      <c r="I1861" s="52" t="s">
        <v>3992</v>
      </c>
      <c r="J1861" s="78" t="s">
        <v>8180</v>
      </c>
    </row>
    <row r="1862" spans="9:10">
      <c r="I1862" s="52" t="s">
        <v>3993</v>
      </c>
      <c r="J1862" s="78" t="s">
        <v>8178</v>
      </c>
    </row>
    <row r="1863" spans="9:10">
      <c r="I1863" s="52" t="s">
        <v>3994</v>
      </c>
      <c r="J1863" s="78" t="s">
        <v>8181</v>
      </c>
    </row>
    <row r="1864" spans="9:10">
      <c r="I1864" s="52" t="s">
        <v>3995</v>
      </c>
      <c r="J1864" s="78" t="s">
        <v>8181</v>
      </c>
    </row>
    <row r="1865" spans="9:10">
      <c r="I1865" s="52" t="s">
        <v>3996</v>
      </c>
      <c r="J1865" s="78" t="s">
        <v>8180</v>
      </c>
    </row>
    <row r="1866" spans="9:10">
      <c r="I1866" s="52" t="s">
        <v>3997</v>
      </c>
      <c r="J1866" s="78" t="s">
        <v>8182</v>
      </c>
    </row>
    <row r="1867" spans="9:10">
      <c r="I1867" s="52" t="s">
        <v>3998</v>
      </c>
      <c r="J1867" s="78" t="s">
        <v>8180</v>
      </c>
    </row>
    <row r="1868" spans="9:10">
      <c r="I1868" s="52" t="s">
        <v>3999</v>
      </c>
      <c r="J1868" s="78" t="s">
        <v>8180</v>
      </c>
    </row>
    <row r="1869" spans="9:10">
      <c r="I1869" s="52" t="s">
        <v>4000</v>
      </c>
      <c r="J1869" s="78" t="s">
        <v>8180</v>
      </c>
    </row>
    <row r="1870" spans="9:10">
      <c r="I1870" s="52" t="s">
        <v>4001</v>
      </c>
      <c r="J1870" s="78" t="s">
        <v>8179</v>
      </c>
    </row>
    <row r="1871" spans="9:10">
      <c r="I1871" s="52" t="s">
        <v>4002</v>
      </c>
      <c r="J1871" s="78" t="s">
        <v>8183</v>
      </c>
    </row>
    <row r="1872" spans="9:10">
      <c r="I1872" s="52" t="s">
        <v>4003</v>
      </c>
      <c r="J1872" s="78" t="s">
        <v>8184</v>
      </c>
    </row>
    <row r="1873" spans="9:10">
      <c r="I1873" s="52" t="s">
        <v>4004</v>
      </c>
      <c r="J1873" s="78" t="s">
        <v>8184</v>
      </c>
    </row>
    <row r="1874" spans="9:10">
      <c r="I1874" s="52" t="s">
        <v>4005</v>
      </c>
      <c r="J1874" s="78" t="s">
        <v>8184</v>
      </c>
    </row>
    <row r="1875" spans="9:10">
      <c r="I1875" s="52" t="s">
        <v>4006</v>
      </c>
      <c r="J1875" s="78" t="s">
        <v>8184</v>
      </c>
    </row>
    <row r="1876" spans="9:10">
      <c r="I1876" s="52" t="s">
        <v>4007</v>
      </c>
      <c r="J1876" s="78" t="s">
        <v>8184</v>
      </c>
    </row>
    <row r="1877" spans="9:10">
      <c r="I1877" s="52" t="s">
        <v>4008</v>
      </c>
      <c r="J1877" s="78" t="s">
        <v>8184</v>
      </c>
    </row>
    <row r="1878" spans="9:10">
      <c r="I1878" s="52" t="s">
        <v>4009</v>
      </c>
      <c r="J1878" s="78" t="s">
        <v>8184</v>
      </c>
    </row>
    <row r="1879" spans="9:10">
      <c r="I1879" s="52" t="s">
        <v>4010</v>
      </c>
      <c r="J1879" s="78" t="s">
        <v>8184</v>
      </c>
    </row>
    <row r="1880" spans="9:10">
      <c r="I1880" s="52" t="s">
        <v>4011</v>
      </c>
      <c r="J1880" s="78" t="s">
        <v>8184</v>
      </c>
    </row>
    <row r="1881" spans="9:10">
      <c r="I1881" s="52" t="s">
        <v>4012</v>
      </c>
      <c r="J1881" s="78" t="s">
        <v>8184</v>
      </c>
    </row>
    <row r="1882" spans="9:10">
      <c r="I1882" s="52" t="s">
        <v>4013</v>
      </c>
      <c r="J1882" s="78" t="s">
        <v>8184</v>
      </c>
    </row>
    <row r="1883" spans="9:10">
      <c r="I1883" s="52" t="s">
        <v>4014</v>
      </c>
      <c r="J1883" s="78" t="s">
        <v>8184</v>
      </c>
    </row>
    <row r="1884" spans="9:10">
      <c r="I1884" s="52" t="s">
        <v>4015</v>
      </c>
      <c r="J1884" s="78" t="s">
        <v>8184</v>
      </c>
    </row>
    <row r="1885" spans="9:10">
      <c r="I1885" s="52" t="s">
        <v>4016</v>
      </c>
      <c r="J1885" s="78" t="s">
        <v>8184</v>
      </c>
    </row>
    <row r="1886" spans="9:10">
      <c r="I1886" s="52" t="s">
        <v>4017</v>
      </c>
      <c r="J1886" s="78" t="s">
        <v>8184</v>
      </c>
    </row>
    <row r="1887" spans="9:10">
      <c r="I1887" s="52" t="s">
        <v>4018</v>
      </c>
      <c r="J1887" s="78" t="s">
        <v>8184</v>
      </c>
    </row>
    <row r="1888" spans="9:10">
      <c r="I1888" s="52" t="s">
        <v>4019</v>
      </c>
      <c r="J1888" s="78" t="s">
        <v>8184</v>
      </c>
    </row>
    <row r="1889" spans="9:10">
      <c r="I1889" s="52" t="s">
        <v>4020</v>
      </c>
      <c r="J1889" s="78" t="s">
        <v>8184</v>
      </c>
    </row>
    <row r="1890" spans="9:10">
      <c r="I1890" s="52" t="s">
        <v>4021</v>
      </c>
      <c r="J1890" s="78" t="s">
        <v>8184</v>
      </c>
    </row>
    <row r="1891" spans="9:10">
      <c r="I1891" s="52" t="s">
        <v>4022</v>
      </c>
      <c r="J1891" s="78" t="s">
        <v>8184</v>
      </c>
    </row>
    <row r="1892" spans="9:10">
      <c r="I1892" s="52" t="s">
        <v>4023</v>
      </c>
      <c r="J1892" s="78" t="s">
        <v>8184</v>
      </c>
    </row>
    <row r="1893" spans="9:10">
      <c r="I1893" s="52" t="s">
        <v>4024</v>
      </c>
      <c r="J1893" s="78" t="s">
        <v>8184</v>
      </c>
    </row>
    <row r="1894" spans="9:10">
      <c r="I1894" s="52" t="s">
        <v>4025</v>
      </c>
      <c r="J1894" s="78" t="s">
        <v>8184</v>
      </c>
    </row>
    <row r="1895" spans="9:10">
      <c r="I1895" s="52" t="s">
        <v>4026</v>
      </c>
      <c r="J1895" s="78" t="s">
        <v>8184</v>
      </c>
    </row>
    <row r="1896" spans="9:10">
      <c r="I1896" s="52" t="s">
        <v>4027</v>
      </c>
      <c r="J1896" s="78" t="s">
        <v>8184</v>
      </c>
    </row>
    <row r="1897" spans="9:10">
      <c r="I1897" s="52" t="s">
        <v>4028</v>
      </c>
      <c r="J1897" s="78" t="s">
        <v>8184</v>
      </c>
    </row>
    <row r="1898" spans="9:10">
      <c r="I1898" s="52" t="s">
        <v>4029</v>
      </c>
      <c r="J1898" s="78" t="s">
        <v>8184</v>
      </c>
    </row>
    <row r="1899" spans="9:10">
      <c r="I1899" s="52" t="s">
        <v>4030</v>
      </c>
      <c r="J1899" s="78" t="s">
        <v>8184</v>
      </c>
    </row>
    <row r="1900" spans="9:10">
      <c r="I1900" s="52" t="s">
        <v>4031</v>
      </c>
      <c r="J1900" s="78" t="s">
        <v>8184</v>
      </c>
    </row>
    <row r="1901" spans="9:10">
      <c r="I1901" s="52" t="s">
        <v>4032</v>
      </c>
      <c r="J1901" s="78" t="s">
        <v>8184</v>
      </c>
    </row>
    <row r="1902" spans="9:10">
      <c r="I1902" s="52" t="s">
        <v>4033</v>
      </c>
      <c r="J1902" s="78" t="s">
        <v>8184</v>
      </c>
    </row>
    <row r="1903" spans="9:10">
      <c r="I1903" s="52" t="s">
        <v>4034</v>
      </c>
      <c r="J1903" s="78" t="s">
        <v>8184</v>
      </c>
    </row>
    <row r="1904" spans="9:10">
      <c r="I1904" s="52" t="s">
        <v>4035</v>
      </c>
      <c r="J1904" s="78" t="s">
        <v>8184</v>
      </c>
    </row>
    <row r="1905" spans="9:10">
      <c r="I1905" s="52" t="s">
        <v>4036</v>
      </c>
      <c r="J1905" s="78" t="s">
        <v>8184</v>
      </c>
    </row>
    <row r="1906" spans="9:10">
      <c r="I1906" s="52" t="s">
        <v>4037</v>
      </c>
      <c r="J1906" s="78" t="s">
        <v>8184</v>
      </c>
    </row>
    <row r="1907" spans="9:10">
      <c r="I1907" s="52" t="s">
        <v>4038</v>
      </c>
      <c r="J1907" s="78" t="s">
        <v>8184</v>
      </c>
    </row>
    <row r="1908" spans="9:10">
      <c r="I1908" s="52" t="s">
        <v>4039</v>
      </c>
      <c r="J1908" s="78" t="s">
        <v>8184</v>
      </c>
    </row>
    <row r="1909" spans="9:10">
      <c r="I1909" s="52" t="s">
        <v>4040</v>
      </c>
      <c r="J1909" s="78" t="s">
        <v>8184</v>
      </c>
    </row>
    <row r="1910" spans="9:10">
      <c r="I1910" s="52" t="s">
        <v>4041</v>
      </c>
      <c r="J1910" s="78" t="s">
        <v>8184</v>
      </c>
    </row>
    <row r="1911" spans="9:10">
      <c r="I1911" s="52" t="s">
        <v>4042</v>
      </c>
      <c r="J1911" s="78" t="s">
        <v>8184</v>
      </c>
    </row>
    <row r="1912" spans="9:10">
      <c r="I1912" s="52" t="s">
        <v>4043</v>
      </c>
      <c r="J1912" s="78" t="s">
        <v>8184</v>
      </c>
    </row>
    <row r="1913" spans="9:10">
      <c r="I1913" s="52" t="s">
        <v>4044</v>
      </c>
      <c r="J1913" s="78" t="s">
        <v>8184</v>
      </c>
    </row>
    <row r="1914" spans="9:10">
      <c r="I1914" s="52" t="s">
        <v>4045</v>
      </c>
      <c r="J1914" s="78" t="s">
        <v>8185</v>
      </c>
    </row>
    <row r="1915" spans="9:10">
      <c r="I1915" s="52" t="s">
        <v>4046</v>
      </c>
      <c r="J1915" s="87" t="s">
        <v>8186</v>
      </c>
    </row>
    <row r="1916" spans="9:10">
      <c r="I1916" s="52" t="s">
        <v>4047</v>
      </c>
      <c r="J1916" s="87" t="s">
        <v>8187</v>
      </c>
    </row>
    <row r="1917" spans="9:10">
      <c r="I1917" s="52" t="s">
        <v>4048</v>
      </c>
      <c r="J1917" s="87" t="s">
        <v>8188</v>
      </c>
    </row>
    <row r="1918" spans="9:10">
      <c r="I1918" s="52" t="s">
        <v>4049</v>
      </c>
      <c r="J1918" s="87" t="s">
        <v>8189</v>
      </c>
    </row>
    <row r="1919" spans="9:10">
      <c r="I1919" s="52" t="s">
        <v>4050</v>
      </c>
      <c r="J1919" s="87" t="s">
        <v>8190</v>
      </c>
    </row>
    <row r="1920" spans="9:10">
      <c r="I1920" s="52" t="s">
        <v>4051</v>
      </c>
      <c r="J1920" s="87" t="s">
        <v>8191</v>
      </c>
    </row>
    <row r="1921" spans="9:10">
      <c r="I1921" s="52" t="s">
        <v>4052</v>
      </c>
      <c r="J1921" s="87" t="s">
        <v>8192</v>
      </c>
    </row>
    <row r="1922" spans="9:10">
      <c r="I1922" s="52" t="s">
        <v>4053</v>
      </c>
      <c r="J1922" s="87" t="s">
        <v>8193</v>
      </c>
    </row>
    <row r="1923" spans="9:10">
      <c r="I1923" s="52" t="s">
        <v>4054</v>
      </c>
      <c r="J1923" s="87" t="s">
        <v>8194</v>
      </c>
    </row>
    <row r="1924" spans="9:10">
      <c r="I1924" s="52" t="s">
        <v>4055</v>
      </c>
      <c r="J1924" s="87" t="s">
        <v>8195</v>
      </c>
    </row>
    <row r="1925" spans="9:10">
      <c r="I1925" s="52" t="s">
        <v>4056</v>
      </c>
      <c r="J1925" s="87" t="s">
        <v>8196</v>
      </c>
    </row>
    <row r="1926" spans="9:10">
      <c r="I1926" s="52" t="s">
        <v>4057</v>
      </c>
      <c r="J1926" s="87" t="s">
        <v>8197</v>
      </c>
    </row>
    <row r="1927" spans="9:10">
      <c r="I1927" s="52" t="s">
        <v>4058</v>
      </c>
      <c r="J1927" s="87" t="s">
        <v>8198</v>
      </c>
    </row>
    <row r="1928" spans="9:10">
      <c r="I1928" s="52" t="s">
        <v>4059</v>
      </c>
      <c r="J1928" s="87" t="s">
        <v>8199</v>
      </c>
    </row>
    <row r="1929" spans="9:10">
      <c r="I1929" s="52" t="s">
        <v>4060</v>
      </c>
      <c r="J1929" s="87" t="s">
        <v>8200</v>
      </c>
    </row>
    <row r="1930" spans="9:10">
      <c r="I1930" s="52" t="s">
        <v>4061</v>
      </c>
      <c r="J1930" s="87" t="s">
        <v>8201</v>
      </c>
    </row>
    <row r="1931" spans="9:10">
      <c r="I1931" s="52" t="s">
        <v>4062</v>
      </c>
      <c r="J1931" s="87" t="s">
        <v>8202</v>
      </c>
    </row>
    <row r="1932" spans="9:10">
      <c r="I1932" s="52" t="s">
        <v>4063</v>
      </c>
      <c r="J1932" s="87" t="s">
        <v>8203</v>
      </c>
    </row>
    <row r="1933" spans="9:10">
      <c r="I1933" s="52" t="s">
        <v>4064</v>
      </c>
      <c r="J1933" s="87" t="s">
        <v>8204</v>
      </c>
    </row>
    <row r="1934" spans="9:10">
      <c r="I1934" s="52" t="s">
        <v>4065</v>
      </c>
      <c r="J1934" s="87" t="s">
        <v>8205</v>
      </c>
    </row>
    <row r="1935" spans="9:10">
      <c r="I1935" s="52" t="s">
        <v>4066</v>
      </c>
      <c r="J1935" s="87" t="s">
        <v>8206</v>
      </c>
    </row>
    <row r="1936" spans="9:10">
      <c r="I1936" s="52" t="s">
        <v>10844</v>
      </c>
      <c r="J1936" s="87" t="s">
        <v>8207</v>
      </c>
    </row>
    <row r="1937" spans="9:10">
      <c r="I1937" s="52" t="s">
        <v>4067</v>
      </c>
      <c r="J1937" s="87" t="s">
        <v>8208</v>
      </c>
    </row>
    <row r="1938" spans="9:10">
      <c r="I1938" s="52" t="s">
        <v>4068</v>
      </c>
      <c r="J1938" s="87" t="s">
        <v>8209</v>
      </c>
    </row>
    <row r="1939" spans="9:10">
      <c r="I1939" s="52" t="s">
        <v>4069</v>
      </c>
      <c r="J1939" s="87" t="s">
        <v>8210</v>
      </c>
    </row>
    <row r="1940" spans="9:10">
      <c r="I1940" s="52" t="s">
        <v>4070</v>
      </c>
      <c r="J1940" s="87" t="s">
        <v>8211</v>
      </c>
    </row>
    <row r="1941" spans="9:10">
      <c r="I1941" s="52" t="s">
        <v>4071</v>
      </c>
      <c r="J1941" s="87" t="s">
        <v>8212</v>
      </c>
    </row>
    <row r="1942" spans="9:10">
      <c r="I1942" s="52" t="s">
        <v>4072</v>
      </c>
      <c r="J1942" s="87" t="s">
        <v>8213</v>
      </c>
    </row>
    <row r="1943" spans="9:10">
      <c r="I1943" s="52" t="s">
        <v>4073</v>
      </c>
      <c r="J1943" s="87" t="s">
        <v>8214</v>
      </c>
    </row>
    <row r="1944" spans="9:10">
      <c r="I1944" s="52" t="s">
        <v>4074</v>
      </c>
      <c r="J1944" s="87" t="s">
        <v>8215</v>
      </c>
    </row>
    <row r="1945" spans="9:10">
      <c r="I1945" s="52" t="s">
        <v>4075</v>
      </c>
      <c r="J1945" s="87" t="s">
        <v>8216</v>
      </c>
    </row>
    <row r="1946" spans="9:10">
      <c r="I1946" s="52" t="s">
        <v>4076</v>
      </c>
      <c r="J1946" s="87" t="s">
        <v>8217</v>
      </c>
    </row>
    <row r="1947" spans="9:10">
      <c r="I1947" s="52" t="s">
        <v>4077</v>
      </c>
      <c r="J1947" s="87" t="s">
        <v>8218</v>
      </c>
    </row>
    <row r="1948" spans="9:10">
      <c r="I1948" s="52" t="s">
        <v>4078</v>
      </c>
      <c r="J1948" s="87" t="s">
        <v>8219</v>
      </c>
    </row>
    <row r="1949" spans="9:10">
      <c r="I1949" s="52" t="s">
        <v>4079</v>
      </c>
      <c r="J1949" s="87" t="s">
        <v>8220</v>
      </c>
    </row>
    <row r="1950" spans="9:10">
      <c r="I1950" s="52" t="s">
        <v>4080</v>
      </c>
      <c r="J1950" s="87" t="s">
        <v>8221</v>
      </c>
    </row>
    <row r="1951" spans="9:10">
      <c r="I1951" s="52" t="s">
        <v>4081</v>
      </c>
      <c r="J1951" s="78" t="s">
        <v>8222</v>
      </c>
    </row>
    <row r="1952" spans="9:10">
      <c r="I1952" s="52" t="s">
        <v>4082</v>
      </c>
      <c r="J1952" s="78" t="s">
        <v>8223</v>
      </c>
    </row>
    <row r="1953" spans="9:10">
      <c r="I1953" s="52" t="s">
        <v>4083</v>
      </c>
      <c r="J1953" s="78" t="s">
        <v>8224</v>
      </c>
    </row>
    <row r="1954" spans="9:10">
      <c r="I1954" s="52" t="s">
        <v>4084</v>
      </c>
      <c r="J1954" s="78" t="s">
        <v>8225</v>
      </c>
    </row>
    <row r="1955" spans="9:10">
      <c r="I1955" s="52" t="s">
        <v>4085</v>
      </c>
      <c r="J1955" s="78" t="s">
        <v>8226</v>
      </c>
    </row>
    <row r="1956" spans="9:10">
      <c r="I1956" s="52" t="s">
        <v>4086</v>
      </c>
      <c r="J1956" s="78" t="s">
        <v>8227</v>
      </c>
    </row>
    <row r="1957" spans="9:10">
      <c r="I1957" s="52" t="s">
        <v>4087</v>
      </c>
      <c r="J1957" s="78" t="s">
        <v>8228</v>
      </c>
    </row>
    <row r="1958" spans="9:10">
      <c r="I1958" s="52" t="s">
        <v>4088</v>
      </c>
      <c r="J1958" s="78" t="s">
        <v>8229</v>
      </c>
    </row>
    <row r="1959" spans="9:10">
      <c r="I1959" s="52" t="s">
        <v>4089</v>
      </c>
      <c r="J1959" s="78" t="s">
        <v>8230</v>
      </c>
    </row>
    <row r="1960" spans="9:10">
      <c r="I1960" s="52" t="s">
        <v>4090</v>
      </c>
      <c r="J1960" s="78" t="s">
        <v>8231</v>
      </c>
    </row>
    <row r="1961" spans="9:10">
      <c r="I1961" s="52" t="s">
        <v>4091</v>
      </c>
      <c r="J1961" s="78" t="s">
        <v>8232</v>
      </c>
    </row>
    <row r="1962" spans="9:10">
      <c r="I1962" s="52" t="s">
        <v>4092</v>
      </c>
      <c r="J1962" s="78" t="s">
        <v>8233</v>
      </c>
    </row>
    <row r="1963" spans="9:10">
      <c r="I1963" s="52" t="s">
        <v>4093</v>
      </c>
      <c r="J1963" s="78" t="s">
        <v>8234</v>
      </c>
    </row>
    <row r="1964" spans="9:10">
      <c r="I1964" s="52" t="s">
        <v>4094</v>
      </c>
      <c r="J1964" s="78" t="s">
        <v>8235</v>
      </c>
    </row>
    <row r="1965" spans="9:10">
      <c r="I1965" s="52" t="s">
        <v>4095</v>
      </c>
      <c r="J1965" s="78" t="s">
        <v>8236</v>
      </c>
    </row>
    <row r="1966" spans="9:10">
      <c r="I1966" s="52" t="s">
        <v>4096</v>
      </c>
      <c r="J1966" s="78" t="s">
        <v>8236</v>
      </c>
    </row>
    <row r="1967" spans="9:10">
      <c r="I1967" s="52" t="s">
        <v>4097</v>
      </c>
      <c r="J1967" s="78" t="s">
        <v>8236</v>
      </c>
    </row>
    <row r="1968" spans="9:10">
      <c r="I1968" s="52" t="s">
        <v>4098</v>
      </c>
      <c r="J1968" s="78" t="s">
        <v>8236</v>
      </c>
    </row>
    <row r="1969" spans="9:10">
      <c r="I1969" s="52" t="s">
        <v>4099</v>
      </c>
      <c r="J1969" s="78" t="s">
        <v>8236</v>
      </c>
    </row>
    <row r="1970" spans="9:10">
      <c r="I1970" s="52" t="s">
        <v>4100</v>
      </c>
      <c r="J1970" s="78" t="s">
        <v>8236</v>
      </c>
    </row>
    <row r="1971" spans="9:10">
      <c r="I1971" s="52" t="s">
        <v>4101</v>
      </c>
      <c r="J1971" s="78" t="s">
        <v>8236</v>
      </c>
    </row>
    <row r="1972" spans="9:10">
      <c r="I1972" s="52" t="s">
        <v>10845</v>
      </c>
      <c r="J1972" s="78" t="s">
        <v>8237</v>
      </c>
    </row>
    <row r="1973" spans="9:10">
      <c r="I1973" s="52" t="s">
        <v>10846</v>
      </c>
      <c r="J1973" s="78" t="s">
        <v>8238</v>
      </c>
    </row>
    <row r="1974" spans="9:10">
      <c r="I1974" s="52" t="s">
        <v>10847</v>
      </c>
      <c r="J1974" s="78" t="s">
        <v>8239</v>
      </c>
    </row>
    <row r="1975" spans="9:10">
      <c r="I1975" s="52" t="s">
        <v>10848</v>
      </c>
      <c r="J1975" s="78" t="s">
        <v>8240</v>
      </c>
    </row>
    <row r="1976" spans="9:10">
      <c r="I1976" s="52" t="s">
        <v>10849</v>
      </c>
      <c r="J1976" s="78" t="s">
        <v>8241</v>
      </c>
    </row>
    <row r="1977" spans="9:10">
      <c r="I1977" s="52" t="s">
        <v>10850</v>
      </c>
      <c r="J1977" s="78" t="s">
        <v>8242</v>
      </c>
    </row>
    <row r="1978" spans="9:10">
      <c r="I1978" s="52" t="s">
        <v>4102</v>
      </c>
      <c r="J1978" s="78" t="s">
        <v>8243</v>
      </c>
    </row>
    <row r="1979" spans="9:10">
      <c r="I1979" s="52" t="s">
        <v>4103</v>
      </c>
      <c r="J1979" s="78" t="s">
        <v>7011</v>
      </c>
    </row>
    <row r="1980" spans="9:10">
      <c r="I1980" s="52" t="s">
        <v>4104</v>
      </c>
      <c r="J1980" s="78" t="s">
        <v>7012</v>
      </c>
    </row>
    <row r="1981" spans="9:10">
      <c r="I1981" s="52" t="s">
        <v>4105</v>
      </c>
      <c r="J1981" s="78" t="s">
        <v>7013</v>
      </c>
    </row>
    <row r="1982" spans="9:10">
      <c r="I1982" s="52" t="s">
        <v>4106</v>
      </c>
      <c r="J1982" s="78" t="s">
        <v>7014</v>
      </c>
    </row>
    <row r="1983" spans="9:10">
      <c r="I1983" s="52" t="s">
        <v>4107</v>
      </c>
      <c r="J1983" s="78" t="s">
        <v>7015</v>
      </c>
    </row>
    <row r="1984" spans="9:10">
      <c r="I1984" s="52" t="s">
        <v>4108</v>
      </c>
      <c r="J1984" s="78" t="s">
        <v>511</v>
      </c>
    </row>
    <row r="1985" spans="9:10">
      <c r="I1985" s="52" t="s">
        <v>4109</v>
      </c>
      <c r="J1985" s="78" t="s">
        <v>512</v>
      </c>
    </row>
    <row r="1986" spans="9:10">
      <c r="I1986" s="52" t="s">
        <v>4110</v>
      </c>
      <c r="J1986" s="78" t="s">
        <v>504</v>
      </c>
    </row>
    <row r="1987" spans="9:10">
      <c r="I1987" s="52" t="s">
        <v>4111</v>
      </c>
      <c r="J1987" s="78" t="s">
        <v>513</v>
      </c>
    </row>
    <row r="1988" spans="9:10">
      <c r="I1988" s="52" t="s">
        <v>4112</v>
      </c>
      <c r="J1988" s="78" t="s">
        <v>503</v>
      </c>
    </row>
    <row r="1989" spans="9:10">
      <c r="I1989" s="52" t="s">
        <v>4113</v>
      </c>
      <c r="J1989" s="78" t="s">
        <v>505</v>
      </c>
    </row>
    <row r="1990" spans="9:10">
      <c r="I1990" s="52" t="s">
        <v>10851</v>
      </c>
      <c r="J1990" s="78" t="s">
        <v>1808</v>
      </c>
    </row>
    <row r="1991" spans="9:10">
      <c r="I1991" s="52" t="s">
        <v>4114</v>
      </c>
      <c r="J1991" s="78" t="s">
        <v>1804</v>
      </c>
    </row>
    <row r="1992" spans="9:10">
      <c r="I1992" s="52" t="s">
        <v>4115</v>
      </c>
      <c r="J1992" s="78" t="s">
        <v>8244</v>
      </c>
    </row>
    <row r="1993" spans="9:10">
      <c r="I1993" s="52" t="s">
        <v>4116</v>
      </c>
      <c r="J1993" s="78" t="s">
        <v>8245</v>
      </c>
    </row>
    <row r="1994" spans="9:10">
      <c r="I1994" s="52" t="s">
        <v>4117</v>
      </c>
      <c r="J1994" s="78" t="s">
        <v>8246</v>
      </c>
    </row>
    <row r="1995" spans="9:10">
      <c r="I1995" s="52" t="s">
        <v>4118</v>
      </c>
      <c r="J1995" s="78" t="s">
        <v>8247</v>
      </c>
    </row>
    <row r="1996" spans="9:10">
      <c r="I1996" s="52" t="s">
        <v>4119</v>
      </c>
      <c r="J1996" s="78" t="s">
        <v>8248</v>
      </c>
    </row>
    <row r="1997" spans="9:10">
      <c r="I1997" s="52" t="s">
        <v>4120</v>
      </c>
      <c r="J1997" s="78" t="s">
        <v>8249</v>
      </c>
    </row>
    <row r="1998" spans="9:10">
      <c r="I1998" s="52" t="s">
        <v>4121</v>
      </c>
      <c r="J1998" s="78" t="s">
        <v>8250</v>
      </c>
    </row>
    <row r="1999" spans="9:10">
      <c r="I1999" s="52" t="s">
        <v>4122</v>
      </c>
      <c r="J1999" s="78" t="s">
        <v>8251</v>
      </c>
    </row>
    <row r="2000" spans="9:10">
      <c r="I2000" s="52" t="s">
        <v>4123</v>
      </c>
      <c r="J2000" s="78" t="s">
        <v>8252</v>
      </c>
    </row>
    <row r="2001" spans="9:10">
      <c r="I2001" s="52" t="s">
        <v>4124</v>
      </c>
      <c r="J2001" s="78" t="s">
        <v>8253</v>
      </c>
    </row>
    <row r="2002" spans="9:10">
      <c r="I2002" s="52" t="s">
        <v>10852</v>
      </c>
      <c r="J2002" s="78" t="s">
        <v>8254</v>
      </c>
    </row>
    <row r="2003" spans="9:10">
      <c r="I2003" s="52" t="s">
        <v>4125</v>
      </c>
      <c r="J2003" s="78" t="s">
        <v>8255</v>
      </c>
    </row>
    <row r="2004" spans="9:10">
      <c r="I2004" s="52" t="s">
        <v>4126</v>
      </c>
      <c r="J2004" s="78" t="s">
        <v>8256</v>
      </c>
    </row>
    <row r="2005" spans="9:10">
      <c r="I2005" s="52" t="s">
        <v>4127</v>
      </c>
      <c r="J2005" s="78" t="s">
        <v>8257</v>
      </c>
    </row>
    <row r="2006" spans="9:10">
      <c r="I2006" s="52" t="s">
        <v>4128</v>
      </c>
      <c r="J2006" s="78" t="s">
        <v>8258</v>
      </c>
    </row>
    <row r="2007" spans="9:10">
      <c r="I2007" s="52" t="s">
        <v>4129</v>
      </c>
      <c r="J2007" s="78" t="s">
        <v>8259</v>
      </c>
    </row>
    <row r="2008" spans="9:10">
      <c r="I2008" s="52" t="s">
        <v>4130</v>
      </c>
      <c r="J2008" s="78" t="s">
        <v>8260</v>
      </c>
    </row>
    <row r="2009" spans="9:10">
      <c r="I2009" s="52" t="s">
        <v>4131</v>
      </c>
      <c r="J2009" s="78" t="s">
        <v>8261</v>
      </c>
    </row>
    <row r="2010" spans="9:10">
      <c r="I2010" s="52" t="s">
        <v>4132</v>
      </c>
      <c r="J2010" s="78" t="s">
        <v>8262</v>
      </c>
    </row>
    <row r="2011" spans="9:10">
      <c r="I2011" s="52" t="s">
        <v>4133</v>
      </c>
      <c r="J2011" s="78" t="s">
        <v>8263</v>
      </c>
    </row>
    <row r="2012" spans="9:10">
      <c r="I2012" s="52" t="s">
        <v>4134</v>
      </c>
      <c r="J2012" s="78" t="s">
        <v>8264</v>
      </c>
    </row>
    <row r="2013" spans="9:10">
      <c r="I2013" s="52" t="s">
        <v>4135</v>
      </c>
      <c r="J2013" s="78" t="s">
        <v>8265</v>
      </c>
    </row>
    <row r="2014" spans="9:10">
      <c r="I2014" s="52" t="s">
        <v>4136</v>
      </c>
      <c r="J2014" s="78" t="s">
        <v>8266</v>
      </c>
    </row>
    <row r="2015" spans="9:10">
      <c r="I2015" s="52" t="s">
        <v>10853</v>
      </c>
      <c r="J2015" s="78" t="s">
        <v>8267</v>
      </c>
    </row>
    <row r="2016" spans="9:10">
      <c r="I2016" s="52" t="s">
        <v>4137</v>
      </c>
      <c r="J2016" s="78" t="s">
        <v>8268</v>
      </c>
    </row>
    <row r="2017" spans="9:10">
      <c r="I2017" s="52" t="s">
        <v>4138</v>
      </c>
      <c r="J2017" s="78" t="s">
        <v>8269</v>
      </c>
    </row>
    <row r="2018" spans="9:10">
      <c r="I2018" s="52" t="s">
        <v>4139</v>
      </c>
      <c r="J2018" s="78" t="s">
        <v>8270</v>
      </c>
    </row>
    <row r="2019" spans="9:10">
      <c r="I2019" s="52" t="s">
        <v>4140</v>
      </c>
      <c r="J2019" s="78" t="s">
        <v>8271</v>
      </c>
    </row>
    <row r="2020" spans="9:10">
      <c r="I2020" s="52" t="s">
        <v>4141</v>
      </c>
      <c r="J2020" s="78" t="s">
        <v>8272</v>
      </c>
    </row>
    <row r="2021" spans="9:10">
      <c r="I2021" s="52" t="s">
        <v>4142</v>
      </c>
      <c r="J2021" s="78" t="s">
        <v>8273</v>
      </c>
    </row>
    <row r="2022" spans="9:10">
      <c r="I2022" s="52" t="s">
        <v>4143</v>
      </c>
      <c r="J2022" s="78" t="s">
        <v>8274</v>
      </c>
    </row>
    <row r="2023" spans="9:10">
      <c r="I2023" s="52" t="s">
        <v>4144</v>
      </c>
      <c r="J2023" s="78" t="s">
        <v>8275</v>
      </c>
    </row>
    <row r="2024" spans="9:10">
      <c r="I2024" s="52" t="s">
        <v>4145</v>
      </c>
      <c r="J2024" s="78" t="s">
        <v>8276</v>
      </c>
    </row>
    <row r="2025" spans="9:10">
      <c r="I2025" s="52" t="s">
        <v>4146</v>
      </c>
      <c r="J2025" s="78" t="s">
        <v>8277</v>
      </c>
    </row>
    <row r="2026" spans="9:10">
      <c r="I2026" s="52" t="s">
        <v>4147</v>
      </c>
      <c r="J2026" s="78" t="s">
        <v>8278</v>
      </c>
    </row>
    <row r="2027" spans="9:10">
      <c r="I2027" s="52" t="s">
        <v>4148</v>
      </c>
      <c r="J2027" s="78" t="s">
        <v>8279</v>
      </c>
    </row>
    <row r="2028" spans="9:10">
      <c r="I2028" s="52" t="s">
        <v>10854</v>
      </c>
      <c r="J2028" s="78" t="s">
        <v>8280</v>
      </c>
    </row>
    <row r="2029" spans="9:10">
      <c r="I2029" s="52" t="s">
        <v>4149</v>
      </c>
      <c r="J2029" s="78" t="s">
        <v>8281</v>
      </c>
    </row>
    <row r="2030" spans="9:10">
      <c r="I2030" s="52" t="s">
        <v>4150</v>
      </c>
      <c r="J2030" s="78" t="s">
        <v>8282</v>
      </c>
    </row>
    <row r="2031" spans="9:10">
      <c r="I2031" s="52" t="s">
        <v>4151</v>
      </c>
      <c r="J2031" s="78" t="s">
        <v>8283</v>
      </c>
    </row>
    <row r="2032" spans="9:10">
      <c r="I2032" s="52" t="s">
        <v>4152</v>
      </c>
      <c r="J2032" s="78" t="s">
        <v>8284</v>
      </c>
    </row>
    <row r="2033" spans="9:10">
      <c r="I2033" s="52" t="s">
        <v>4153</v>
      </c>
      <c r="J2033" s="78" t="s">
        <v>8285</v>
      </c>
    </row>
    <row r="2034" spans="9:10">
      <c r="I2034" s="52" t="s">
        <v>4154</v>
      </c>
      <c r="J2034" s="78" t="s">
        <v>8286</v>
      </c>
    </row>
    <row r="2035" spans="9:10">
      <c r="I2035" s="52" t="s">
        <v>4155</v>
      </c>
      <c r="J2035" s="78" t="s">
        <v>8287</v>
      </c>
    </row>
    <row r="2036" spans="9:10">
      <c r="I2036" s="52" t="s">
        <v>4156</v>
      </c>
      <c r="J2036" s="78" t="s">
        <v>8288</v>
      </c>
    </row>
    <row r="2037" spans="9:10">
      <c r="I2037" s="52" t="s">
        <v>4157</v>
      </c>
      <c r="J2037" s="78" t="s">
        <v>8289</v>
      </c>
    </row>
    <row r="2038" spans="9:10">
      <c r="I2038" s="52" t="s">
        <v>4158</v>
      </c>
      <c r="J2038" s="78" t="s">
        <v>8290</v>
      </c>
    </row>
    <row r="2039" spans="9:10">
      <c r="I2039" s="52" t="s">
        <v>4159</v>
      </c>
      <c r="J2039" s="78" t="s">
        <v>8291</v>
      </c>
    </row>
    <row r="2040" spans="9:10">
      <c r="I2040" s="52" t="s">
        <v>4160</v>
      </c>
      <c r="J2040" s="78" t="s">
        <v>8292</v>
      </c>
    </row>
    <row r="2041" spans="9:10">
      <c r="I2041" s="52" t="s">
        <v>4161</v>
      </c>
      <c r="J2041" s="78" t="s">
        <v>8293</v>
      </c>
    </row>
    <row r="2042" spans="9:10">
      <c r="I2042" s="52" t="s">
        <v>4162</v>
      </c>
      <c r="J2042" s="78" t="s">
        <v>8294</v>
      </c>
    </row>
    <row r="2043" spans="9:10">
      <c r="I2043" s="52" t="s">
        <v>4163</v>
      </c>
      <c r="J2043" s="78" t="s">
        <v>8295</v>
      </c>
    </row>
    <row r="2044" spans="9:10">
      <c r="I2044" s="52" t="s">
        <v>4164</v>
      </c>
      <c r="J2044" s="78" t="s">
        <v>8296</v>
      </c>
    </row>
    <row r="2045" spans="9:10">
      <c r="I2045" s="52" t="s">
        <v>4165</v>
      </c>
      <c r="J2045" s="78" t="s">
        <v>8297</v>
      </c>
    </row>
    <row r="2046" spans="9:10">
      <c r="I2046" s="52" t="s">
        <v>4166</v>
      </c>
      <c r="J2046" s="78" t="s">
        <v>8298</v>
      </c>
    </row>
    <row r="2047" spans="9:10">
      <c r="I2047" s="52" t="s">
        <v>4167</v>
      </c>
      <c r="J2047" s="78" t="s">
        <v>8299</v>
      </c>
    </row>
    <row r="2048" spans="9:10">
      <c r="I2048" s="52" t="s">
        <v>4168</v>
      </c>
      <c r="J2048" s="78" t="s">
        <v>8300</v>
      </c>
    </row>
    <row r="2049" spans="9:10">
      <c r="I2049" s="52" t="s">
        <v>4169</v>
      </c>
      <c r="J2049" s="78" t="s">
        <v>8301</v>
      </c>
    </row>
    <row r="2050" spans="9:10">
      <c r="I2050" s="52" t="s">
        <v>4170</v>
      </c>
      <c r="J2050" s="78" t="s">
        <v>8302</v>
      </c>
    </row>
    <row r="2051" spans="9:10">
      <c r="I2051" s="52" t="s">
        <v>4171</v>
      </c>
      <c r="J2051" s="78" t="s">
        <v>8303</v>
      </c>
    </row>
    <row r="2052" spans="9:10">
      <c r="I2052" s="52" t="s">
        <v>4172</v>
      </c>
      <c r="J2052" s="78" t="s">
        <v>8304</v>
      </c>
    </row>
    <row r="2053" spans="9:10">
      <c r="I2053" s="52" t="s">
        <v>4173</v>
      </c>
      <c r="J2053" s="78" t="s">
        <v>8305</v>
      </c>
    </row>
    <row r="2054" spans="9:10">
      <c r="I2054" s="52" t="s">
        <v>4174</v>
      </c>
      <c r="J2054" s="78" t="s">
        <v>8306</v>
      </c>
    </row>
    <row r="2055" spans="9:10">
      <c r="I2055" s="52" t="s">
        <v>4175</v>
      </c>
      <c r="J2055" s="78" t="s">
        <v>8307</v>
      </c>
    </row>
    <row r="2056" spans="9:10">
      <c r="I2056" s="52" t="s">
        <v>4176</v>
      </c>
      <c r="J2056" s="78" t="s">
        <v>8308</v>
      </c>
    </row>
    <row r="2057" spans="9:10">
      <c r="I2057" s="52" t="s">
        <v>4177</v>
      </c>
      <c r="J2057" s="78" t="s">
        <v>8309</v>
      </c>
    </row>
    <row r="2058" spans="9:10">
      <c r="I2058" s="52" t="s">
        <v>4178</v>
      </c>
      <c r="J2058" s="78" t="s">
        <v>8310</v>
      </c>
    </row>
    <row r="2059" spans="9:10">
      <c r="I2059" s="52" t="s">
        <v>4179</v>
      </c>
      <c r="J2059" s="78" t="s">
        <v>8311</v>
      </c>
    </row>
    <row r="2060" spans="9:10">
      <c r="I2060" s="52" t="s">
        <v>4180</v>
      </c>
      <c r="J2060" s="78" t="s">
        <v>8312</v>
      </c>
    </row>
    <row r="2061" spans="9:10">
      <c r="I2061" s="52" t="s">
        <v>4181</v>
      </c>
      <c r="J2061" s="78" t="s">
        <v>8313</v>
      </c>
    </row>
    <row r="2062" spans="9:10">
      <c r="I2062" s="52" t="s">
        <v>4182</v>
      </c>
      <c r="J2062" s="78" t="s">
        <v>8314</v>
      </c>
    </row>
    <row r="2063" spans="9:10">
      <c r="I2063" s="52" t="s">
        <v>4183</v>
      </c>
      <c r="J2063" s="78" t="s">
        <v>8315</v>
      </c>
    </row>
    <row r="2064" spans="9:10">
      <c r="I2064" s="52" t="s">
        <v>4184</v>
      </c>
      <c r="J2064" s="78" t="s">
        <v>8316</v>
      </c>
    </row>
    <row r="2065" spans="9:10">
      <c r="I2065" s="52" t="s">
        <v>4185</v>
      </c>
      <c r="J2065" s="78" t="s">
        <v>8317</v>
      </c>
    </row>
    <row r="2066" spans="9:10">
      <c r="I2066" s="52" t="s">
        <v>4186</v>
      </c>
      <c r="J2066" s="78" t="s">
        <v>8318</v>
      </c>
    </row>
    <row r="2067" spans="9:10">
      <c r="I2067" s="52" t="s">
        <v>4187</v>
      </c>
      <c r="J2067" s="78" t="s">
        <v>8319</v>
      </c>
    </row>
    <row r="2068" spans="9:10">
      <c r="I2068" s="52" t="s">
        <v>4188</v>
      </c>
      <c r="J2068" s="78" t="s">
        <v>8320</v>
      </c>
    </row>
    <row r="2069" spans="9:10">
      <c r="I2069" s="52" t="s">
        <v>4189</v>
      </c>
      <c r="J2069" s="78" t="s">
        <v>8321</v>
      </c>
    </row>
    <row r="2070" spans="9:10">
      <c r="I2070" s="52" t="s">
        <v>4190</v>
      </c>
      <c r="J2070" s="78" t="s">
        <v>8322</v>
      </c>
    </row>
    <row r="2071" spans="9:10">
      <c r="I2071" s="52" t="s">
        <v>4191</v>
      </c>
      <c r="J2071" s="78" t="s">
        <v>8323</v>
      </c>
    </row>
    <row r="2072" spans="9:10">
      <c r="I2072" s="52" t="s">
        <v>4192</v>
      </c>
      <c r="J2072" s="78" t="s">
        <v>8324</v>
      </c>
    </row>
    <row r="2073" spans="9:10">
      <c r="I2073" s="52" t="s">
        <v>4193</v>
      </c>
      <c r="J2073" s="78" t="s">
        <v>8325</v>
      </c>
    </row>
    <row r="2074" spans="9:10">
      <c r="I2074" s="52" t="s">
        <v>4194</v>
      </c>
      <c r="J2074" s="78" t="s">
        <v>8326</v>
      </c>
    </row>
    <row r="2075" spans="9:10">
      <c r="I2075" s="52" t="s">
        <v>4195</v>
      </c>
      <c r="J2075" s="78" t="s">
        <v>8327</v>
      </c>
    </row>
    <row r="2076" spans="9:10">
      <c r="I2076" s="52" t="s">
        <v>4196</v>
      </c>
      <c r="J2076" s="78" t="s">
        <v>8328</v>
      </c>
    </row>
    <row r="2077" spans="9:10">
      <c r="I2077" s="52" t="s">
        <v>4197</v>
      </c>
      <c r="J2077" s="78" t="s">
        <v>8329</v>
      </c>
    </row>
    <row r="2078" spans="9:10">
      <c r="I2078" s="52" t="s">
        <v>4198</v>
      </c>
      <c r="J2078" s="78" t="s">
        <v>8330</v>
      </c>
    </row>
    <row r="2079" spans="9:10">
      <c r="I2079" s="52" t="s">
        <v>4199</v>
      </c>
      <c r="J2079" s="78" t="s">
        <v>8331</v>
      </c>
    </row>
    <row r="2080" spans="9:10">
      <c r="I2080" s="52" t="s">
        <v>4200</v>
      </c>
      <c r="J2080" s="78" t="s">
        <v>8332</v>
      </c>
    </row>
    <row r="2081" spans="9:10">
      <c r="I2081" s="52" t="s">
        <v>4201</v>
      </c>
      <c r="J2081" s="78" t="s">
        <v>8333</v>
      </c>
    </row>
    <row r="2082" spans="9:10">
      <c r="I2082" s="52" t="s">
        <v>4202</v>
      </c>
      <c r="J2082" s="78" t="s">
        <v>8334</v>
      </c>
    </row>
    <row r="2083" spans="9:10">
      <c r="I2083" s="52" t="s">
        <v>4203</v>
      </c>
      <c r="J2083" s="78" t="s">
        <v>8335</v>
      </c>
    </row>
    <row r="2084" spans="9:10">
      <c r="I2084" s="52" t="s">
        <v>4204</v>
      </c>
      <c r="J2084" s="78" t="s">
        <v>8336</v>
      </c>
    </row>
    <row r="2085" spans="9:10">
      <c r="I2085" s="52" t="s">
        <v>4205</v>
      </c>
      <c r="J2085" s="78" t="s">
        <v>8337</v>
      </c>
    </row>
    <row r="2086" spans="9:10">
      <c r="I2086" s="52" t="s">
        <v>4206</v>
      </c>
      <c r="J2086" s="78" t="s">
        <v>8338</v>
      </c>
    </row>
    <row r="2087" spans="9:10">
      <c r="I2087" s="52" t="s">
        <v>4207</v>
      </c>
      <c r="J2087" s="78" t="s">
        <v>8339</v>
      </c>
    </row>
    <row r="2088" spans="9:10">
      <c r="I2088" s="52" t="s">
        <v>4208</v>
      </c>
      <c r="J2088" s="78" t="s">
        <v>8340</v>
      </c>
    </row>
    <row r="2089" spans="9:10">
      <c r="I2089" s="52" t="s">
        <v>4209</v>
      </c>
      <c r="J2089" s="78" t="s">
        <v>8341</v>
      </c>
    </row>
    <row r="2090" spans="9:10">
      <c r="I2090" s="52" t="s">
        <v>4210</v>
      </c>
      <c r="J2090" s="78" t="s">
        <v>8342</v>
      </c>
    </row>
    <row r="2091" spans="9:10">
      <c r="I2091" s="52" t="s">
        <v>4211</v>
      </c>
      <c r="J2091" s="78" t="s">
        <v>8343</v>
      </c>
    </row>
    <row r="2092" spans="9:10">
      <c r="I2092" s="52" t="s">
        <v>4212</v>
      </c>
      <c r="J2092" s="78" t="s">
        <v>8344</v>
      </c>
    </row>
    <row r="2093" spans="9:10">
      <c r="I2093" s="52" t="s">
        <v>4213</v>
      </c>
      <c r="J2093" s="78" t="s">
        <v>8345</v>
      </c>
    </row>
    <row r="2094" spans="9:10">
      <c r="I2094" s="52" t="s">
        <v>4214</v>
      </c>
      <c r="J2094" s="78" t="s">
        <v>8346</v>
      </c>
    </row>
    <row r="2095" spans="9:10">
      <c r="I2095" s="52" t="s">
        <v>4215</v>
      </c>
      <c r="J2095" s="78" t="s">
        <v>8347</v>
      </c>
    </row>
    <row r="2096" spans="9:10">
      <c r="I2096" s="52" t="s">
        <v>4216</v>
      </c>
      <c r="J2096" s="78" t="s">
        <v>8348</v>
      </c>
    </row>
    <row r="2097" spans="9:10">
      <c r="I2097" s="52" t="s">
        <v>4217</v>
      </c>
      <c r="J2097" s="78" t="s">
        <v>8349</v>
      </c>
    </row>
    <row r="2098" spans="9:10">
      <c r="I2098" s="52" t="s">
        <v>4218</v>
      </c>
      <c r="J2098" s="78" t="s">
        <v>8350</v>
      </c>
    </row>
    <row r="2099" spans="9:10">
      <c r="I2099" s="52" t="s">
        <v>4219</v>
      </c>
      <c r="J2099" s="78" t="s">
        <v>8351</v>
      </c>
    </row>
    <row r="2100" spans="9:10">
      <c r="I2100" s="52" t="s">
        <v>4220</v>
      </c>
      <c r="J2100" s="78" t="s">
        <v>8352</v>
      </c>
    </row>
    <row r="2101" spans="9:10">
      <c r="I2101" s="52" t="s">
        <v>4221</v>
      </c>
      <c r="J2101" s="78" t="s">
        <v>8353</v>
      </c>
    </row>
    <row r="2102" spans="9:10">
      <c r="I2102" s="52" t="s">
        <v>4222</v>
      </c>
      <c r="J2102" s="78" t="s">
        <v>8354</v>
      </c>
    </row>
    <row r="2103" spans="9:10">
      <c r="I2103" s="52" t="s">
        <v>4223</v>
      </c>
      <c r="J2103" s="78" t="s">
        <v>8355</v>
      </c>
    </row>
    <row r="2104" spans="9:10">
      <c r="I2104" s="52" t="s">
        <v>4224</v>
      </c>
      <c r="J2104" s="78" t="s">
        <v>8356</v>
      </c>
    </row>
    <row r="2105" spans="9:10">
      <c r="I2105" s="52" t="s">
        <v>4225</v>
      </c>
      <c r="J2105" s="78" t="s">
        <v>8357</v>
      </c>
    </row>
    <row r="2106" spans="9:10">
      <c r="I2106" s="52" t="s">
        <v>4226</v>
      </c>
      <c r="J2106" s="78" t="s">
        <v>8358</v>
      </c>
    </row>
    <row r="2107" spans="9:10">
      <c r="I2107" s="52" t="s">
        <v>4227</v>
      </c>
      <c r="J2107" s="78" t="s">
        <v>8359</v>
      </c>
    </row>
    <row r="2108" spans="9:10">
      <c r="I2108" s="52" t="s">
        <v>4228</v>
      </c>
      <c r="J2108" s="78" t="s">
        <v>8360</v>
      </c>
    </row>
    <row r="2109" spans="9:10">
      <c r="I2109" s="52" t="s">
        <v>4229</v>
      </c>
      <c r="J2109" s="78" t="s">
        <v>8361</v>
      </c>
    </row>
    <row r="2110" spans="9:10">
      <c r="I2110" s="52" t="s">
        <v>4230</v>
      </c>
      <c r="J2110" s="78" t="s">
        <v>8362</v>
      </c>
    </row>
    <row r="2111" spans="9:10">
      <c r="I2111" s="52" t="s">
        <v>4231</v>
      </c>
      <c r="J2111" s="78" t="s">
        <v>8363</v>
      </c>
    </row>
    <row r="2112" spans="9:10">
      <c r="I2112" s="52" t="s">
        <v>4232</v>
      </c>
      <c r="J2112" s="78" t="s">
        <v>8364</v>
      </c>
    </row>
    <row r="2113" spans="9:10">
      <c r="I2113" s="52" t="s">
        <v>4233</v>
      </c>
      <c r="J2113" s="78" t="s">
        <v>8365</v>
      </c>
    </row>
    <row r="2114" spans="9:10">
      <c r="I2114" s="52" t="s">
        <v>4234</v>
      </c>
      <c r="J2114" s="78" t="s">
        <v>8366</v>
      </c>
    </row>
    <row r="2115" spans="9:10">
      <c r="I2115" s="52" t="s">
        <v>10855</v>
      </c>
      <c r="J2115" s="78" t="s">
        <v>8367</v>
      </c>
    </row>
    <row r="2116" spans="9:10">
      <c r="I2116" s="52" t="s">
        <v>10856</v>
      </c>
      <c r="J2116" s="78" t="s">
        <v>8368</v>
      </c>
    </row>
    <row r="2117" spans="9:10">
      <c r="I2117" s="52" t="s">
        <v>4235</v>
      </c>
      <c r="J2117" s="78" t="s">
        <v>8369</v>
      </c>
    </row>
    <row r="2118" spans="9:10">
      <c r="I2118" s="52" t="s">
        <v>4236</v>
      </c>
      <c r="J2118" s="78" t="s">
        <v>8370</v>
      </c>
    </row>
    <row r="2119" spans="9:10">
      <c r="I2119" s="52" t="s">
        <v>4237</v>
      </c>
      <c r="J2119" s="78" t="s">
        <v>8371</v>
      </c>
    </row>
    <row r="2120" spans="9:10">
      <c r="I2120" s="52" t="s">
        <v>4238</v>
      </c>
      <c r="J2120" s="78" t="s">
        <v>8372</v>
      </c>
    </row>
    <row r="2121" spans="9:10">
      <c r="I2121" s="52" t="s">
        <v>4239</v>
      </c>
      <c r="J2121" s="78" t="s">
        <v>8373</v>
      </c>
    </row>
    <row r="2122" spans="9:10">
      <c r="I2122" s="52" t="s">
        <v>4240</v>
      </c>
      <c r="J2122" s="78" t="s">
        <v>8374</v>
      </c>
    </row>
    <row r="2123" spans="9:10">
      <c r="I2123" s="52" t="s">
        <v>4241</v>
      </c>
      <c r="J2123" s="78" t="s">
        <v>8375</v>
      </c>
    </row>
    <row r="2124" spans="9:10">
      <c r="I2124" s="52" t="s">
        <v>4242</v>
      </c>
      <c r="J2124" s="78" t="s">
        <v>8376</v>
      </c>
    </row>
    <row r="2125" spans="9:10">
      <c r="I2125" s="52" t="s">
        <v>4243</v>
      </c>
      <c r="J2125" s="78" t="s">
        <v>8377</v>
      </c>
    </row>
    <row r="2126" spans="9:10">
      <c r="I2126" s="52" t="s">
        <v>10857</v>
      </c>
      <c r="J2126" s="78" t="s">
        <v>8378</v>
      </c>
    </row>
    <row r="2127" spans="9:10">
      <c r="I2127" s="52" t="s">
        <v>4244</v>
      </c>
      <c r="J2127" s="78" t="s">
        <v>8379</v>
      </c>
    </row>
    <row r="2128" spans="9:10">
      <c r="I2128" s="52" t="s">
        <v>4245</v>
      </c>
      <c r="J2128" s="78" t="s">
        <v>8380</v>
      </c>
    </row>
    <row r="2129" spans="9:10">
      <c r="I2129" s="52" t="s">
        <v>4246</v>
      </c>
      <c r="J2129" s="78" t="s">
        <v>8381</v>
      </c>
    </row>
    <row r="2130" spans="9:10">
      <c r="I2130" s="52" t="s">
        <v>4247</v>
      </c>
      <c r="J2130" s="78" t="s">
        <v>8382</v>
      </c>
    </row>
    <row r="2131" spans="9:10">
      <c r="I2131" s="52" t="s">
        <v>4248</v>
      </c>
      <c r="J2131" s="78" t="s">
        <v>8383</v>
      </c>
    </row>
    <row r="2132" spans="9:10">
      <c r="I2132" s="52" t="s">
        <v>4249</v>
      </c>
      <c r="J2132" s="78" t="s">
        <v>8384</v>
      </c>
    </row>
    <row r="2133" spans="9:10">
      <c r="I2133" s="52" t="s">
        <v>10858</v>
      </c>
      <c r="J2133" s="78" t="s">
        <v>8385</v>
      </c>
    </row>
    <row r="2134" spans="9:10">
      <c r="I2134" s="52" t="s">
        <v>10859</v>
      </c>
      <c r="J2134" s="78" t="s">
        <v>8386</v>
      </c>
    </row>
    <row r="2135" spans="9:10">
      <c r="I2135" s="52" t="s">
        <v>4250</v>
      </c>
      <c r="J2135" s="78" t="s">
        <v>8387</v>
      </c>
    </row>
    <row r="2136" spans="9:10">
      <c r="I2136" s="52" t="s">
        <v>4251</v>
      </c>
      <c r="J2136" s="78" t="s">
        <v>8388</v>
      </c>
    </row>
    <row r="2137" spans="9:10">
      <c r="I2137" s="52" t="s">
        <v>4252</v>
      </c>
      <c r="J2137" s="78" t="s">
        <v>8389</v>
      </c>
    </row>
    <row r="2138" spans="9:10">
      <c r="I2138" s="52" t="s">
        <v>4253</v>
      </c>
      <c r="J2138" s="78" t="s">
        <v>8390</v>
      </c>
    </row>
    <row r="2139" spans="9:10">
      <c r="I2139" s="52" t="s">
        <v>4254</v>
      </c>
      <c r="J2139" s="78" t="s">
        <v>8391</v>
      </c>
    </row>
    <row r="2140" spans="9:10">
      <c r="I2140" s="52" t="s">
        <v>4255</v>
      </c>
      <c r="J2140" s="78" t="s">
        <v>8392</v>
      </c>
    </row>
    <row r="2141" spans="9:10">
      <c r="I2141" s="52" t="s">
        <v>4256</v>
      </c>
      <c r="J2141" s="78" t="s">
        <v>8393</v>
      </c>
    </row>
    <row r="2142" spans="9:10">
      <c r="I2142" s="52" t="s">
        <v>4257</v>
      </c>
      <c r="J2142" s="78" t="s">
        <v>8394</v>
      </c>
    </row>
    <row r="2143" spans="9:10">
      <c r="I2143" s="52" t="s">
        <v>4258</v>
      </c>
      <c r="J2143" s="78" t="s">
        <v>8395</v>
      </c>
    </row>
    <row r="2144" spans="9:10">
      <c r="I2144" s="52" t="s">
        <v>10860</v>
      </c>
      <c r="J2144" s="78" t="s">
        <v>8396</v>
      </c>
    </row>
    <row r="2145" spans="9:10">
      <c r="I2145" s="52" t="s">
        <v>4259</v>
      </c>
      <c r="J2145" s="78" t="s">
        <v>8397</v>
      </c>
    </row>
    <row r="2146" spans="9:10">
      <c r="I2146" s="52" t="s">
        <v>4260</v>
      </c>
      <c r="J2146" s="78" t="s">
        <v>8398</v>
      </c>
    </row>
    <row r="2147" spans="9:10">
      <c r="I2147" s="52" t="s">
        <v>4261</v>
      </c>
      <c r="J2147" s="78" t="s">
        <v>8399</v>
      </c>
    </row>
    <row r="2148" spans="9:10">
      <c r="I2148" s="52" t="s">
        <v>4262</v>
      </c>
      <c r="J2148" s="78" t="s">
        <v>8400</v>
      </c>
    </row>
    <row r="2149" spans="9:10">
      <c r="I2149" s="52" t="s">
        <v>4263</v>
      </c>
      <c r="J2149" s="78" t="s">
        <v>6906</v>
      </c>
    </row>
    <row r="2150" spans="9:10">
      <c r="I2150" s="52" t="s">
        <v>4264</v>
      </c>
      <c r="J2150" s="78" t="s">
        <v>6907</v>
      </c>
    </row>
    <row r="2151" spans="9:10">
      <c r="I2151" s="52" t="s">
        <v>4265</v>
      </c>
      <c r="J2151" s="78" t="s">
        <v>6908</v>
      </c>
    </row>
    <row r="2152" spans="9:10">
      <c r="I2152" s="52" t="s">
        <v>4266</v>
      </c>
      <c r="J2152" s="78" t="s">
        <v>6909</v>
      </c>
    </row>
    <row r="2153" spans="9:10">
      <c r="I2153" s="52" t="s">
        <v>4267</v>
      </c>
      <c r="J2153" s="78" t="s">
        <v>6910</v>
      </c>
    </row>
    <row r="2154" spans="9:10">
      <c r="I2154" s="52" t="s">
        <v>4268</v>
      </c>
      <c r="J2154" s="78" t="s">
        <v>6911</v>
      </c>
    </row>
    <row r="2155" spans="9:10">
      <c r="I2155" s="52" t="s">
        <v>4269</v>
      </c>
      <c r="J2155" s="78" t="s">
        <v>6912</v>
      </c>
    </row>
    <row r="2156" spans="9:10">
      <c r="I2156" s="52" t="s">
        <v>4270</v>
      </c>
      <c r="J2156" s="78" t="s">
        <v>6913</v>
      </c>
    </row>
    <row r="2157" spans="9:10">
      <c r="I2157" s="52" t="s">
        <v>4271</v>
      </c>
      <c r="J2157" s="78" t="s">
        <v>6914</v>
      </c>
    </row>
    <row r="2158" spans="9:10">
      <c r="I2158" s="52" t="s">
        <v>4272</v>
      </c>
      <c r="J2158" s="78" t="s">
        <v>6915</v>
      </c>
    </row>
    <row r="2159" spans="9:10">
      <c r="I2159" s="52" t="s">
        <v>4273</v>
      </c>
      <c r="J2159" s="78" t="s">
        <v>6916</v>
      </c>
    </row>
    <row r="2160" spans="9:10">
      <c r="I2160" s="52" t="s">
        <v>4274</v>
      </c>
      <c r="J2160" s="78" t="s">
        <v>6917</v>
      </c>
    </row>
    <row r="2161" spans="9:10">
      <c r="I2161" s="52" t="s">
        <v>4275</v>
      </c>
      <c r="J2161" s="78" t="s">
        <v>6918</v>
      </c>
    </row>
    <row r="2162" spans="9:10">
      <c r="I2162" s="52" t="s">
        <v>4276</v>
      </c>
      <c r="J2162" s="78" t="s">
        <v>6919</v>
      </c>
    </row>
    <row r="2163" spans="9:10">
      <c r="I2163" s="52" t="s">
        <v>4277</v>
      </c>
      <c r="J2163" s="78" t="s">
        <v>8401</v>
      </c>
    </row>
    <row r="2164" spans="9:10">
      <c r="I2164" s="52" t="s">
        <v>4278</v>
      </c>
      <c r="J2164" s="78" t="s">
        <v>8402</v>
      </c>
    </row>
    <row r="2165" spans="9:10">
      <c r="I2165" s="52" t="s">
        <v>4279</v>
      </c>
      <c r="J2165" s="78" t="s">
        <v>8403</v>
      </c>
    </row>
    <row r="2166" spans="9:10">
      <c r="I2166" s="52" t="s">
        <v>4280</v>
      </c>
      <c r="J2166" s="78" t="s">
        <v>8404</v>
      </c>
    </row>
    <row r="2167" spans="9:10">
      <c r="I2167" s="52" t="s">
        <v>4281</v>
      </c>
      <c r="J2167" s="78" t="s">
        <v>8405</v>
      </c>
    </row>
    <row r="2168" spans="9:10">
      <c r="I2168" s="52" t="s">
        <v>4282</v>
      </c>
      <c r="J2168" s="78" t="s">
        <v>8402</v>
      </c>
    </row>
    <row r="2169" spans="9:10">
      <c r="I2169" s="52" t="s">
        <v>4283</v>
      </c>
      <c r="J2169" s="78" t="s">
        <v>8406</v>
      </c>
    </row>
    <row r="2170" spans="9:10">
      <c r="I2170" s="52" t="s">
        <v>4284</v>
      </c>
      <c r="J2170" s="78" t="s">
        <v>8407</v>
      </c>
    </row>
    <row r="2171" spans="9:10">
      <c r="I2171" s="52" t="s">
        <v>4285</v>
      </c>
      <c r="J2171" s="78" t="s">
        <v>8408</v>
      </c>
    </row>
    <row r="2172" spans="9:10">
      <c r="I2172" s="52" t="s">
        <v>4286</v>
      </c>
      <c r="J2172" s="78" t="s">
        <v>8409</v>
      </c>
    </row>
    <row r="2173" spans="9:10">
      <c r="I2173" s="52" t="s">
        <v>4287</v>
      </c>
      <c r="J2173" s="78" t="s">
        <v>8410</v>
      </c>
    </row>
    <row r="2174" spans="9:10">
      <c r="I2174" s="52" t="s">
        <v>4288</v>
      </c>
      <c r="J2174" s="78" t="s">
        <v>8411</v>
      </c>
    </row>
    <row r="2175" spans="9:10">
      <c r="I2175" s="52" t="s">
        <v>4289</v>
      </c>
      <c r="J2175" s="78" t="s">
        <v>8412</v>
      </c>
    </row>
    <row r="2176" spans="9:10">
      <c r="I2176" s="52" t="s">
        <v>4290</v>
      </c>
      <c r="J2176" s="78" t="s">
        <v>8413</v>
      </c>
    </row>
    <row r="2177" spans="9:10">
      <c r="I2177" s="52" t="s">
        <v>4291</v>
      </c>
      <c r="J2177" s="78" t="s">
        <v>8414</v>
      </c>
    </row>
    <row r="2178" spans="9:10">
      <c r="I2178" s="52" t="s">
        <v>4292</v>
      </c>
      <c r="J2178" s="78" t="s">
        <v>8415</v>
      </c>
    </row>
    <row r="2179" spans="9:10">
      <c r="I2179" s="52" t="s">
        <v>4293</v>
      </c>
      <c r="J2179" s="78" t="s">
        <v>8416</v>
      </c>
    </row>
    <row r="2180" spans="9:10">
      <c r="I2180" s="52" t="s">
        <v>4294</v>
      </c>
      <c r="J2180" s="78" t="s">
        <v>8417</v>
      </c>
    </row>
    <row r="2181" spans="9:10">
      <c r="I2181" s="52" t="s">
        <v>4295</v>
      </c>
      <c r="J2181" s="78" t="s">
        <v>8418</v>
      </c>
    </row>
    <row r="2182" spans="9:10">
      <c r="I2182" s="52" t="s">
        <v>4296</v>
      </c>
      <c r="J2182" s="78" t="s">
        <v>8419</v>
      </c>
    </row>
    <row r="2183" spans="9:10">
      <c r="I2183" s="52" t="s">
        <v>4297</v>
      </c>
      <c r="J2183" s="78" t="s">
        <v>8420</v>
      </c>
    </row>
    <row r="2184" spans="9:10">
      <c r="I2184" s="52" t="s">
        <v>4298</v>
      </c>
      <c r="J2184" s="78" t="s">
        <v>8421</v>
      </c>
    </row>
    <row r="2185" spans="9:10">
      <c r="I2185" s="52" t="s">
        <v>4299</v>
      </c>
      <c r="J2185" s="78" t="s">
        <v>8422</v>
      </c>
    </row>
    <row r="2186" spans="9:10">
      <c r="I2186" s="52" t="s">
        <v>4300</v>
      </c>
      <c r="J2186" s="78" t="s">
        <v>8423</v>
      </c>
    </row>
    <row r="2187" spans="9:10">
      <c r="I2187" s="52" t="s">
        <v>4301</v>
      </c>
      <c r="J2187" s="78" t="s">
        <v>8424</v>
      </c>
    </row>
    <row r="2188" spans="9:10">
      <c r="I2188" s="52" t="s">
        <v>4302</v>
      </c>
      <c r="J2188" s="78" t="s">
        <v>8425</v>
      </c>
    </row>
    <row r="2189" spans="9:10">
      <c r="I2189" s="52" t="s">
        <v>4303</v>
      </c>
      <c r="J2189" s="78" t="s">
        <v>8426</v>
      </c>
    </row>
    <row r="2190" spans="9:10">
      <c r="I2190" s="52" t="s">
        <v>4304</v>
      </c>
      <c r="J2190" s="78" t="s">
        <v>8427</v>
      </c>
    </row>
    <row r="2191" spans="9:10">
      <c r="I2191" s="52" t="s">
        <v>4305</v>
      </c>
      <c r="J2191" s="78" t="s">
        <v>8428</v>
      </c>
    </row>
    <row r="2192" spans="9:10">
      <c r="I2192" s="52" t="s">
        <v>4306</v>
      </c>
      <c r="J2192" s="78" t="s">
        <v>8429</v>
      </c>
    </row>
    <row r="2193" spans="9:10">
      <c r="I2193" s="52" t="s">
        <v>4307</v>
      </c>
      <c r="J2193" s="78" t="s">
        <v>8430</v>
      </c>
    </row>
    <row r="2194" spans="9:10">
      <c r="I2194" s="52" t="s">
        <v>4308</v>
      </c>
      <c r="J2194" s="78" t="s">
        <v>8431</v>
      </c>
    </row>
    <row r="2195" spans="9:10">
      <c r="I2195" s="52" t="s">
        <v>4309</v>
      </c>
      <c r="J2195" s="78" t="s">
        <v>8432</v>
      </c>
    </row>
    <row r="2196" spans="9:10">
      <c r="I2196" s="52" t="s">
        <v>4310</v>
      </c>
      <c r="J2196" s="78" t="s">
        <v>8433</v>
      </c>
    </row>
    <row r="2197" spans="9:10">
      <c r="I2197" s="52" t="s">
        <v>4311</v>
      </c>
      <c r="J2197" s="78" t="s">
        <v>8434</v>
      </c>
    </row>
    <row r="2198" spans="9:10">
      <c r="I2198" s="52" t="s">
        <v>4312</v>
      </c>
      <c r="J2198" s="78" t="s">
        <v>8435</v>
      </c>
    </row>
    <row r="2199" spans="9:10">
      <c r="I2199" s="52" t="s">
        <v>4313</v>
      </c>
      <c r="J2199" s="78" t="s">
        <v>8436</v>
      </c>
    </row>
    <row r="2200" spans="9:10">
      <c r="I2200" s="52" t="s">
        <v>4314</v>
      </c>
      <c r="J2200" s="78" t="s">
        <v>8437</v>
      </c>
    </row>
    <row r="2201" spans="9:10">
      <c r="I2201" s="52" t="s">
        <v>4315</v>
      </c>
      <c r="J2201" s="78" t="s">
        <v>8438</v>
      </c>
    </row>
    <row r="2202" spans="9:10">
      <c r="I2202" s="52" t="s">
        <v>4316</v>
      </c>
      <c r="J2202" s="78" t="s">
        <v>8439</v>
      </c>
    </row>
    <row r="2203" spans="9:10">
      <c r="I2203" s="52" t="s">
        <v>4317</v>
      </c>
      <c r="J2203" s="78" t="s">
        <v>8440</v>
      </c>
    </row>
    <row r="2204" spans="9:10">
      <c r="I2204" s="52" t="s">
        <v>4318</v>
      </c>
      <c r="J2204" s="78" t="s">
        <v>8441</v>
      </c>
    </row>
    <row r="2205" spans="9:10">
      <c r="I2205" s="52" t="s">
        <v>4319</v>
      </c>
      <c r="J2205" s="78" t="s">
        <v>8442</v>
      </c>
    </row>
    <row r="2206" spans="9:10">
      <c r="I2206" s="52" t="s">
        <v>4320</v>
      </c>
      <c r="J2206" s="78" t="s">
        <v>8443</v>
      </c>
    </row>
    <row r="2207" spans="9:10">
      <c r="I2207" s="52" t="s">
        <v>4321</v>
      </c>
      <c r="J2207" s="78" t="s">
        <v>8444</v>
      </c>
    </row>
    <row r="2208" spans="9:10">
      <c r="I2208" s="52" t="s">
        <v>4322</v>
      </c>
      <c r="J2208" s="78" t="s">
        <v>8445</v>
      </c>
    </row>
    <row r="2209" spans="9:10">
      <c r="I2209" s="52" t="s">
        <v>4323</v>
      </c>
      <c r="J2209" s="78" t="s">
        <v>8446</v>
      </c>
    </row>
    <row r="2210" spans="9:10">
      <c r="I2210" s="52" t="s">
        <v>4324</v>
      </c>
      <c r="J2210" s="78" t="s">
        <v>8447</v>
      </c>
    </row>
    <row r="2211" spans="9:10">
      <c r="I2211" s="52" t="s">
        <v>4325</v>
      </c>
      <c r="J2211" s="78" t="s">
        <v>8448</v>
      </c>
    </row>
    <row r="2212" spans="9:10">
      <c r="I2212" s="52" t="s">
        <v>4326</v>
      </c>
      <c r="J2212" s="78" t="s">
        <v>8449</v>
      </c>
    </row>
    <row r="2213" spans="9:10">
      <c r="I2213" s="52" t="s">
        <v>4327</v>
      </c>
      <c r="J2213" s="78" t="s">
        <v>8450</v>
      </c>
    </row>
    <row r="2214" spans="9:10">
      <c r="I2214" s="52" t="s">
        <v>4328</v>
      </c>
      <c r="J2214" s="78" t="s">
        <v>8451</v>
      </c>
    </row>
    <row r="2215" spans="9:10">
      <c r="I2215" s="52" t="s">
        <v>4329</v>
      </c>
      <c r="J2215" s="78" t="s">
        <v>8452</v>
      </c>
    </row>
    <row r="2216" spans="9:10">
      <c r="I2216" s="52" t="s">
        <v>4330</v>
      </c>
      <c r="J2216" s="78" t="s">
        <v>8453</v>
      </c>
    </row>
    <row r="2217" spans="9:10">
      <c r="I2217" s="52" t="s">
        <v>4331</v>
      </c>
      <c r="J2217" s="78" t="s">
        <v>8454</v>
      </c>
    </row>
    <row r="2218" spans="9:10">
      <c r="I2218" s="52" t="s">
        <v>4332</v>
      </c>
      <c r="J2218" s="78" t="s">
        <v>8455</v>
      </c>
    </row>
    <row r="2219" spans="9:10">
      <c r="I2219" s="52" t="s">
        <v>4333</v>
      </c>
      <c r="J2219" s="78" t="s">
        <v>8456</v>
      </c>
    </row>
    <row r="2220" spans="9:10">
      <c r="I2220" s="52" t="s">
        <v>4334</v>
      </c>
      <c r="J2220" s="78" t="s">
        <v>8457</v>
      </c>
    </row>
    <row r="2221" spans="9:10">
      <c r="I2221" s="52" t="s">
        <v>4335</v>
      </c>
      <c r="J2221" s="78" t="s">
        <v>8458</v>
      </c>
    </row>
    <row r="2222" spans="9:10">
      <c r="I2222" s="52" t="s">
        <v>4336</v>
      </c>
      <c r="J2222" s="78" t="s">
        <v>8459</v>
      </c>
    </row>
    <row r="2223" spans="9:10">
      <c r="I2223" s="52" t="s">
        <v>4337</v>
      </c>
      <c r="J2223" s="78" t="s">
        <v>8460</v>
      </c>
    </row>
    <row r="2224" spans="9:10">
      <c r="I2224" s="52" t="s">
        <v>4338</v>
      </c>
      <c r="J2224" s="78" t="s">
        <v>8461</v>
      </c>
    </row>
    <row r="2225" spans="9:10">
      <c r="I2225" s="52" t="s">
        <v>4339</v>
      </c>
      <c r="J2225" s="78" t="s">
        <v>8462</v>
      </c>
    </row>
    <row r="2226" spans="9:10">
      <c r="I2226" s="52" t="s">
        <v>4340</v>
      </c>
      <c r="J2226" s="78" t="s">
        <v>8463</v>
      </c>
    </row>
    <row r="2227" spans="9:10">
      <c r="I2227" s="52" t="s">
        <v>4341</v>
      </c>
      <c r="J2227" s="78" t="s">
        <v>8464</v>
      </c>
    </row>
    <row r="2228" spans="9:10">
      <c r="I2228" s="52" t="s">
        <v>4342</v>
      </c>
      <c r="J2228" s="78" t="s">
        <v>8465</v>
      </c>
    </row>
    <row r="2229" spans="9:10">
      <c r="I2229" s="52" t="s">
        <v>4343</v>
      </c>
      <c r="J2229" s="78" t="s">
        <v>8466</v>
      </c>
    </row>
    <row r="2230" spans="9:10">
      <c r="I2230" s="52" t="s">
        <v>4344</v>
      </c>
      <c r="J2230" s="78" t="s">
        <v>8467</v>
      </c>
    </row>
    <row r="2231" spans="9:10">
      <c r="I2231" s="52" t="s">
        <v>4345</v>
      </c>
      <c r="J2231" s="78" t="s">
        <v>8468</v>
      </c>
    </row>
    <row r="2232" spans="9:10">
      <c r="I2232" s="52" t="s">
        <v>4346</v>
      </c>
      <c r="J2232" s="78" t="s">
        <v>8469</v>
      </c>
    </row>
    <row r="2233" spans="9:10">
      <c r="I2233" s="52" t="s">
        <v>4347</v>
      </c>
      <c r="J2233" s="78" t="s">
        <v>8470</v>
      </c>
    </row>
    <row r="2234" spans="9:10">
      <c r="I2234" s="52" t="s">
        <v>4348</v>
      </c>
      <c r="J2234" s="78" t="s">
        <v>8471</v>
      </c>
    </row>
    <row r="2235" spans="9:10">
      <c r="I2235" s="52" t="s">
        <v>4349</v>
      </c>
      <c r="J2235" s="78" t="s">
        <v>8472</v>
      </c>
    </row>
    <row r="2236" spans="9:10">
      <c r="I2236" s="52" t="s">
        <v>4350</v>
      </c>
      <c r="J2236" s="78" t="s">
        <v>8473</v>
      </c>
    </row>
    <row r="2237" spans="9:10">
      <c r="I2237" s="52" t="s">
        <v>4351</v>
      </c>
      <c r="J2237" s="78" t="s">
        <v>8474</v>
      </c>
    </row>
    <row r="2238" spans="9:10">
      <c r="I2238" s="52" t="s">
        <v>4352</v>
      </c>
      <c r="J2238" s="78" t="s">
        <v>8475</v>
      </c>
    </row>
    <row r="2239" spans="9:10">
      <c r="I2239" s="52" t="s">
        <v>4353</v>
      </c>
      <c r="J2239" s="78" t="s">
        <v>8476</v>
      </c>
    </row>
    <row r="2240" spans="9:10">
      <c r="I2240" s="52" t="s">
        <v>4354</v>
      </c>
      <c r="J2240" s="78" t="s">
        <v>8477</v>
      </c>
    </row>
    <row r="2241" spans="9:10">
      <c r="I2241" s="52" t="s">
        <v>4355</v>
      </c>
      <c r="J2241" s="78" t="s">
        <v>8478</v>
      </c>
    </row>
    <row r="2242" spans="9:10">
      <c r="I2242" s="52" t="s">
        <v>4356</v>
      </c>
      <c r="J2242" s="78" t="s">
        <v>8479</v>
      </c>
    </row>
    <row r="2243" spans="9:10">
      <c r="I2243" s="52" t="s">
        <v>4357</v>
      </c>
      <c r="J2243" s="78" t="s">
        <v>8480</v>
      </c>
    </row>
    <row r="2244" spans="9:10">
      <c r="I2244" s="52" t="s">
        <v>4358</v>
      </c>
      <c r="J2244" s="78" t="s">
        <v>8481</v>
      </c>
    </row>
    <row r="2245" spans="9:10">
      <c r="I2245" s="52" t="s">
        <v>4359</v>
      </c>
      <c r="J2245" s="78" t="s">
        <v>8482</v>
      </c>
    </row>
    <row r="2246" spans="9:10">
      <c r="I2246" s="52" t="s">
        <v>4360</v>
      </c>
      <c r="J2246" s="78" t="s">
        <v>8483</v>
      </c>
    </row>
    <row r="2247" spans="9:10">
      <c r="I2247" s="52" t="s">
        <v>10861</v>
      </c>
      <c r="J2247" s="78" t="s">
        <v>8484</v>
      </c>
    </row>
    <row r="2248" spans="9:10">
      <c r="I2248" s="52" t="s">
        <v>10862</v>
      </c>
      <c r="J2248" s="78" t="s">
        <v>8485</v>
      </c>
    </row>
    <row r="2249" spans="9:10">
      <c r="I2249" s="52" t="s">
        <v>10863</v>
      </c>
      <c r="J2249" s="78" t="s">
        <v>8486</v>
      </c>
    </row>
    <row r="2250" spans="9:10">
      <c r="I2250" s="52" t="s">
        <v>10864</v>
      </c>
      <c r="J2250" s="78" t="s">
        <v>8487</v>
      </c>
    </row>
    <row r="2251" spans="9:10">
      <c r="I2251" s="52" t="s">
        <v>4361</v>
      </c>
      <c r="J2251" s="78" t="s">
        <v>8488</v>
      </c>
    </row>
    <row r="2252" spans="9:10">
      <c r="I2252" s="52" t="s">
        <v>4362</v>
      </c>
      <c r="J2252" s="78" t="s">
        <v>8489</v>
      </c>
    </row>
    <row r="2253" spans="9:10">
      <c r="I2253" s="52" t="s">
        <v>4363</v>
      </c>
      <c r="J2253" s="78" t="s">
        <v>8490</v>
      </c>
    </row>
    <row r="2254" spans="9:10">
      <c r="I2254" s="52" t="s">
        <v>4364</v>
      </c>
      <c r="J2254" s="78" t="s">
        <v>8491</v>
      </c>
    </row>
    <row r="2255" spans="9:10">
      <c r="I2255" s="85" t="s">
        <v>4365</v>
      </c>
      <c r="J2255" s="78" t="s">
        <v>8492</v>
      </c>
    </row>
    <row r="2256" spans="9:10">
      <c r="I2256" s="85" t="s">
        <v>4366</v>
      </c>
      <c r="J2256" s="78" t="s">
        <v>8493</v>
      </c>
    </row>
    <row r="2257" spans="9:10">
      <c r="I2257" s="85" t="s">
        <v>4367</v>
      </c>
      <c r="J2257" s="78" t="s">
        <v>8494</v>
      </c>
    </row>
    <row r="2258" spans="9:10">
      <c r="I2258" s="85" t="s">
        <v>4368</v>
      </c>
      <c r="J2258" s="78" t="s">
        <v>8495</v>
      </c>
    </row>
    <row r="2259" spans="9:10">
      <c r="I2259" s="85" t="s">
        <v>4369</v>
      </c>
      <c r="J2259" s="78" t="s">
        <v>8496</v>
      </c>
    </row>
    <row r="2260" spans="9:10">
      <c r="I2260" s="85" t="s">
        <v>4370</v>
      </c>
      <c r="J2260" s="78" t="s">
        <v>8497</v>
      </c>
    </row>
    <row r="2261" spans="9:10">
      <c r="I2261" s="85" t="s">
        <v>4371</v>
      </c>
      <c r="J2261" s="78" t="s">
        <v>8498</v>
      </c>
    </row>
    <row r="2262" spans="9:10">
      <c r="I2262" s="85" t="s">
        <v>4372</v>
      </c>
      <c r="J2262" s="78" t="s">
        <v>8499</v>
      </c>
    </row>
    <row r="2263" spans="9:10">
      <c r="I2263" s="52" t="s">
        <v>4373</v>
      </c>
      <c r="J2263" s="78" t="s">
        <v>8500</v>
      </c>
    </row>
    <row r="2264" spans="9:10">
      <c r="I2264" s="52" t="s">
        <v>4374</v>
      </c>
      <c r="J2264" s="78" t="s">
        <v>8501</v>
      </c>
    </row>
    <row r="2265" spans="9:10">
      <c r="I2265" s="52" t="s">
        <v>4375</v>
      </c>
      <c r="J2265" s="78" t="s">
        <v>8502</v>
      </c>
    </row>
    <row r="2266" spans="9:10">
      <c r="I2266" s="52" t="s">
        <v>4376</v>
      </c>
      <c r="J2266" s="78" t="s">
        <v>8503</v>
      </c>
    </row>
    <row r="2267" spans="9:10">
      <c r="I2267" s="52" t="s">
        <v>4377</v>
      </c>
      <c r="J2267" s="78" t="s">
        <v>8504</v>
      </c>
    </row>
    <row r="2268" spans="9:10">
      <c r="I2268" s="52" t="s">
        <v>4378</v>
      </c>
      <c r="J2268" s="78" t="s">
        <v>8505</v>
      </c>
    </row>
    <row r="2269" spans="9:10">
      <c r="I2269" s="52" t="s">
        <v>4379</v>
      </c>
      <c r="J2269" s="78" t="s">
        <v>8506</v>
      </c>
    </row>
    <row r="2270" spans="9:10">
      <c r="I2270" s="52" t="s">
        <v>4380</v>
      </c>
      <c r="J2270" s="78" t="s">
        <v>8507</v>
      </c>
    </row>
    <row r="2271" spans="9:10">
      <c r="I2271" s="85" t="s">
        <v>4381</v>
      </c>
      <c r="J2271" s="78" t="s">
        <v>8508</v>
      </c>
    </row>
    <row r="2272" spans="9:10">
      <c r="I2272" s="85" t="s">
        <v>4382</v>
      </c>
      <c r="J2272" s="78" t="s">
        <v>8509</v>
      </c>
    </row>
    <row r="2273" spans="9:10">
      <c r="I2273" s="85" t="s">
        <v>4383</v>
      </c>
      <c r="J2273" s="78" t="s">
        <v>8510</v>
      </c>
    </row>
    <row r="2274" spans="9:10">
      <c r="I2274" s="85" t="s">
        <v>4384</v>
      </c>
      <c r="J2274" s="78" t="s">
        <v>8511</v>
      </c>
    </row>
    <row r="2275" spans="9:10">
      <c r="I2275" s="52" t="s">
        <v>4385</v>
      </c>
      <c r="J2275" s="78" t="s">
        <v>8512</v>
      </c>
    </row>
    <row r="2276" spans="9:10">
      <c r="I2276" s="52" t="s">
        <v>4386</v>
      </c>
      <c r="J2276" s="88" t="s">
        <v>8513</v>
      </c>
    </row>
    <row r="2277" spans="9:10">
      <c r="I2277" s="52" t="s">
        <v>4387</v>
      </c>
      <c r="J2277" s="78" t="s">
        <v>8514</v>
      </c>
    </row>
    <row r="2278" spans="9:10">
      <c r="I2278" s="52" t="s">
        <v>4388</v>
      </c>
      <c r="J2278" s="78" t="s">
        <v>2635</v>
      </c>
    </row>
    <row r="2279" spans="9:10">
      <c r="I2279" s="52" t="s">
        <v>4389</v>
      </c>
      <c r="J2279" s="78" t="s">
        <v>8515</v>
      </c>
    </row>
    <row r="2280" spans="9:10">
      <c r="I2280" s="52" t="s">
        <v>4390</v>
      </c>
      <c r="J2280" s="78" t="s">
        <v>8516</v>
      </c>
    </row>
    <row r="2281" spans="9:10">
      <c r="I2281" s="52" t="s">
        <v>4391</v>
      </c>
      <c r="J2281" s="78" t="s">
        <v>8517</v>
      </c>
    </row>
    <row r="2282" spans="9:10">
      <c r="I2282" s="52" t="s">
        <v>4392</v>
      </c>
      <c r="J2282" s="78" t="s">
        <v>8518</v>
      </c>
    </row>
    <row r="2283" spans="9:10">
      <c r="I2283" s="52" t="s">
        <v>4393</v>
      </c>
      <c r="J2283" s="78" t="s">
        <v>8519</v>
      </c>
    </row>
    <row r="2284" spans="9:10">
      <c r="I2284" s="52" t="s">
        <v>4394</v>
      </c>
      <c r="J2284" s="78" t="s">
        <v>8520</v>
      </c>
    </row>
    <row r="2285" spans="9:10">
      <c r="I2285" s="52" t="s">
        <v>4395</v>
      </c>
      <c r="J2285" s="78" t="s">
        <v>8521</v>
      </c>
    </row>
    <row r="2286" spans="9:10">
      <c r="I2286" s="52" t="s">
        <v>4396</v>
      </c>
      <c r="J2286" s="78" t="s">
        <v>8522</v>
      </c>
    </row>
    <row r="2287" spans="9:10">
      <c r="I2287" s="52" t="s">
        <v>4397</v>
      </c>
      <c r="J2287" s="78" t="s">
        <v>8523</v>
      </c>
    </row>
    <row r="2288" spans="9:10">
      <c r="I2288" s="52" t="s">
        <v>4398</v>
      </c>
      <c r="J2288" s="78" t="s">
        <v>8524</v>
      </c>
    </row>
    <row r="2289" spans="9:10">
      <c r="I2289" s="52" t="s">
        <v>4399</v>
      </c>
      <c r="J2289" s="78" t="s">
        <v>8525</v>
      </c>
    </row>
    <row r="2290" spans="9:10">
      <c r="I2290" s="52" t="s">
        <v>4400</v>
      </c>
      <c r="J2290" s="78" t="s">
        <v>8526</v>
      </c>
    </row>
    <row r="2291" spans="9:10">
      <c r="I2291" s="52" t="s">
        <v>4401</v>
      </c>
      <c r="J2291" s="78" t="s">
        <v>8527</v>
      </c>
    </row>
    <row r="2292" spans="9:10">
      <c r="I2292" s="52" t="s">
        <v>4402</v>
      </c>
      <c r="J2292" s="78" t="s">
        <v>8528</v>
      </c>
    </row>
    <row r="2293" spans="9:10">
      <c r="I2293" s="52" t="s">
        <v>4403</v>
      </c>
      <c r="J2293" s="78" t="s">
        <v>8529</v>
      </c>
    </row>
    <row r="2294" spans="9:10">
      <c r="I2294" s="52" t="s">
        <v>4404</v>
      </c>
      <c r="J2294" s="78" t="s">
        <v>8530</v>
      </c>
    </row>
    <row r="2295" spans="9:10">
      <c r="I2295" s="52" t="s">
        <v>4405</v>
      </c>
      <c r="J2295" s="78" t="s">
        <v>8531</v>
      </c>
    </row>
    <row r="2296" spans="9:10">
      <c r="I2296" s="52" t="s">
        <v>4406</v>
      </c>
      <c r="J2296" s="78" t="s">
        <v>8532</v>
      </c>
    </row>
    <row r="2297" spans="9:10">
      <c r="I2297" s="52" t="s">
        <v>4407</v>
      </c>
      <c r="J2297" s="78" t="s">
        <v>8533</v>
      </c>
    </row>
    <row r="2298" spans="9:10">
      <c r="I2298" s="52" t="s">
        <v>4408</v>
      </c>
      <c r="J2298" s="78" t="s">
        <v>8534</v>
      </c>
    </row>
    <row r="2299" spans="9:10">
      <c r="I2299" s="52" t="s">
        <v>4409</v>
      </c>
      <c r="J2299" s="78" t="s">
        <v>8535</v>
      </c>
    </row>
    <row r="2300" spans="9:10">
      <c r="I2300" s="52" t="s">
        <v>4410</v>
      </c>
      <c r="J2300" s="78" t="s">
        <v>8536</v>
      </c>
    </row>
    <row r="2301" spans="9:10">
      <c r="I2301" s="52" t="s">
        <v>4411</v>
      </c>
      <c r="J2301" s="78" t="s">
        <v>8537</v>
      </c>
    </row>
    <row r="2302" spans="9:10">
      <c r="I2302" s="52" t="s">
        <v>4412</v>
      </c>
      <c r="J2302" s="78" t="s">
        <v>8538</v>
      </c>
    </row>
    <row r="2303" spans="9:10">
      <c r="I2303" s="52" t="s">
        <v>4413</v>
      </c>
      <c r="J2303" s="78" t="s">
        <v>8539</v>
      </c>
    </row>
    <row r="2304" spans="9:10">
      <c r="I2304" s="52" t="s">
        <v>4414</v>
      </c>
      <c r="J2304" s="78" t="s">
        <v>8540</v>
      </c>
    </row>
    <row r="2305" spans="9:10">
      <c r="I2305" s="52" t="s">
        <v>4415</v>
      </c>
      <c r="J2305" s="78" t="s">
        <v>8541</v>
      </c>
    </row>
    <row r="2306" spans="9:10">
      <c r="I2306" s="52" t="s">
        <v>4416</v>
      </c>
      <c r="J2306" s="78" t="s">
        <v>8542</v>
      </c>
    </row>
    <row r="2307" spans="9:10">
      <c r="I2307" s="52" t="s">
        <v>4417</v>
      </c>
      <c r="J2307" s="78" t="s">
        <v>8543</v>
      </c>
    </row>
    <row r="2308" spans="9:10">
      <c r="I2308" s="52" t="s">
        <v>4418</v>
      </c>
      <c r="J2308" s="78" t="s">
        <v>8544</v>
      </c>
    </row>
    <row r="2309" spans="9:10">
      <c r="I2309" s="52" t="s">
        <v>4419</v>
      </c>
      <c r="J2309" s="78" t="s">
        <v>8545</v>
      </c>
    </row>
    <row r="2310" spans="9:10">
      <c r="I2310" s="52" t="s">
        <v>4420</v>
      </c>
      <c r="J2310" s="78" t="s">
        <v>8546</v>
      </c>
    </row>
    <row r="2311" spans="9:10">
      <c r="I2311" s="52" t="s">
        <v>4421</v>
      </c>
      <c r="J2311" s="78" t="s">
        <v>8547</v>
      </c>
    </row>
    <row r="2312" spans="9:10">
      <c r="I2312" s="52" t="s">
        <v>4422</v>
      </c>
      <c r="J2312" s="78" t="s">
        <v>8548</v>
      </c>
    </row>
    <row r="2313" spans="9:10">
      <c r="I2313" s="52" t="s">
        <v>4423</v>
      </c>
      <c r="J2313" s="78" t="s">
        <v>8549</v>
      </c>
    </row>
    <row r="2314" spans="9:10">
      <c r="I2314" s="52" t="s">
        <v>4424</v>
      </c>
      <c r="J2314" s="78" t="s">
        <v>8550</v>
      </c>
    </row>
    <row r="2315" spans="9:10">
      <c r="I2315" s="52" t="s">
        <v>4425</v>
      </c>
      <c r="J2315" s="78" t="s">
        <v>8551</v>
      </c>
    </row>
    <row r="2316" spans="9:10">
      <c r="I2316" s="52" t="s">
        <v>4426</v>
      </c>
      <c r="J2316" s="78" t="s">
        <v>8552</v>
      </c>
    </row>
    <row r="2317" spans="9:10">
      <c r="I2317" s="52" t="s">
        <v>4427</v>
      </c>
      <c r="J2317" s="78" t="s">
        <v>8553</v>
      </c>
    </row>
    <row r="2318" spans="9:10">
      <c r="I2318" s="52" t="s">
        <v>4428</v>
      </c>
      <c r="J2318" s="78" t="s">
        <v>8554</v>
      </c>
    </row>
    <row r="2319" spans="9:10">
      <c r="I2319" s="52" t="s">
        <v>4429</v>
      </c>
      <c r="J2319" s="78" t="s">
        <v>8555</v>
      </c>
    </row>
    <row r="2320" spans="9:10">
      <c r="I2320" s="52" t="s">
        <v>4430</v>
      </c>
      <c r="J2320" s="78" t="s">
        <v>8556</v>
      </c>
    </row>
    <row r="2321" spans="9:10">
      <c r="I2321" s="52" t="s">
        <v>4431</v>
      </c>
      <c r="J2321" s="78" t="s">
        <v>8557</v>
      </c>
    </row>
    <row r="2322" spans="9:10">
      <c r="I2322" s="52" t="s">
        <v>4432</v>
      </c>
      <c r="J2322" s="78" t="s">
        <v>8558</v>
      </c>
    </row>
    <row r="2323" spans="9:10">
      <c r="I2323" s="52" t="s">
        <v>4433</v>
      </c>
      <c r="J2323" s="78" t="s">
        <v>8559</v>
      </c>
    </row>
    <row r="2324" spans="9:10">
      <c r="I2324" s="52" t="s">
        <v>4434</v>
      </c>
      <c r="J2324" s="78" t="s">
        <v>8560</v>
      </c>
    </row>
    <row r="2325" spans="9:10">
      <c r="I2325" s="52" t="s">
        <v>4435</v>
      </c>
      <c r="J2325" s="78" t="s">
        <v>8561</v>
      </c>
    </row>
    <row r="2326" spans="9:10">
      <c r="I2326" s="52" t="s">
        <v>4436</v>
      </c>
      <c r="J2326" s="78" t="s">
        <v>8562</v>
      </c>
    </row>
    <row r="2327" spans="9:10">
      <c r="I2327" s="52" t="s">
        <v>4437</v>
      </c>
      <c r="J2327" s="78" t="s">
        <v>8563</v>
      </c>
    </row>
    <row r="2328" spans="9:10">
      <c r="I2328" s="52" t="s">
        <v>4438</v>
      </c>
      <c r="J2328" s="78" t="s">
        <v>8564</v>
      </c>
    </row>
    <row r="2329" spans="9:10">
      <c r="I2329" s="52" t="s">
        <v>4439</v>
      </c>
      <c r="J2329" s="78" t="s">
        <v>8565</v>
      </c>
    </row>
    <row r="2330" spans="9:10">
      <c r="I2330" s="52" t="s">
        <v>4440</v>
      </c>
      <c r="J2330" s="78" t="s">
        <v>8566</v>
      </c>
    </row>
    <row r="2331" spans="9:10">
      <c r="I2331" s="52" t="s">
        <v>4441</v>
      </c>
      <c r="J2331" s="78" t="s">
        <v>8567</v>
      </c>
    </row>
    <row r="2332" spans="9:10">
      <c r="I2332" s="52" t="s">
        <v>4442</v>
      </c>
      <c r="J2332" s="78" t="s">
        <v>8568</v>
      </c>
    </row>
    <row r="2333" spans="9:10">
      <c r="I2333" s="52" t="s">
        <v>4443</v>
      </c>
      <c r="J2333" s="78" t="s">
        <v>8569</v>
      </c>
    </row>
    <row r="2334" spans="9:10">
      <c r="I2334" s="52" t="s">
        <v>4444</v>
      </c>
      <c r="J2334" s="78" t="s">
        <v>8570</v>
      </c>
    </row>
    <row r="2335" spans="9:10">
      <c r="I2335" s="52" t="s">
        <v>4445</v>
      </c>
      <c r="J2335" s="78" t="s">
        <v>8571</v>
      </c>
    </row>
    <row r="2336" spans="9:10">
      <c r="I2336" s="52" t="s">
        <v>4446</v>
      </c>
      <c r="J2336" s="78" t="s">
        <v>8572</v>
      </c>
    </row>
    <row r="2337" spans="9:10">
      <c r="I2337" s="52" t="s">
        <v>4447</v>
      </c>
      <c r="J2337" s="78" t="s">
        <v>8573</v>
      </c>
    </row>
    <row r="2338" spans="9:10">
      <c r="I2338" s="52" t="s">
        <v>4448</v>
      </c>
      <c r="J2338" s="78" t="s">
        <v>8574</v>
      </c>
    </row>
    <row r="2339" spans="9:10">
      <c r="I2339" s="52" t="s">
        <v>10865</v>
      </c>
      <c r="J2339" s="78" t="s">
        <v>8575</v>
      </c>
    </row>
    <row r="2340" spans="9:10">
      <c r="I2340" s="52" t="s">
        <v>10866</v>
      </c>
      <c r="J2340" s="78" t="s">
        <v>8576</v>
      </c>
    </row>
    <row r="2341" spans="9:10">
      <c r="I2341" s="52" t="s">
        <v>10867</v>
      </c>
      <c r="J2341" s="78" t="s">
        <v>8577</v>
      </c>
    </row>
    <row r="2342" spans="9:10">
      <c r="I2342" s="52" t="s">
        <v>10868</v>
      </c>
      <c r="J2342" s="78" t="s">
        <v>8578</v>
      </c>
    </row>
    <row r="2343" spans="9:10">
      <c r="I2343" s="52" t="s">
        <v>10869</v>
      </c>
      <c r="J2343" s="78" t="s">
        <v>8579</v>
      </c>
    </row>
    <row r="2344" spans="9:10">
      <c r="I2344" s="52" t="s">
        <v>10870</v>
      </c>
      <c r="J2344" s="78" t="s">
        <v>8580</v>
      </c>
    </row>
    <row r="2345" spans="9:10">
      <c r="I2345" s="52" t="s">
        <v>10871</v>
      </c>
      <c r="J2345" s="78" t="s">
        <v>8581</v>
      </c>
    </row>
    <row r="2346" spans="9:10">
      <c r="I2346" s="52" t="s">
        <v>10872</v>
      </c>
      <c r="J2346" s="78" t="s">
        <v>8582</v>
      </c>
    </row>
    <row r="2347" spans="9:10">
      <c r="I2347" s="52" t="s">
        <v>10873</v>
      </c>
      <c r="J2347" s="78" t="s">
        <v>8583</v>
      </c>
    </row>
    <row r="2348" spans="9:10">
      <c r="I2348" s="52" t="s">
        <v>10874</v>
      </c>
      <c r="J2348" s="78" t="s">
        <v>8584</v>
      </c>
    </row>
    <row r="2349" spans="9:10">
      <c r="I2349" s="52" t="s">
        <v>10875</v>
      </c>
      <c r="J2349" s="78" t="s">
        <v>8585</v>
      </c>
    </row>
    <row r="2350" spans="9:10">
      <c r="I2350" s="52" t="s">
        <v>10876</v>
      </c>
      <c r="J2350" s="78" t="s">
        <v>8586</v>
      </c>
    </row>
    <row r="2351" spans="9:10">
      <c r="I2351" s="52" t="s">
        <v>10877</v>
      </c>
      <c r="J2351" s="78" t="s">
        <v>8587</v>
      </c>
    </row>
    <row r="2352" spans="9:10">
      <c r="I2352" s="52" t="s">
        <v>10878</v>
      </c>
      <c r="J2352" s="78" t="s">
        <v>8588</v>
      </c>
    </row>
    <row r="2353" spans="9:10">
      <c r="I2353" s="52" t="s">
        <v>10879</v>
      </c>
      <c r="J2353" s="78" t="s">
        <v>8589</v>
      </c>
    </row>
    <row r="2354" spans="9:10">
      <c r="I2354" s="52" t="s">
        <v>10880</v>
      </c>
      <c r="J2354" s="78" t="s">
        <v>8590</v>
      </c>
    </row>
    <row r="2355" spans="9:10">
      <c r="I2355" s="52" t="s">
        <v>10881</v>
      </c>
      <c r="J2355" s="78" t="s">
        <v>8591</v>
      </c>
    </row>
    <row r="2356" spans="9:10">
      <c r="I2356" s="52" t="s">
        <v>10882</v>
      </c>
      <c r="J2356" s="78" t="s">
        <v>8592</v>
      </c>
    </row>
    <row r="2357" spans="9:10">
      <c r="I2357" s="52" t="s">
        <v>10883</v>
      </c>
      <c r="J2357" s="78" t="s">
        <v>8593</v>
      </c>
    </row>
    <row r="2358" spans="9:10">
      <c r="I2358" s="52" t="s">
        <v>10884</v>
      </c>
      <c r="J2358" s="78" t="s">
        <v>8594</v>
      </c>
    </row>
    <row r="2359" spans="9:10">
      <c r="I2359" s="52" t="s">
        <v>10885</v>
      </c>
      <c r="J2359" s="78" t="s">
        <v>8595</v>
      </c>
    </row>
    <row r="2360" spans="9:10">
      <c r="I2360" s="52" t="s">
        <v>10886</v>
      </c>
      <c r="J2360" s="78" t="s">
        <v>8596</v>
      </c>
    </row>
    <row r="2361" spans="9:10">
      <c r="I2361" s="52" t="s">
        <v>10887</v>
      </c>
      <c r="J2361" s="78" t="s">
        <v>8597</v>
      </c>
    </row>
    <row r="2362" spans="9:10">
      <c r="I2362" s="52" t="s">
        <v>10888</v>
      </c>
      <c r="J2362" s="78" t="s">
        <v>8598</v>
      </c>
    </row>
    <row r="2363" spans="9:10">
      <c r="I2363" s="52" t="s">
        <v>10889</v>
      </c>
      <c r="J2363" s="78" t="s">
        <v>8599</v>
      </c>
    </row>
    <row r="2364" spans="9:10">
      <c r="I2364" s="52" t="s">
        <v>10890</v>
      </c>
      <c r="J2364" s="78" t="s">
        <v>8600</v>
      </c>
    </row>
    <row r="2365" spans="9:10">
      <c r="I2365" s="52" t="s">
        <v>10891</v>
      </c>
      <c r="J2365" s="78" t="s">
        <v>8601</v>
      </c>
    </row>
    <row r="2366" spans="9:10">
      <c r="I2366" s="52" t="s">
        <v>10892</v>
      </c>
      <c r="J2366" s="78" t="s">
        <v>8602</v>
      </c>
    </row>
    <row r="2367" spans="9:10">
      <c r="I2367" s="52" t="s">
        <v>4449</v>
      </c>
      <c r="J2367" s="78" t="s">
        <v>8603</v>
      </c>
    </row>
    <row r="2368" spans="9:10">
      <c r="I2368" s="52" t="s">
        <v>4450</v>
      </c>
      <c r="J2368" s="78" t="s">
        <v>8604</v>
      </c>
    </row>
    <row r="2369" spans="9:10">
      <c r="I2369" s="52" t="s">
        <v>4451</v>
      </c>
      <c r="J2369" s="78" t="s">
        <v>8605</v>
      </c>
    </row>
    <row r="2370" spans="9:10">
      <c r="I2370" s="52" t="s">
        <v>4452</v>
      </c>
      <c r="J2370" s="78" t="s">
        <v>8606</v>
      </c>
    </row>
    <row r="2371" spans="9:10">
      <c r="I2371" s="52" t="s">
        <v>4453</v>
      </c>
      <c r="J2371" s="78" t="s">
        <v>8607</v>
      </c>
    </row>
    <row r="2372" spans="9:10">
      <c r="I2372" s="52" t="s">
        <v>4454</v>
      </c>
      <c r="J2372" s="78" t="s">
        <v>8608</v>
      </c>
    </row>
    <row r="2373" spans="9:10">
      <c r="I2373" s="52" t="s">
        <v>4455</v>
      </c>
      <c r="J2373" s="78" t="s">
        <v>8609</v>
      </c>
    </row>
    <row r="2374" spans="9:10">
      <c r="I2374" s="52" t="s">
        <v>4456</v>
      </c>
      <c r="J2374" s="78" t="s">
        <v>8610</v>
      </c>
    </row>
    <row r="2375" spans="9:10">
      <c r="I2375" s="52" t="s">
        <v>4457</v>
      </c>
      <c r="J2375" s="78" t="s">
        <v>8611</v>
      </c>
    </row>
    <row r="2376" spans="9:10">
      <c r="I2376" s="52" t="s">
        <v>4458</v>
      </c>
      <c r="J2376" s="78" t="s">
        <v>8612</v>
      </c>
    </row>
    <row r="2377" spans="9:10">
      <c r="I2377" s="52" t="s">
        <v>4459</v>
      </c>
      <c r="J2377" s="78" t="s">
        <v>8613</v>
      </c>
    </row>
    <row r="2378" spans="9:10">
      <c r="I2378" s="52" t="s">
        <v>4460</v>
      </c>
      <c r="J2378" s="78" t="s">
        <v>8614</v>
      </c>
    </row>
    <row r="2379" spans="9:10">
      <c r="I2379" s="52" t="s">
        <v>4461</v>
      </c>
      <c r="J2379" s="78" t="s">
        <v>8615</v>
      </c>
    </row>
    <row r="2380" spans="9:10">
      <c r="I2380" s="52" t="s">
        <v>4462</v>
      </c>
      <c r="J2380" s="78" t="s">
        <v>8616</v>
      </c>
    </row>
    <row r="2381" spans="9:10">
      <c r="I2381" s="52" t="s">
        <v>4463</v>
      </c>
      <c r="J2381" s="78" t="s">
        <v>8617</v>
      </c>
    </row>
    <row r="2382" spans="9:10">
      <c r="I2382" s="52" t="s">
        <v>4464</v>
      </c>
      <c r="J2382" s="78" t="s">
        <v>8618</v>
      </c>
    </row>
    <row r="2383" spans="9:10">
      <c r="I2383" s="52" t="s">
        <v>4465</v>
      </c>
      <c r="J2383" s="78" t="s">
        <v>8619</v>
      </c>
    </row>
    <row r="2384" spans="9:10">
      <c r="I2384" s="52" t="s">
        <v>4466</v>
      </c>
      <c r="J2384" s="78" t="s">
        <v>8620</v>
      </c>
    </row>
    <row r="2385" spans="9:10">
      <c r="I2385" s="52" t="s">
        <v>4467</v>
      </c>
      <c r="J2385" s="78" t="s">
        <v>8621</v>
      </c>
    </row>
    <row r="2386" spans="9:10">
      <c r="I2386" s="52" t="s">
        <v>4468</v>
      </c>
      <c r="J2386" s="78" t="s">
        <v>8622</v>
      </c>
    </row>
    <row r="2387" spans="9:10">
      <c r="I2387" s="52" t="s">
        <v>4469</v>
      </c>
      <c r="J2387" s="78" t="s">
        <v>8623</v>
      </c>
    </row>
    <row r="2388" spans="9:10">
      <c r="I2388" s="52" t="s">
        <v>4470</v>
      </c>
      <c r="J2388" s="78" t="s">
        <v>8624</v>
      </c>
    </row>
    <row r="2389" spans="9:10">
      <c r="I2389" s="52" t="s">
        <v>4471</v>
      </c>
      <c r="J2389" s="78" t="s">
        <v>8625</v>
      </c>
    </row>
    <row r="2390" spans="9:10">
      <c r="I2390" s="52" t="s">
        <v>4472</v>
      </c>
      <c r="J2390" s="78" t="s">
        <v>8626</v>
      </c>
    </row>
    <row r="2391" spans="9:10">
      <c r="I2391" s="52" t="s">
        <v>4473</v>
      </c>
      <c r="J2391" s="78" t="s">
        <v>8627</v>
      </c>
    </row>
    <row r="2392" spans="9:10">
      <c r="I2392" s="52" t="s">
        <v>4474</v>
      </c>
      <c r="J2392" s="78" t="s">
        <v>8628</v>
      </c>
    </row>
    <row r="2393" spans="9:10">
      <c r="I2393" s="52" t="s">
        <v>4475</v>
      </c>
      <c r="J2393" s="78" t="s">
        <v>8628</v>
      </c>
    </row>
    <row r="2394" spans="9:10">
      <c r="I2394" s="52" t="s">
        <v>4476</v>
      </c>
      <c r="J2394" s="78" t="s">
        <v>8628</v>
      </c>
    </row>
    <row r="2395" spans="9:10">
      <c r="I2395" s="52" t="s">
        <v>4477</v>
      </c>
      <c r="J2395" s="78" t="s">
        <v>8628</v>
      </c>
    </row>
    <row r="2396" spans="9:10">
      <c r="I2396" s="52" t="s">
        <v>4478</v>
      </c>
      <c r="J2396" s="78" t="s">
        <v>8628</v>
      </c>
    </row>
    <row r="2397" spans="9:10">
      <c r="I2397" s="52" t="s">
        <v>4479</v>
      </c>
      <c r="J2397" s="78" t="s">
        <v>8628</v>
      </c>
    </row>
    <row r="2398" spans="9:10">
      <c r="I2398" s="52" t="s">
        <v>4480</v>
      </c>
      <c r="J2398" s="78" t="s">
        <v>8629</v>
      </c>
    </row>
    <row r="2399" spans="9:10">
      <c r="I2399" s="52" t="s">
        <v>4481</v>
      </c>
      <c r="J2399" s="78" t="s">
        <v>8630</v>
      </c>
    </row>
    <row r="2400" spans="9:10">
      <c r="I2400" s="52" t="s">
        <v>4482</v>
      </c>
      <c r="J2400" s="78" t="s">
        <v>8631</v>
      </c>
    </row>
    <row r="2401" spans="9:10">
      <c r="I2401" s="52" t="s">
        <v>4483</v>
      </c>
      <c r="J2401" s="78" t="s">
        <v>8632</v>
      </c>
    </row>
    <row r="2402" spans="9:10">
      <c r="I2402" s="52" t="s">
        <v>4484</v>
      </c>
      <c r="J2402" s="78" t="s">
        <v>8633</v>
      </c>
    </row>
    <row r="2403" spans="9:10">
      <c r="I2403" s="52" t="s">
        <v>4485</v>
      </c>
      <c r="J2403" s="78" t="s">
        <v>8634</v>
      </c>
    </row>
    <row r="2404" spans="9:10">
      <c r="I2404" s="52" t="s">
        <v>4486</v>
      </c>
      <c r="J2404" s="78" t="s">
        <v>8635</v>
      </c>
    </row>
    <row r="2405" spans="9:10">
      <c r="I2405" s="52" t="s">
        <v>4487</v>
      </c>
      <c r="J2405" s="78" t="s">
        <v>8636</v>
      </c>
    </row>
    <row r="2406" spans="9:10">
      <c r="I2406" s="52" t="s">
        <v>4488</v>
      </c>
      <c r="J2406" s="78" t="s">
        <v>8637</v>
      </c>
    </row>
    <row r="2407" spans="9:10">
      <c r="I2407" s="52" t="s">
        <v>4489</v>
      </c>
      <c r="J2407" s="78" t="s">
        <v>8638</v>
      </c>
    </row>
    <row r="2408" spans="9:10">
      <c r="I2408" s="52" t="s">
        <v>4490</v>
      </c>
      <c r="J2408" s="78" t="s">
        <v>8639</v>
      </c>
    </row>
    <row r="2409" spans="9:10">
      <c r="I2409" s="52" t="s">
        <v>4491</v>
      </c>
      <c r="J2409" s="78" t="s">
        <v>8640</v>
      </c>
    </row>
    <row r="2410" spans="9:10">
      <c r="I2410" s="52" t="s">
        <v>4492</v>
      </c>
      <c r="J2410" s="78" t="s">
        <v>8641</v>
      </c>
    </row>
    <row r="2411" spans="9:10">
      <c r="I2411" s="52" t="s">
        <v>4493</v>
      </c>
      <c r="J2411" s="78" t="s">
        <v>8642</v>
      </c>
    </row>
    <row r="2412" spans="9:10">
      <c r="I2412" s="52" t="s">
        <v>4494</v>
      </c>
      <c r="J2412" s="78" t="s">
        <v>8643</v>
      </c>
    </row>
    <row r="2413" spans="9:10">
      <c r="I2413" s="52" t="s">
        <v>4495</v>
      </c>
      <c r="J2413" s="78" t="s">
        <v>8644</v>
      </c>
    </row>
    <row r="2414" spans="9:10">
      <c r="I2414" s="52" t="s">
        <v>4496</v>
      </c>
      <c r="J2414" s="78" t="s">
        <v>8645</v>
      </c>
    </row>
    <row r="2415" spans="9:10">
      <c r="I2415" s="52" t="s">
        <v>4497</v>
      </c>
      <c r="J2415" s="78" t="s">
        <v>8646</v>
      </c>
    </row>
    <row r="2416" spans="9:10">
      <c r="I2416" s="52" t="s">
        <v>4498</v>
      </c>
      <c r="J2416" s="78" t="s">
        <v>8646</v>
      </c>
    </row>
    <row r="2417" spans="9:10">
      <c r="I2417" s="52" t="s">
        <v>4499</v>
      </c>
      <c r="J2417" s="78" t="s">
        <v>8645</v>
      </c>
    </row>
    <row r="2418" spans="9:10">
      <c r="I2418" s="52" t="s">
        <v>4500</v>
      </c>
      <c r="J2418" s="78" t="s">
        <v>8645</v>
      </c>
    </row>
    <row r="2419" spans="9:10">
      <c r="I2419" s="52" t="s">
        <v>4501</v>
      </c>
      <c r="J2419" s="78" t="s">
        <v>8645</v>
      </c>
    </row>
    <row r="2420" spans="9:10">
      <c r="I2420" s="52" t="s">
        <v>4502</v>
      </c>
      <c r="J2420" s="78" t="s">
        <v>8647</v>
      </c>
    </row>
    <row r="2421" spans="9:10">
      <c r="I2421" s="52" t="s">
        <v>4503</v>
      </c>
      <c r="J2421" s="78" t="s">
        <v>8648</v>
      </c>
    </row>
    <row r="2422" spans="9:10">
      <c r="I2422" s="52" t="s">
        <v>4504</v>
      </c>
      <c r="J2422" s="78" t="s">
        <v>8649</v>
      </c>
    </row>
    <row r="2423" spans="9:10">
      <c r="I2423" s="52" t="s">
        <v>4505</v>
      </c>
      <c r="J2423" s="78" t="s">
        <v>8650</v>
      </c>
    </row>
    <row r="2424" spans="9:10">
      <c r="I2424" s="52" t="s">
        <v>4506</v>
      </c>
      <c r="J2424" s="78" t="s">
        <v>8651</v>
      </c>
    </row>
    <row r="2425" spans="9:10">
      <c r="I2425" s="52" t="s">
        <v>4507</v>
      </c>
      <c r="J2425" s="78" t="s">
        <v>8652</v>
      </c>
    </row>
    <row r="2426" spans="9:10">
      <c r="I2426" s="52" t="s">
        <v>4508</v>
      </c>
      <c r="J2426" s="78" t="s">
        <v>8653</v>
      </c>
    </row>
    <row r="2427" spans="9:10">
      <c r="I2427" s="52" t="s">
        <v>4509</v>
      </c>
      <c r="J2427" s="78" t="s">
        <v>8654</v>
      </c>
    </row>
    <row r="2428" spans="9:10">
      <c r="I2428" s="52" t="s">
        <v>4510</v>
      </c>
      <c r="J2428" s="78" t="s">
        <v>8655</v>
      </c>
    </row>
    <row r="2429" spans="9:10">
      <c r="I2429" s="52" t="s">
        <v>4511</v>
      </c>
      <c r="J2429" s="78" t="s">
        <v>8656</v>
      </c>
    </row>
    <row r="2430" spans="9:10">
      <c r="I2430" s="52" t="s">
        <v>4512</v>
      </c>
      <c r="J2430" s="78" t="s">
        <v>8657</v>
      </c>
    </row>
    <row r="2431" spans="9:10">
      <c r="I2431" s="52" t="s">
        <v>4513</v>
      </c>
      <c r="J2431" s="78" t="s">
        <v>8646</v>
      </c>
    </row>
    <row r="2432" spans="9:10">
      <c r="I2432" s="52" t="s">
        <v>4514</v>
      </c>
      <c r="J2432" s="78" t="s">
        <v>8658</v>
      </c>
    </row>
    <row r="2433" spans="9:10">
      <c r="I2433" s="52" t="s">
        <v>4515</v>
      </c>
      <c r="J2433" s="78" t="s">
        <v>8659</v>
      </c>
    </row>
    <row r="2434" spans="9:10">
      <c r="I2434" s="52" t="s">
        <v>4516</v>
      </c>
      <c r="J2434" s="78" t="s">
        <v>8660</v>
      </c>
    </row>
    <row r="2435" spans="9:10">
      <c r="I2435" s="52" t="s">
        <v>4517</v>
      </c>
      <c r="J2435" s="78" t="s">
        <v>8661</v>
      </c>
    </row>
    <row r="2436" spans="9:10">
      <c r="I2436" s="52" t="s">
        <v>4518</v>
      </c>
      <c r="J2436" s="78" t="s">
        <v>8662</v>
      </c>
    </row>
    <row r="2437" spans="9:10">
      <c r="I2437" s="52" t="s">
        <v>4519</v>
      </c>
      <c r="J2437" s="78" t="s">
        <v>8663</v>
      </c>
    </row>
    <row r="2438" spans="9:10">
      <c r="I2438" s="52" t="s">
        <v>4520</v>
      </c>
      <c r="J2438" s="78" t="s">
        <v>8664</v>
      </c>
    </row>
    <row r="2439" spans="9:10">
      <c r="I2439" s="52" t="s">
        <v>4521</v>
      </c>
      <c r="J2439" s="78" t="s">
        <v>8665</v>
      </c>
    </row>
    <row r="2440" spans="9:10">
      <c r="I2440" s="52" t="s">
        <v>4502</v>
      </c>
      <c r="J2440" s="78" t="s">
        <v>8666</v>
      </c>
    </row>
    <row r="2441" spans="9:10">
      <c r="I2441" s="52" t="s">
        <v>4503</v>
      </c>
      <c r="J2441" s="78" t="s">
        <v>8667</v>
      </c>
    </row>
    <row r="2442" spans="9:10">
      <c r="I2442" s="52" t="s">
        <v>4504</v>
      </c>
      <c r="J2442" s="78" t="s">
        <v>8668</v>
      </c>
    </row>
    <row r="2443" spans="9:10">
      <c r="I2443" s="52" t="s">
        <v>4505</v>
      </c>
      <c r="J2443" s="78" t="s">
        <v>8669</v>
      </c>
    </row>
    <row r="2444" spans="9:10">
      <c r="I2444" s="52" t="s">
        <v>4506</v>
      </c>
      <c r="J2444" s="78" t="s">
        <v>8670</v>
      </c>
    </row>
    <row r="2445" spans="9:10">
      <c r="I2445" s="52" t="s">
        <v>4507</v>
      </c>
      <c r="J2445" s="78" t="s">
        <v>8671</v>
      </c>
    </row>
    <row r="2446" spans="9:10">
      <c r="I2446" s="52" t="s">
        <v>4508</v>
      </c>
      <c r="J2446" s="78" t="s">
        <v>8672</v>
      </c>
    </row>
    <row r="2447" spans="9:10">
      <c r="I2447" s="52" t="s">
        <v>4509</v>
      </c>
      <c r="J2447" s="78" t="s">
        <v>8673</v>
      </c>
    </row>
    <row r="2448" spans="9:10">
      <c r="I2448" s="52" t="s">
        <v>4510</v>
      </c>
      <c r="J2448" s="78" t="s">
        <v>8674</v>
      </c>
    </row>
    <row r="2449" spans="9:10">
      <c r="I2449" s="52" t="s">
        <v>4511</v>
      </c>
      <c r="J2449" s="78" t="s">
        <v>8675</v>
      </c>
    </row>
    <row r="2450" spans="9:10">
      <c r="I2450" s="52" t="s">
        <v>4522</v>
      </c>
      <c r="J2450" s="78" t="s">
        <v>8676</v>
      </c>
    </row>
    <row r="2451" spans="9:10">
      <c r="I2451" s="52" t="s">
        <v>4523</v>
      </c>
      <c r="J2451" s="78" t="s">
        <v>8677</v>
      </c>
    </row>
    <row r="2452" spans="9:10">
      <c r="I2452" s="52" t="s">
        <v>4524</v>
      </c>
      <c r="J2452" s="78" t="s">
        <v>8678</v>
      </c>
    </row>
    <row r="2453" spans="9:10">
      <c r="I2453" s="52" t="s">
        <v>4525</v>
      </c>
      <c r="J2453" s="78" t="s">
        <v>8679</v>
      </c>
    </row>
    <row r="2454" spans="9:10">
      <c r="I2454" s="52" t="s">
        <v>4526</v>
      </c>
      <c r="J2454" s="78" t="s">
        <v>8680</v>
      </c>
    </row>
    <row r="2455" spans="9:10">
      <c r="I2455" s="52" t="s">
        <v>4527</v>
      </c>
      <c r="J2455" s="78" t="s">
        <v>8681</v>
      </c>
    </row>
    <row r="2456" spans="9:10">
      <c r="I2456" s="52" t="s">
        <v>4528</v>
      </c>
      <c r="J2456" s="78" t="s">
        <v>8682</v>
      </c>
    </row>
    <row r="2457" spans="9:10">
      <c r="I2457" s="52" t="s">
        <v>4529</v>
      </c>
      <c r="J2457" s="78" t="s">
        <v>8683</v>
      </c>
    </row>
    <row r="2458" spans="9:10">
      <c r="I2458" s="52" t="s">
        <v>4530</v>
      </c>
      <c r="J2458" s="78" t="s">
        <v>8684</v>
      </c>
    </row>
    <row r="2459" spans="9:10">
      <c r="I2459" s="52" t="s">
        <v>4531</v>
      </c>
      <c r="J2459" s="78" t="s">
        <v>8685</v>
      </c>
    </row>
    <row r="2460" spans="9:10">
      <c r="I2460" s="52" t="s">
        <v>4532</v>
      </c>
      <c r="J2460" s="78" t="s">
        <v>8686</v>
      </c>
    </row>
    <row r="2461" spans="9:10">
      <c r="I2461" s="52" t="s">
        <v>4533</v>
      </c>
      <c r="J2461" s="78" t="s">
        <v>8687</v>
      </c>
    </row>
    <row r="2462" spans="9:10">
      <c r="I2462" s="52" t="s">
        <v>4534</v>
      </c>
      <c r="J2462" s="78" t="s">
        <v>8688</v>
      </c>
    </row>
    <row r="2463" spans="9:10">
      <c r="I2463" s="52" t="s">
        <v>4535</v>
      </c>
      <c r="J2463" s="78" t="s">
        <v>8689</v>
      </c>
    </row>
    <row r="2464" spans="9:10">
      <c r="I2464" s="52" t="s">
        <v>4536</v>
      </c>
      <c r="J2464" s="78" t="s">
        <v>8689</v>
      </c>
    </row>
    <row r="2465" spans="9:10">
      <c r="I2465" s="52" t="s">
        <v>4537</v>
      </c>
      <c r="J2465" s="78" t="s">
        <v>8690</v>
      </c>
    </row>
    <row r="2466" spans="9:10">
      <c r="I2466" s="52" t="s">
        <v>4538</v>
      </c>
      <c r="J2466" s="84" t="s">
        <v>8691</v>
      </c>
    </row>
    <row r="2467" spans="9:10">
      <c r="I2467" s="52" t="s">
        <v>4539</v>
      </c>
      <c r="J2467" s="82" t="s">
        <v>8692</v>
      </c>
    </row>
    <row r="2468" spans="9:10">
      <c r="I2468" s="52" t="s">
        <v>4540</v>
      </c>
      <c r="J2468" s="82" t="s">
        <v>8693</v>
      </c>
    </row>
    <row r="2469" spans="9:10">
      <c r="I2469" s="52" t="s">
        <v>4541</v>
      </c>
      <c r="J2469" s="84" t="s">
        <v>8694</v>
      </c>
    </row>
    <row r="2470" spans="9:10">
      <c r="I2470" s="52" t="s">
        <v>4542</v>
      </c>
      <c r="J2470" s="82" t="s">
        <v>8695</v>
      </c>
    </row>
    <row r="2471" spans="9:10">
      <c r="I2471" s="52" t="s">
        <v>4543</v>
      </c>
      <c r="J2471" s="82" t="s">
        <v>8696</v>
      </c>
    </row>
    <row r="2472" spans="9:10">
      <c r="I2472" s="52" t="s">
        <v>4544</v>
      </c>
      <c r="J2472" s="82" t="s">
        <v>8697</v>
      </c>
    </row>
    <row r="2473" spans="9:10">
      <c r="I2473" s="52" t="s">
        <v>4545</v>
      </c>
      <c r="J2473" s="84" t="s">
        <v>8698</v>
      </c>
    </row>
    <row r="2474" spans="9:10">
      <c r="I2474" s="52" t="s">
        <v>4546</v>
      </c>
      <c r="J2474" s="82" t="s">
        <v>8699</v>
      </c>
    </row>
    <row r="2475" spans="9:10">
      <c r="I2475" s="52" t="s">
        <v>4547</v>
      </c>
      <c r="J2475" s="82" t="s">
        <v>8700</v>
      </c>
    </row>
    <row r="2476" spans="9:10">
      <c r="I2476" s="52" t="s">
        <v>4548</v>
      </c>
      <c r="J2476" s="82" t="s">
        <v>8701</v>
      </c>
    </row>
    <row r="2477" spans="9:10">
      <c r="I2477" s="52" t="s">
        <v>4549</v>
      </c>
      <c r="J2477" s="84" t="s">
        <v>8702</v>
      </c>
    </row>
    <row r="2478" spans="9:10">
      <c r="I2478" s="52" t="s">
        <v>4550</v>
      </c>
      <c r="J2478" s="82" t="s">
        <v>8703</v>
      </c>
    </row>
    <row r="2479" spans="9:10">
      <c r="I2479" s="52" t="s">
        <v>4551</v>
      </c>
      <c r="J2479" s="82" t="s">
        <v>8704</v>
      </c>
    </row>
    <row r="2480" spans="9:10">
      <c r="I2480" s="52" t="s">
        <v>4552</v>
      </c>
      <c r="J2480" s="82" t="s">
        <v>8705</v>
      </c>
    </row>
    <row r="2481" spans="9:10">
      <c r="I2481" s="52" t="s">
        <v>4553</v>
      </c>
      <c r="J2481" s="84" t="s">
        <v>8706</v>
      </c>
    </row>
    <row r="2482" spans="9:10">
      <c r="I2482" s="52" t="s">
        <v>4554</v>
      </c>
      <c r="J2482" s="82" t="s">
        <v>8707</v>
      </c>
    </row>
    <row r="2483" spans="9:10">
      <c r="I2483" s="52" t="s">
        <v>4555</v>
      </c>
      <c r="J2483" s="82" t="s">
        <v>8708</v>
      </c>
    </row>
    <row r="2484" spans="9:10">
      <c r="I2484" s="52" t="s">
        <v>4556</v>
      </c>
      <c r="J2484" s="82" t="s">
        <v>8709</v>
      </c>
    </row>
    <row r="2485" spans="9:10">
      <c r="I2485" s="52" t="s">
        <v>4557</v>
      </c>
      <c r="J2485" s="84" t="s">
        <v>8710</v>
      </c>
    </row>
    <row r="2486" spans="9:10">
      <c r="I2486" s="52" t="s">
        <v>4558</v>
      </c>
      <c r="J2486" s="82" t="s">
        <v>8711</v>
      </c>
    </row>
    <row r="2487" spans="9:10">
      <c r="I2487" s="52" t="s">
        <v>4559</v>
      </c>
      <c r="J2487" s="82" t="s">
        <v>8712</v>
      </c>
    </row>
    <row r="2488" spans="9:10">
      <c r="I2488" s="52" t="s">
        <v>4560</v>
      </c>
      <c r="J2488" s="84" t="s">
        <v>8713</v>
      </c>
    </row>
    <row r="2489" spans="9:10">
      <c r="I2489" s="52" t="s">
        <v>4561</v>
      </c>
      <c r="J2489" s="82" t="s">
        <v>8714</v>
      </c>
    </row>
    <row r="2490" spans="9:10">
      <c r="I2490" s="52" t="s">
        <v>4562</v>
      </c>
      <c r="J2490" s="82" t="s">
        <v>8715</v>
      </c>
    </row>
    <row r="2491" spans="9:10">
      <c r="I2491" s="52" t="s">
        <v>4563</v>
      </c>
      <c r="J2491" s="84" t="s">
        <v>8716</v>
      </c>
    </row>
    <row r="2492" spans="9:10">
      <c r="I2492" s="52" t="s">
        <v>4564</v>
      </c>
      <c r="J2492" s="82" t="s">
        <v>8717</v>
      </c>
    </row>
    <row r="2493" spans="9:10">
      <c r="I2493" s="52" t="s">
        <v>4565</v>
      </c>
      <c r="J2493" s="82" t="s">
        <v>8718</v>
      </c>
    </row>
    <row r="2494" spans="9:10">
      <c r="I2494" s="52" t="s">
        <v>4566</v>
      </c>
      <c r="J2494" s="84" t="s">
        <v>8719</v>
      </c>
    </row>
    <row r="2495" spans="9:10">
      <c r="I2495" s="52" t="s">
        <v>4567</v>
      </c>
      <c r="J2495" s="82" t="s">
        <v>8720</v>
      </c>
    </row>
    <row r="2496" spans="9:10">
      <c r="I2496" s="52" t="s">
        <v>4568</v>
      </c>
      <c r="J2496" s="82" t="s">
        <v>8721</v>
      </c>
    </row>
    <row r="2497" spans="9:10">
      <c r="I2497" s="52" t="s">
        <v>4569</v>
      </c>
      <c r="J2497" s="82" t="s">
        <v>8722</v>
      </c>
    </row>
    <row r="2498" spans="9:10">
      <c r="I2498" s="52" t="s">
        <v>4570</v>
      </c>
      <c r="J2498" s="84" t="s">
        <v>8723</v>
      </c>
    </row>
    <row r="2499" spans="9:10">
      <c r="I2499" s="52" t="s">
        <v>4571</v>
      </c>
      <c r="J2499" s="82" t="s">
        <v>8724</v>
      </c>
    </row>
    <row r="2500" spans="9:10">
      <c r="I2500" s="52" t="s">
        <v>4572</v>
      </c>
      <c r="J2500" s="82" t="s">
        <v>8725</v>
      </c>
    </row>
    <row r="2501" spans="9:10">
      <c r="I2501" s="52" t="s">
        <v>4573</v>
      </c>
      <c r="J2501" s="84" t="s">
        <v>8726</v>
      </c>
    </row>
    <row r="2502" spans="9:10">
      <c r="I2502" s="52" t="s">
        <v>4574</v>
      </c>
      <c r="J2502" s="82" t="s">
        <v>8727</v>
      </c>
    </row>
    <row r="2503" spans="9:10">
      <c r="I2503" s="52" t="s">
        <v>4575</v>
      </c>
      <c r="J2503" s="82" t="s">
        <v>8728</v>
      </c>
    </row>
    <row r="2504" spans="9:10">
      <c r="I2504" s="52" t="s">
        <v>4576</v>
      </c>
      <c r="J2504" s="84" t="s">
        <v>8729</v>
      </c>
    </row>
    <row r="2505" spans="9:10">
      <c r="I2505" s="52" t="s">
        <v>4577</v>
      </c>
      <c r="J2505" s="82" t="s">
        <v>8730</v>
      </c>
    </row>
    <row r="2506" spans="9:10">
      <c r="I2506" s="52" t="s">
        <v>4578</v>
      </c>
      <c r="J2506" s="82" t="s">
        <v>8731</v>
      </c>
    </row>
    <row r="2507" spans="9:10">
      <c r="I2507" s="52" t="s">
        <v>4579</v>
      </c>
      <c r="J2507" s="84" t="s">
        <v>8732</v>
      </c>
    </row>
    <row r="2508" spans="9:10">
      <c r="I2508" s="52" t="s">
        <v>4580</v>
      </c>
      <c r="J2508" s="82" t="s">
        <v>8733</v>
      </c>
    </row>
    <row r="2509" spans="9:10">
      <c r="I2509" s="52" t="s">
        <v>4581</v>
      </c>
      <c r="J2509" s="82" t="s">
        <v>8734</v>
      </c>
    </row>
    <row r="2510" spans="9:10">
      <c r="I2510" s="52" t="s">
        <v>4582</v>
      </c>
      <c r="J2510" s="84" t="s">
        <v>8735</v>
      </c>
    </row>
    <row r="2511" spans="9:10">
      <c r="I2511" s="52" t="s">
        <v>4583</v>
      </c>
      <c r="J2511" s="82" t="s">
        <v>8736</v>
      </c>
    </row>
    <row r="2512" spans="9:10">
      <c r="I2512" s="52" t="s">
        <v>4584</v>
      </c>
      <c r="J2512" s="82" t="s">
        <v>8737</v>
      </c>
    </row>
    <row r="2513" spans="9:10">
      <c r="I2513" s="52" t="s">
        <v>4585</v>
      </c>
      <c r="J2513" s="84" t="s">
        <v>8738</v>
      </c>
    </row>
    <row r="2514" spans="9:10">
      <c r="I2514" s="52" t="s">
        <v>4586</v>
      </c>
      <c r="J2514" s="82" t="s">
        <v>8739</v>
      </c>
    </row>
    <row r="2515" spans="9:10">
      <c r="I2515" s="52" t="s">
        <v>4587</v>
      </c>
      <c r="J2515" s="82" t="s">
        <v>8740</v>
      </c>
    </row>
    <row r="2516" spans="9:10">
      <c r="I2516" s="52" t="s">
        <v>4588</v>
      </c>
      <c r="J2516" s="82" t="s">
        <v>8741</v>
      </c>
    </row>
    <row r="2517" spans="9:10">
      <c r="I2517" s="52" t="s">
        <v>4589</v>
      </c>
      <c r="J2517" s="82" t="s">
        <v>8742</v>
      </c>
    </row>
    <row r="2518" spans="9:10">
      <c r="I2518" s="52" t="s">
        <v>4590</v>
      </c>
      <c r="J2518" s="82" t="s">
        <v>8743</v>
      </c>
    </row>
    <row r="2519" spans="9:10">
      <c r="I2519" s="52" t="s">
        <v>4591</v>
      </c>
      <c r="J2519" s="82" t="s">
        <v>8744</v>
      </c>
    </row>
    <row r="2520" spans="9:10">
      <c r="I2520" s="52" t="s">
        <v>4592</v>
      </c>
      <c r="J2520" s="82" t="s">
        <v>8745</v>
      </c>
    </row>
    <row r="2521" spans="9:10">
      <c r="I2521" s="52" t="s">
        <v>4593</v>
      </c>
      <c r="J2521" s="82" t="s">
        <v>8746</v>
      </c>
    </row>
    <row r="2522" spans="9:10">
      <c r="I2522" s="52" t="s">
        <v>4594</v>
      </c>
      <c r="J2522" s="82" t="s">
        <v>8747</v>
      </c>
    </row>
    <row r="2523" spans="9:10">
      <c r="I2523" s="52" t="s">
        <v>4595</v>
      </c>
      <c r="J2523" s="82" t="s">
        <v>8748</v>
      </c>
    </row>
    <row r="2524" spans="9:10">
      <c r="I2524" s="52" t="s">
        <v>4596</v>
      </c>
      <c r="J2524" s="82" t="s">
        <v>8749</v>
      </c>
    </row>
    <row r="2525" spans="9:10">
      <c r="I2525" s="52" t="s">
        <v>4597</v>
      </c>
      <c r="J2525" s="82" t="s">
        <v>8750</v>
      </c>
    </row>
    <row r="2526" spans="9:10">
      <c r="I2526" s="52" t="s">
        <v>4598</v>
      </c>
      <c r="J2526" s="82" t="s">
        <v>8751</v>
      </c>
    </row>
    <row r="2527" spans="9:10">
      <c r="I2527" s="52" t="s">
        <v>4599</v>
      </c>
      <c r="J2527" s="82" t="s">
        <v>8752</v>
      </c>
    </row>
    <row r="2528" spans="9:10">
      <c r="I2528" s="52" t="s">
        <v>4600</v>
      </c>
      <c r="J2528" s="84" t="s">
        <v>8753</v>
      </c>
    </row>
    <row r="2529" spans="9:10">
      <c r="I2529" s="52" t="s">
        <v>4601</v>
      </c>
      <c r="J2529" s="82" t="s">
        <v>8754</v>
      </c>
    </row>
    <row r="2530" spans="9:10">
      <c r="I2530" s="52" t="s">
        <v>4602</v>
      </c>
      <c r="J2530" s="82" t="s">
        <v>8755</v>
      </c>
    </row>
    <row r="2531" spans="9:10">
      <c r="I2531" s="52" t="s">
        <v>4603</v>
      </c>
      <c r="J2531" s="84" t="s">
        <v>8756</v>
      </c>
    </row>
    <row r="2532" spans="9:10">
      <c r="I2532" s="52" t="s">
        <v>4604</v>
      </c>
      <c r="J2532" s="82" t="s">
        <v>8757</v>
      </c>
    </row>
    <row r="2533" spans="9:10">
      <c r="I2533" s="52" t="s">
        <v>4605</v>
      </c>
      <c r="J2533" s="82" t="s">
        <v>8758</v>
      </c>
    </row>
    <row r="2534" spans="9:10">
      <c r="I2534" s="52" t="s">
        <v>4606</v>
      </c>
      <c r="J2534" s="82" t="s">
        <v>8759</v>
      </c>
    </row>
    <row r="2535" spans="9:10">
      <c r="I2535" s="52" t="s">
        <v>4607</v>
      </c>
      <c r="J2535" s="84" t="s">
        <v>6920</v>
      </c>
    </row>
    <row r="2536" spans="9:10">
      <c r="I2536" s="52" t="s">
        <v>4608</v>
      </c>
      <c r="J2536" s="82" t="s">
        <v>6921</v>
      </c>
    </row>
    <row r="2537" spans="9:10">
      <c r="I2537" s="52" t="s">
        <v>4609</v>
      </c>
      <c r="J2537" s="82" t="s">
        <v>6922</v>
      </c>
    </row>
    <row r="2538" spans="9:10">
      <c r="I2538" s="52" t="s">
        <v>4610</v>
      </c>
      <c r="J2538" s="82" t="s">
        <v>6923</v>
      </c>
    </row>
    <row r="2539" spans="9:10">
      <c r="I2539" s="52" t="s">
        <v>4611</v>
      </c>
      <c r="J2539" s="84" t="s">
        <v>6924</v>
      </c>
    </row>
    <row r="2540" spans="9:10">
      <c r="I2540" s="52" t="s">
        <v>4612</v>
      </c>
      <c r="J2540" s="82" t="s">
        <v>6925</v>
      </c>
    </row>
    <row r="2541" spans="9:10">
      <c r="I2541" s="52" t="s">
        <v>4613</v>
      </c>
      <c r="J2541" s="78" t="s">
        <v>6926</v>
      </c>
    </row>
    <row r="2542" spans="9:10">
      <c r="I2542" s="52" t="s">
        <v>4614</v>
      </c>
      <c r="J2542" s="84" t="s">
        <v>6927</v>
      </c>
    </row>
    <row r="2543" spans="9:10">
      <c r="I2543" s="52" t="s">
        <v>4615</v>
      </c>
      <c r="J2543" s="82" t="s">
        <v>6928</v>
      </c>
    </row>
    <row r="2544" spans="9:10">
      <c r="I2544" s="52" t="s">
        <v>4616</v>
      </c>
      <c r="J2544" s="82" t="s">
        <v>6929</v>
      </c>
    </row>
    <row r="2545" spans="9:10">
      <c r="I2545" s="52" t="s">
        <v>4617</v>
      </c>
      <c r="J2545" s="82" t="s">
        <v>6930</v>
      </c>
    </row>
    <row r="2546" spans="9:10">
      <c r="I2546" s="52" t="s">
        <v>4618</v>
      </c>
      <c r="J2546" s="82" t="s">
        <v>6931</v>
      </c>
    </row>
    <row r="2547" spans="9:10">
      <c r="I2547" s="52" t="s">
        <v>4619</v>
      </c>
      <c r="J2547" s="82" t="s">
        <v>6932</v>
      </c>
    </row>
    <row r="2548" spans="9:10">
      <c r="I2548" s="52" t="s">
        <v>4620</v>
      </c>
      <c r="J2548" s="82" t="s">
        <v>6933</v>
      </c>
    </row>
    <row r="2549" spans="9:10">
      <c r="I2549" s="52" t="s">
        <v>4621</v>
      </c>
      <c r="J2549" s="82" t="s">
        <v>6934</v>
      </c>
    </row>
    <row r="2550" spans="9:10">
      <c r="I2550" s="52" t="s">
        <v>4622</v>
      </c>
      <c r="J2550" s="82" t="s">
        <v>6935</v>
      </c>
    </row>
    <row r="2551" spans="9:10">
      <c r="I2551" s="52" t="s">
        <v>4623</v>
      </c>
      <c r="J2551" s="82" t="s">
        <v>6936</v>
      </c>
    </row>
    <row r="2552" spans="9:10">
      <c r="I2552" s="52" t="s">
        <v>4624</v>
      </c>
      <c r="J2552" s="82" t="s">
        <v>6937</v>
      </c>
    </row>
    <row r="2553" spans="9:10">
      <c r="I2553" s="52" t="s">
        <v>4625</v>
      </c>
      <c r="J2553" s="82" t="s">
        <v>6938</v>
      </c>
    </row>
    <row r="2554" spans="9:10">
      <c r="I2554" s="52" t="s">
        <v>4626</v>
      </c>
      <c r="J2554" s="82" t="s">
        <v>6939</v>
      </c>
    </row>
    <row r="2555" spans="9:10">
      <c r="I2555" s="52" t="s">
        <v>4627</v>
      </c>
      <c r="J2555" s="78" t="s">
        <v>6940</v>
      </c>
    </row>
    <row r="2556" spans="9:10">
      <c r="I2556" s="52" t="s">
        <v>4628</v>
      </c>
      <c r="J2556" s="78" t="s">
        <v>6941</v>
      </c>
    </row>
    <row r="2557" spans="9:10">
      <c r="I2557" s="52" t="s">
        <v>4629</v>
      </c>
      <c r="J2557" s="78" t="s">
        <v>6942</v>
      </c>
    </row>
    <row r="2558" spans="9:10">
      <c r="I2558" s="52" t="s">
        <v>4630</v>
      </c>
      <c r="J2558" s="78" t="s">
        <v>6943</v>
      </c>
    </row>
    <row r="2559" spans="9:10">
      <c r="I2559" s="52" t="s">
        <v>4631</v>
      </c>
      <c r="J2559" s="78" t="s">
        <v>6944</v>
      </c>
    </row>
    <row r="2560" spans="9:10">
      <c r="I2560" s="52" t="s">
        <v>4632</v>
      </c>
      <c r="J2560" s="78" t="s">
        <v>6945</v>
      </c>
    </row>
    <row r="2561" spans="9:10">
      <c r="I2561" s="52" t="s">
        <v>4633</v>
      </c>
      <c r="J2561" s="78" t="s">
        <v>8760</v>
      </c>
    </row>
    <row r="2562" spans="9:10">
      <c r="I2562" s="52" t="s">
        <v>4634</v>
      </c>
      <c r="J2562" s="78" t="s">
        <v>8761</v>
      </c>
    </row>
    <row r="2563" spans="9:10">
      <c r="I2563" s="52" t="s">
        <v>4635</v>
      </c>
      <c r="J2563" s="78" t="s">
        <v>8762</v>
      </c>
    </row>
    <row r="2564" spans="9:10">
      <c r="I2564" s="52" t="s">
        <v>4636</v>
      </c>
      <c r="J2564" s="78" t="s">
        <v>8763</v>
      </c>
    </row>
    <row r="2565" spans="9:10">
      <c r="I2565" s="52" t="s">
        <v>4637</v>
      </c>
      <c r="J2565" s="78" t="s">
        <v>8764</v>
      </c>
    </row>
    <row r="2566" spans="9:10">
      <c r="I2566" s="52" t="s">
        <v>4638</v>
      </c>
      <c r="J2566" s="78" t="s">
        <v>8765</v>
      </c>
    </row>
    <row r="2567" spans="9:10">
      <c r="I2567" s="52" t="s">
        <v>4639</v>
      </c>
      <c r="J2567" s="78" t="s">
        <v>8766</v>
      </c>
    </row>
    <row r="2568" spans="9:10">
      <c r="I2568" s="52" t="s">
        <v>4640</v>
      </c>
      <c r="J2568" s="78" t="s">
        <v>8767</v>
      </c>
    </row>
    <row r="2569" spans="9:10">
      <c r="I2569" s="52" t="s">
        <v>4641</v>
      </c>
      <c r="J2569" s="78" t="s">
        <v>8768</v>
      </c>
    </row>
    <row r="2570" spans="9:10">
      <c r="I2570" s="52" t="s">
        <v>4642</v>
      </c>
      <c r="J2570" s="78" t="s">
        <v>8769</v>
      </c>
    </row>
    <row r="2571" spans="9:10">
      <c r="I2571" s="52" t="s">
        <v>4643</v>
      </c>
      <c r="J2571" s="78" t="s">
        <v>8770</v>
      </c>
    </row>
    <row r="2572" spans="9:10">
      <c r="I2572" s="52" t="s">
        <v>4644</v>
      </c>
      <c r="J2572" s="78" t="s">
        <v>8771</v>
      </c>
    </row>
    <row r="2573" spans="9:10">
      <c r="I2573" s="52" t="s">
        <v>4645</v>
      </c>
      <c r="J2573" s="78" t="s">
        <v>8772</v>
      </c>
    </row>
    <row r="2574" spans="9:10">
      <c r="I2574" s="52" t="s">
        <v>4646</v>
      </c>
      <c r="J2574" s="78" t="s">
        <v>8773</v>
      </c>
    </row>
    <row r="2575" spans="9:10">
      <c r="I2575" s="52" t="s">
        <v>4647</v>
      </c>
      <c r="J2575" s="78" t="s">
        <v>8774</v>
      </c>
    </row>
    <row r="2576" spans="9:10">
      <c r="I2576" s="52" t="s">
        <v>4648</v>
      </c>
      <c r="J2576" s="78" t="s">
        <v>8775</v>
      </c>
    </row>
    <row r="2577" spans="9:10">
      <c r="I2577" s="52" t="s">
        <v>4649</v>
      </c>
      <c r="J2577" s="78" t="s">
        <v>8776</v>
      </c>
    </row>
    <row r="2578" spans="9:10">
      <c r="I2578" s="52" t="s">
        <v>4650</v>
      </c>
      <c r="J2578" s="78" t="s">
        <v>8777</v>
      </c>
    </row>
    <row r="2579" spans="9:10">
      <c r="I2579" s="52" t="s">
        <v>4651</v>
      </c>
      <c r="J2579" s="78" t="s">
        <v>8778</v>
      </c>
    </row>
    <row r="2580" spans="9:10">
      <c r="I2580" s="52" t="s">
        <v>4652</v>
      </c>
      <c r="J2580" s="78" t="s">
        <v>8779</v>
      </c>
    </row>
    <row r="2581" spans="9:10">
      <c r="I2581" s="52" t="s">
        <v>4653</v>
      </c>
      <c r="J2581" s="78" t="s">
        <v>8780</v>
      </c>
    </row>
    <row r="2582" spans="9:10">
      <c r="I2582" s="52" t="s">
        <v>4654</v>
      </c>
      <c r="J2582" s="78" t="s">
        <v>8781</v>
      </c>
    </row>
    <row r="2583" spans="9:10">
      <c r="I2583" s="52" t="s">
        <v>4655</v>
      </c>
      <c r="J2583" s="78" t="s">
        <v>8782</v>
      </c>
    </row>
    <row r="2584" spans="9:10">
      <c r="I2584" s="52" t="s">
        <v>4656</v>
      </c>
      <c r="J2584" s="78" t="s">
        <v>8783</v>
      </c>
    </row>
    <row r="2585" spans="9:10">
      <c r="I2585" s="52" t="s">
        <v>4657</v>
      </c>
      <c r="J2585" s="78" t="s">
        <v>8784</v>
      </c>
    </row>
    <row r="2586" spans="9:10">
      <c r="I2586" s="52" t="s">
        <v>4658</v>
      </c>
      <c r="J2586" s="78" t="s">
        <v>8785</v>
      </c>
    </row>
    <row r="2587" spans="9:10">
      <c r="I2587" s="52" t="s">
        <v>4659</v>
      </c>
      <c r="J2587" s="78" t="s">
        <v>8786</v>
      </c>
    </row>
    <row r="2588" spans="9:10">
      <c r="I2588" s="52" t="s">
        <v>4660</v>
      </c>
      <c r="J2588" s="78" t="s">
        <v>8787</v>
      </c>
    </row>
    <row r="2589" spans="9:10">
      <c r="I2589" s="52" t="s">
        <v>4661</v>
      </c>
      <c r="J2589" s="78" t="s">
        <v>8788</v>
      </c>
    </row>
    <row r="2590" spans="9:10">
      <c r="I2590" s="52" t="s">
        <v>4662</v>
      </c>
      <c r="J2590" s="78" t="s">
        <v>8789</v>
      </c>
    </row>
    <row r="2591" spans="9:10">
      <c r="I2591" s="52" t="s">
        <v>4663</v>
      </c>
      <c r="J2591" s="78" t="s">
        <v>8790</v>
      </c>
    </row>
    <row r="2592" spans="9:10">
      <c r="I2592" s="52" t="s">
        <v>4664</v>
      </c>
      <c r="J2592" s="78" t="s">
        <v>8791</v>
      </c>
    </row>
    <row r="2593" spans="9:10">
      <c r="I2593" s="52" t="s">
        <v>4665</v>
      </c>
      <c r="J2593" s="78" t="s">
        <v>8792</v>
      </c>
    </row>
    <row r="2594" spans="9:10">
      <c r="I2594" s="52" t="s">
        <v>4666</v>
      </c>
      <c r="J2594" s="78" t="s">
        <v>8793</v>
      </c>
    </row>
    <row r="2595" spans="9:10">
      <c r="I2595" s="52" t="s">
        <v>4667</v>
      </c>
      <c r="J2595" s="78" t="s">
        <v>8794</v>
      </c>
    </row>
    <row r="2596" spans="9:10">
      <c r="I2596" s="52" t="s">
        <v>4668</v>
      </c>
      <c r="J2596" s="78" t="s">
        <v>8795</v>
      </c>
    </row>
    <row r="2597" spans="9:10">
      <c r="I2597" s="52" t="s">
        <v>4669</v>
      </c>
      <c r="J2597" s="78" t="s">
        <v>8796</v>
      </c>
    </row>
    <row r="2598" spans="9:10">
      <c r="I2598" s="52" t="s">
        <v>4670</v>
      </c>
      <c r="J2598" s="78" t="s">
        <v>8797</v>
      </c>
    </row>
    <row r="2599" spans="9:10">
      <c r="I2599" s="52" t="s">
        <v>4671</v>
      </c>
      <c r="J2599" s="78" t="s">
        <v>8798</v>
      </c>
    </row>
    <row r="2600" spans="9:10">
      <c r="I2600" s="52" t="s">
        <v>4672</v>
      </c>
      <c r="J2600" s="78" t="s">
        <v>8799</v>
      </c>
    </row>
    <row r="2601" spans="9:10">
      <c r="I2601" s="52" t="s">
        <v>4673</v>
      </c>
      <c r="J2601" s="78" t="s">
        <v>8800</v>
      </c>
    </row>
    <row r="2602" spans="9:10">
      <c r="I2602" s="52" t="s">
        <v>4674</v>
      </c>
      <c r="J2602" s="78" t="s">
        <v>8801</v>
      </c>
    </row>
    <row r="2603" spans="9:10">
      <c r="I2603" s="52" t="s">
        <v>4675</v>
      </c>
      <c r="J2603" s="78" t="s">
        <v>8802</v>
      </c>
    </row>
    <row r="2604" spans="9:10">
      <c r="I2604" s="52" t="s">
        <v>4676</v>
      </c>
      <c r="J2604" s="78" t="s">
        <v>8803</v>
      </c>
    </row>
    <row r="2605" spans="9:10">
      <c r="I2605" s="52" t="s">
        <v>4677</v>
      </c>
      <c r="J2605" s="78" t="s">
        <v>8804</v>
      </c>
    </row>
    <row r="2606" spans="9:10">
      <c r="I2606" s="52" t="s">
        <v>4678</v>
      </c>
      <c r="J2606" s="78" t="s">
        <v>8805</v>
      </c>
    </row>
    <row r="2607" spans="9:10">
      <c r="I2607" s="52" t="s">
        <v>4679</v>
      </c>
      <c r="J2607" s="78" t="s">
        <v>8806</v>
      </c>
    </row>
    <row r="2608" spans="9:10">
      <c r="I2608" s="52" t="s">
        <v>4680</v>
      </c>
      <c r="J2608" s="78" t="s">
        <v>8807</v>
      </c>
    </row>
    <row r="2609" spans="9:10">
      <c r="I2609" s="52" t="s">
        <v>4681</v>
      </c>
      <c r="J2609" s="78" t="s">
        <v>8808</v>
      </c>
    </row>
    <row r="2610" spans="9:10">
      <c r="I2610" s="52" t="s">
        <v>4682</v>
      </c>
      <c r="J2610" s="78" t="s">
        <v>8809</v>
      </c>
    </row>
    <row r="2611" spans="9:10">
      <c r="I2611" s="52" t="s">
        <v>4683</v>
      </c>
      <c r="J2611" s="78" t="s">
        <v>8810</v>
      </c>
    </row>
    <row r="2612" spans="9:10">
      <c r="I2612" s="52" t="s">
        <v>4684</v>
      </c>
      <c r="J2612" s="78" t="s">
        <v>8811</v>
      </c>
    </row>
    <row r="2613" spans="9:10">
      <c r="I2613" s="52" t="s">
        <v>4685</v>
      </c>
      <c r="J2613" s="78" t="s">
        <v>8812</v>
      </c>
    </row>
    <row r="2614" spans="9:10">
      <c r="I2614" s="52" t="s">
        <v>4686</v>
      </c>
      <c r="J2614" s="78" t="s">
        <v>8813</v>
      </c>
    </row>
    <row r="2615" spans="9:10">
      <c r="I2615" s="52" t="s">
        <v>4687</v>
      </c>
      <c r="J2615" s="78" t="s">
        <v>8814</v>
      </c>
    </row>
    <row r="2616" spans="9:10">
      <c r="I2616" s="52" t="s">
        <v>4688</v>
      </c>
      <c r="J2616" s="78" t="s">
        <v>8815</v>
      </c>
    </row>
    <row r="2617" spans="9:10">
      <c r="I2617" s="52" t="s">
        <v>4689</v>
      </c>
      <c r="J2617" s="78" t="s">
        <v>8816</v>
      </c>
    </row>
    <row r="2618" spans="9:10">
      <c r="I2618" s="52" t="s">
        <v>4690</v>
      </c>
      <c r="J2618" s="78" t="s">
        <v>8817</v>
      </c>
    </row>
    <row r="2619" spans="9:10">
      <c r="I2619" s="52" t="s">
        <v>4691</v>
      </c>
      <c r="J2619" s="78" t="s">
        <v>8818</v>
      </c>
    </row>
    <row r="2620" spans="9:10">
      <c r="I2620" s="52" t="s">
        <v>4692</v>
      </c>
      <c r="J2620" s="78" t="s">
        <v>8819</v>
      </c>
    </row>
    <row r="2621" spans="9:10">
      <c r="I2621" s="52" t="s">
        <v>4693</v>
      </c>
      <c r="J2621" s="78" t="s">
        <v>8820</v>
      </c>
    </row>
    <row r="2622" spans="9:10">
      <c r="I2622" s="52" t="s">
        <v>4694</v>
      </c>
      <c r="J2622" s="78" t="s">
        <v>8821</v>
      </c>
    </row>
    <row r="2623" spans="9:10">
      <c r="I2623" s="52" t="s">
        <v>4695</v>
      </c>
      <c r="J2623" s="78" t="s">
        <v>8822</v>
      </c>
    </row>
    <row r="2624" spans="9:10">
      <c r="I2624" s="52" t="s">
        <v>4696</v>
      </c>
      <c r="J2624" s="78" t="s">
        <v>8823</v>
      </c>
    </row>
    <row r="2625" spans="9:10">
      <c r="I2625" s="52" t="s">
        <v>4697</v>
      </c>
      <c r="J2625" s="78" t="s">
        <v>8824</v>
      </c>
    </row>
    <row r="2626" spans="9:10">
      <c r="I2626" s="52" t="s">
        <v>4698</v>
      </c>
      <c r="J2626" s="78" t="s">
        <v>8825</v>
      </c>
    </row>
    <row r="2627" spans="9:10">
      <c r="I2627" s="52" t="s">
        <v>4699</v>
      </c>
      <c r="J2627" s="78" t="s">
        <v>8826</v>
      </c>
    </row>
    <row r="2628" spans="9:10">
      <c r="I2628" s="52" t="s">
        <v>4700</v>
      </c>
      <c r="J2628" s="78" t="s">
        <v>8827</v>
      </c>
    </row>
    <row r="2629" spans="9:10">
      <c r="I2629" s="52" t="s">
        <v>4701</v>
      </c>
      <c r="J2629" s="78" t="s">
        <v>8828</v>
      </c>
    </row>
    <row r="2630" spans="9:10">
      <c r="I2630" s="52" t="s">
        <v>4702</v>
      </c>
      <c r="J2630" s="78" t="s">
        <v>8829</v>
      </c>
    </row>
    <row r="2631" spans="9:10">
      <c r="I2631" s="52" t="s">
        <v>4703</v>
      </c>
      <c r="J2631" s="78" t="s">
        <v>8830</v>
      </c>
    </row>
    <row r="2632" spans="9:10">
      <c r="I2632" s="52" t="s">
        <v>4704</v>
      </c>
      <c r="J2632" s="78" t="s">
        <v>8831</v>
      </c>
    </row>
    <row r="2633" spans="9:10">
      <c r="I2633" s="52" t="s">
        <v>4705</v>
      </c>
      <c r="J2633" s="78" t="s">
        <v>8832</v>
      </c>
    </row>
    <row r="2634" spans="9:10">
      <c r="I2634" s="52" t="s">
        <v>4706</v>
      </c>
      <c r="J2634" s="78" t="s">
        <v>8833</v>
      </c>
    </row>
    <row r="2635" spans="9:10">
      <c r="I2635" s="52" t="s">
        <v>4707</v>
      </c>
      <c r="J2635" s="78" t="s">
        <v>8834</v>
      </c>
    </row>
    <row r="2636" spans="9:10">
      <c r="I2636" s="52" t="s">
        <v>4708</v>
      </c>
      <c r="J2636" s="78" t="s">
        <v>8835</v>
      </c>
    </row>
    <row r="2637" spans="9:10">
      <c r="I2637" s="52" t="s">
        <v>4709</v>
      </c>
      <c r="J2637" s="78" t="s">
        <v>8836</v>
      </c>
    </row>
    <row r="2638" spans="9:10">
      <c r="I2638" s="52" t="s">
        <v>4710</v>
      </c>
      <c r="J2638" s="78" t="s">
        <v>8837</v>
      </c>
    </row>
    <row r="2639" spans="9:10">
      <c r="I2639" s="52" t="s">
        <v>4711</v>
      </c>
      <c r="J2639" s="78" t="s">
        <v>8838</v>
      </c>
    </row>
    <row r="2640" spans="9:10">
      <c r="I2640" s="52" t="s">
        <v>4712</v>
      </c>
      <c r="J2640" s="78" t="s">
        <v>8839</v>
      </c>
    </row>
    <row r="2641" spans="9:10">
      <c r="I2641" s="52" t="s">
        <v>4713</v>
      </c>
      <c r="J2641" s="78" t="s">
        <v>8840</v>
      </c>
    </row>
    <row r="2642" spans="9:10">
      <c r="I2642" s="52" t="s">
        <v>4714</v>
      </c>
      <c r="J2642" s="78" t="s">
        <v>8841</v>
      </c>
    </row>
    <row r="2643" spans="9:10">
      <c r="I2643" s="52" t="s">
        <v>4715</v>
      </c>
      <c r="J2643" s="78" t="s">
        <v>8842</v>
      </c>
    </row>
    <row r="2644" spans="9:10">
      <c r="I2644" s="52" t="s">
        <v>4716</v>
      </c>
      <c r="J2644" s="78" t="s">
        <v>8843</v>
      </c>
    </row>
    <row r="2645" spans="9:10">
      <c r="I2645" s="52" t="s">
        <v>4717</v>
      </c>
      <c r="J2645" s="78" t="s">
        <v>8844</v>
      </c>
    </row>
    <row r="2646" spans="9:10">
      <c r="I2646" s="52" t="s">
        <v>4718</v>
      </c>
      <c r="J2646" s="78" t="s">
        <v>8845</v>
      </c>
    </row>
    <row r="2647" spans="9:10">
      <c r="I2647" s="52" t="s">
        <v>4719</v>
      </c>
      <c r="J2647" s="78" t="s">
        <v>8846</v>
      </c>
    </row>
    <row r="2648" spans="9:10">
      <c r="I2648" s="52" t="s">
        <v>4720</v>
      </c>
      <c r="J2648" s="78" t="s">
        <v>8847</v>
      </c>
    </row>
    <row r="2649" spans="9:10">
      <c r="I2649" s="52" t="s">
        <v>4721</v>
      </c>
      <c r="J2649" s="78" t="s">
        <v>8848</v>
      </c>
    </row>
    <row r="2650" spans="9:10">
      <c r="I2650" s="52" t="s">
        <v>4722</v>
      </c>
      <c r="J2650" s="78" t="s">
        <v>8849</v>
      </c>
    </row>
    <row r="2651" spans="9:10">
      <c r="I2651" s="52" t="s">
        <v>4723</v>
      </c>
      <c r="J2651" s="78" t="s">
        <v>8850</v>
      </c>
    </row>
    <row r="2652" spans="9:10">
      <c r="I2652" s="52" t="s">
        <v>4724</v>
      </c>
      <c r="J2652" s="78" t="s">
        <v>8851</v>
      </c>
    </row>
    <row r="2653" spans="9:10">
      <c r="I2653" s="52" t="s">
        <v>4725</v>
      </c>
      <c r="J2653" s="78" t="s">
        <v>8852</v>
      </c>
    </row>
    <row r="2654" spans="9:10">
      <c r="I2654" s="52" t="s">
        <v>4726</v>
      </c>
      <c r="J2654" s="78" t="s">
        <v>8853</v>
      </c>
    </row>
    <row r="2655" spans="9:10">
      <c r="I2655" s="52" t="s">
        <v>4727</v>
      </c>
      <c r="J2655" s="78" t="s">
        <v>8854</v>
      </c>
    </row>
    <row r="2656" spans="9:10">
      <c r="I2656" s="52" t="s">
        <v>4728</v>
      </c>
      <c r="J2656" s="88" t="s">
        <v>8855</v>
      </c>
    </row>
    <row r="2657" spans="9:10">
      <c r="I2657" s="52" t="s">
        <v>4729</v>
      </c>
      <c r="J2657" s="76" t="s">
        <v>8856</v>
      </c>
    </row>
    <row r="2658" spans="9:10">
      <c r="I2658" s="52" t="s">
        <v>4730</v>
      </c>
      <c r="J2658" s="76" t="s">
        <v>8857</v>
      </c>
    </row>
    <row r="2659" spans="9:10">
      <c r="I2659" s="52" t="s">
        <v>4731</v>
      </c>
      <c r="J2659" s="76" t="s">
        <v>8858</v>
      </c>
    </row>
    <row r="2660" spans="9:10">
      <c r="I2660" s="52" t="s">
        <v>4732</v>
      </c>
      <c r="J2660" s="76" t="s">
        <v>8859</v>
      </c>
    </row>
    <row r="2661" spans="9:10">
      <c r="I2661" s="52" t="s">
        <v>4733</v>
      </c>
      <c r="J2661" s="76" t="s">
        <v>8860</v>
      </c>
    </row>
    <row r="2662" spans="9:10">
      <c r="I2662" s="52" t="s">
        <v>4734</v>
      </c>
      <c r="J2662" s="76" t="s">
        <v>8861</v>
      </c>
    </row>
    <row r="2663" spans="9:10">
      <c r="I2663" s="52" t="s">
        <v>4735</v>
      </c>
      <c r="J2663" s="76" t="s">
        <v>8862</v>
      </c>
    </row>
    <row r="2664" spans="9:10">
      <c r="I2664" s="52" t="s">
        <v>4736</v>
      </c>
      <c r="J2664" s="76" t="s">
        <v>8863</v>
      </c>
    </row>
    <row r="2665" spans="9:10">
      <c r="I2665" s="52" t="s">
        <v>4737</v>
      </c>
      <c r="J2665" s="76" t="s">
        <v>8864</v>
      </c>
    </row>
    <row r="2666" spans="9:10">
      <c r="I2666" s="52" t="s">
        <v>4738</v>
      </c>
      <c r="J2666" s="76" t="s">
        <v>8865</v>
      </c>
    </row>
    <row r="2667" spans="9:10">
      <c r="I2667" s="52" t="s">
        <v>4739</v>
      </c>
      <c r="J2667" s="76" t="s">
        <v>8866</v>
      </c>
    </row>
    <row r="2668" spans="9:10">
      <c r="I2668" s="52" t="s">
        <v>4740</v>
      </c>
      <c r="J2668" s="76" t="s">
        <v>8867</v>
      </c>
    </row>
    <row r="2669" spans="9:10">
      <c r="I2669" s="52" t="s">
        <v>4741</v>
      </c>
      <c r="J2669" s="76" t="s">
        <v>8868</v>
      </c>
    </row>
    <row r="2670" spans="9:10">
      <c r="I2670" s="52" t="s">
        <v>4742</v>
      </c>
      <c r="J2670" s="76" t="s">
        <v>8869</v>
      </c>
    </row>
    <row r="2671" spans="9:10">
      <c r="I2671" s="52" t="s">
        <v>4743</v>
      </c>
      <c r="J2671" s="76" t="s">
        <v>8870</v>
      </c>
    </row>
    <row r="2672" spans="9:10">
      <c r="I2672" s="52" t="s">
        <v>4744</v>
      </c>
      <c r="J2672" s="76" t="s">
        <v>8871</v>
      </c>
    </row>
    <row r="2673" spans="9:10">
      <c r="I2673" s="52" t="s">
        <v>4745</v>
      </c>
      <c r="J2673" s="76" t="s">
        <v>8872</v>
      </c>
    </row>
    <row r="2674" spans="9:10">
      <c r="I2674" s="52" t="s">
        <v>4746</v>
      </c>
      <c r="J2674" s="76" t="s">
        <v>8873</v>
      </c>
    </row>
    <row r="2675" spans="9:10">
      <c r="I2675" s="52" t="s">
        <v>4747</v>
      </c>
      <c r="J2675" s="76" t="s">
        <v>8874</v>
      </c>
    </row>
    <row r="2676" spans="9:10">
      <c r="I2676" s="52" t="s">
        <v>4748</v>
      </c>
      <c r="J2676" s="76" t="s">
        <v>8875</v>
      </c>
    </row>
    <row r="2677" spans="9:10">
      <c r="I2677" s="52" t="s">
        <v>4749</v>
      </c>
      <c r="J2677" s="76" t="s">
        <v>8876</v>
      </c>
    </row>
    <row r="2678" spans="9:10">
      <c r="I2678" s="52" t="s">
        <v>4750</v>
      </c>
      <c r="J2678" s="76" t="s">
        <v>8877</v>
      </c>
    </row>
    <row r="2679" spans="9:10">
      <c r="I2679" s="52" t="s">
        <v>4751</v>
      </c>
      <c r="J2679" s="76" t="s">
        <v>8878</v>
      </c>
    </row>
    <row r="2680" spans="9:10">
      <c r="I2680" s="52" t="s">
        <v>4752</v>
      </c>
      <c r="J2680" s="76" t="s">
        <v>8879</v>
      </c>
    </row>
    <row r="2681" spans="9:10">
      <c r="I2681" s="52" t="s">
        <v>4753</v>
      </c>
      <c r="J2681" s="76" t="s">
        <v>8880</v>
      </c>
    </row>
    <row r="2682" spans="9:10">
      <c r="I2682" s="52" t="s">
        <v>4754</v>
      </c>
      <c r="J2682" s="76" t="s">
        <v>8881</v>
      </c>
    </row>
    <row r="2683" spans="9:10">
      <c r="I2683" s="52" t="s">
        <v>4755</v>
      </c>
      <c r="J2683" s="76" t="s">
        <v>8882</v>
      </c>
    </row>
    <row r="2684" spans="9:10">
      <c r="I2684" s="52" t="s">
        <v>4756</v>
      </c>
      <c r="J2684" s="76" t="s">
        <v>8883</v>
      </c>
    </row>
    <row r="2685" spans="9:10">
      <c r="I2685" s="52" t="s">
        <v>4757</v>
      </c>
      <c r="J2685" s="76" t="s">
        <v>8884</v>
      </c>
    </row>
    <row r="2686" spans="9:10">
      <c r="I2686" s="52" t="s">
        <v>4758</v>
      </c>
      <c r="J2686" s="76" t="s">
        <v>8885</v>
      </c>
    </row>
    <row r="2687" spans="9:10">
      <c r="I2687" s="52" t="s">
        <v>4759</v>
      </c>
      <c r="J2687" s="76" t="s">
        <v>8886</v>
      </c>
    </row>
    <row r="2688" spans="9:10">
      <c r="I2688" s="52" t="s">
        <v>4760</v>
      </c>
      <c r="J2688" s="76" t="s">
        <v>8887</v>
      </c>
    </row>
    <row r="2689" spans="9:10">
      <c r="I2689" s="52" t="s">
        <v>4761</v>
      </c>
      <c r="J2689" s="76" t="s">
        <v>8888</v>
      </c>
    </row>
    <row r="2690" spans="9:10">
      <c r="I2690" s="52" t="s">
        <v>10893</v>
      </c>
      <c r="J2690" s="76" t="s">
        <v>8889</v>
      </c>
    </row>
    <row r="2691" spans="9:10">
      <c r="I2691" s="52" t="s">
        <v>10894</v>
      </c>
      <c r="J2691" s="76" t="s">
        <v>8888</v>
      </c>
    </row>
    <row r="2692" spans="9:10">
      <c r="I2692" s="52" t="s">
        <v>4762</v>
      </c>
      <c r="J2692" s="89" t="s">
        <v>8890</v>
      </c>
    </row>
    <row r="2693" spans="9:10">
      <c r="I2693" s="52" t="s">
        <v>4763</v>
      </c>
      <c r="J2693" s="76" t="s">
        <v>8891</v>
      </c>
    </row>
    <row r="2694" spans="9:10">
      <c r="I2694" s="52" t="s">
        <v>4764</v>
      </c>
      <c r="J2694" s="90" t="s">
        <v>8892</v>
      </c>
    </row>
    <row r="2695" spans="9:10">
      <c r="I2695" s="52" t="s">
        <v>4765</v>
      </c>
      <c r="J2695" s="76" t="s">
        <v>8893</v>
      </c>
    </row>
    <row r="2696" spans="9:10">
      <c r="I2696" s="52" t="s">
        <v>4766</v>
      </c>
      <c r="J2696" s="76" t="s">
        <v>8894</v>
      </c>
    </row>
    <row r="2697" spans="9:10">
      <c r="I2697" s="52" t="s">
        <v>4767</v>
      </c>
      <c r="J2697" s="76" t="s">
        <v>8895</v>
      </c>
    </row>
    <row r="2698" spans="9:10">
      <c r="I2698" s="52" t="s">
        <v>4768</v>
      </c>
      <c r="J2698" s="76" t="s">
        <v>8896</v>
      </c>
    </row>
    <row r="2699" spans="9:10">
      <c r="I2699" s="52" t="s">
        <v>4769</v>
      </c>
      <c r="J2699" s="76" t="s">
        <v>8897</v>
      </c>
    </row>
    <row r="2700" spans="9:10">
      <c r="I2700" s="52" t="s">
        <v>4770</v>
      </c>
      <c r="J2700" s="76" t="s">
        <v>8898</v>
      </c>
    </row>
    <row r="2701" spans="9:10">
      <c r="I2701" s="52" t="s">
        <v>4771</v>
      </c>
      <c r="J2701" s="76" t="s">
        <v>8899</v>
      </c>
    </row>
    <row r="2702" spans="9:10">
      <c r="I2702" s="52" t="s">
        <v>4772</v>
      </c>
      <c r="J2702" s="76" t="s">
        <v>8900</v>
      </c>
    </row>
    <row r="2703" spans="9:10">
      <c r="I2703" s="52" t="s">
        <v>4773</v>
      </c>
      <c r="J2703" s="76" t="s">
        <v>8901</v>
      </c>
    </row>
    <row r="2704" spans="9:10">
      <c r="I2704" s="52" t="s">
        <v>10895</v>
      </c>
      <c r="J2704" s="76" t="s">
        <v>8902</v>
      </c>
    </row>
    <row r="2705" spans="9:10">
      <c r="I2705" s="52" t="s">
        <v>10896</v>
      </c>
      <c r="J2705" s="76" t="s">
        <v>8903</v>
      </c>
    </row>
    <row r="2706" spans="9:10">
      <c r="I2706" s="52" t="s">
        <v>4774</v>
      </c>
      <c r="J2706" s="76" t="s">
        <v>8904</v>
      </c>
    </row>
    <row r="2707" spans="9:10">
      <c r="I2707" s="52" t="s">
        <v>4775</v>
      </c>
      <c r="J2707" s="76" t="s">
        <v>8905</v>
      </c>
    </row>
    <row r="2708" spans="9:10">
      <c r="I2708" s="52" t="s">
        <v>4776</v>
      </c>
      <c r="J2708" s="76" t="s">
        <v>8906</v>
      </c>
    </row>
    <row r="2709" spans="9:10">
      <c r="I2709" s="52" t="s">
        <v>4777</v>
      </c>
      <c r="J2709" s="76" t="s">
        <v>8907</v>
      </c>
    </row>
    <row r="2710" spans="9:10">
      <c r="I2710" s="52" t="s">
        <v>4778</v>
      </c>
      <c r="J2710" s="76" t="s">
        <v>8908</v>
      </c>
    </row>
    <row r="2711" spans="9:10">
      <c r="I2711" s="52" t="s">
        <v>4779</v>
      </c>
      <c r="J2711" s="76" t="s">
        <v>8909</v>
      </c>
    </row>
    <row r="2712" spans="9:10">
      <c r="I2712" s="52" t="s">
        <v>4780</v>
      </c>
      <c r="J2712" s="90" t="s">
        <v>8910</v>
      </c>
    </row>
    <row r="2713" spans="9:10">
      <c r="I2713" s="52" t="s">
        <v>4781</v>
      </c>
      <c r="J2713" s="76" t="s">
        <v>8911</v>
      </c>
    </row>
    <row r="2714" spans="9:10">
      <c r="I2714" s="52" t="s">
        <v>4782</v>
      </c>
      <c r="J2714" s="76" t="s">
        <v>8912</v>
      </c>
    </row>
    <row r="2715" spans="9:10">
      <c r="I2715" s="52" t="s">
        <v>4783</v>
      </c>
      <c r="J2715" s="76" t="s">
        <v>8913</v>
      </c>
    </row>
    <row r="2716" spans="9:10">
      <c r="I2716" s="52" t="s">
        <v>4784</v>
      </c>
      <c r="J2716" s="76" t="s">
        <v>8914</v>
      </c>
    </row>
    <row r="2717" spans="9:10">
      <c r="I2717" s="52" t="s">
        <v>4785</v>
      </c>
      <c r="J2717" s="76" t="s">
        <v>8915</v>
      </c>
    </row>
    <row r="2718" spans="9:10">
      <c r="I2718" s="52" t="s">
        <v>10897</v>
      </c>
      <c r="J2718" s="90" t="s">
        <v>8916</v>
      </c>
    </row>
    <row r="2719" spans="9:10">
      <c r="I2719" s="52" t="s">
        <v>10898</v>
      </c>
      <c r="J2719" s="76" t="s">
        <v>8917</v>
      </c>
    </row>
    <row r="2720" spans="9:10">
      <c r="I2720" s="52" t="s">
        <v>4786</v>
      </c>
      <c r="J2720" s="91" t="s">
        <v>8918</v>
      </c>
    </row>
    <row r="2721" spans="9:10">
      <c r="I2721" s="52" t="s">
        <v>4787</v>
      </c>
      <c r="J2721" s="82" t="s">
        <v>8919</v>
      </c>
    </row>
    <row r="2722" spans="9:10">
      <c r="I2722" s="52" t="s">
        <v>4788</v>
      </c>
      <c r="J2722" s="82" t="s">
        <v>8920</v>
      </c>
    </row>
    <row r="2723" spans="9:10">
      <c r="I2723" s="52" t="s">
        <v>4789</v>
      </c>
      <c r="J2723" s="82" t="s">
        <v>8921</v>
      </c>
    </row>
    <row r="2724" spans="9:10">
      <c r="I2724" s="52" t="s">
        <v>4790</v>
      </c>
      <c r="J2724" s="76" t="s">
        <v>8922</v>
      </c>
    </row>
    <row r="2725" spans="9:10">
      <c r="I2725" s="52" t="s">
        <v>4791</v>
      </c>
      <c r="J2725" s="76" t="s">
        <v>8923</v>
      </c>
    </row>
    <row r="2726" spans="9:10">
      <c r="I2726" s="52" t="s">
        <v>4792</v>
      </c>
      <c r="J2726" s="76" t="s">
        <v>8924</v>
      </c>
    </row>
    <row r="2727" spans="9:10">
      <c r="I2727" s="52" t="s">
        <v>4793</v>
      </c>
      <c r="J2727" s="76" t="s">
        <v>8925</v>
      </c>
    </row>
    <row r="2728" spans="9:10">
      <c r="I2728" s="52" t="s">
        <v>4794</v>
      </c>
      <c r="J2728" s="76" t="s">
        <v>8926</v>
      </c>
    </row>
    <row r="2729" spans="9:10">
      <c r="I2729" s="52" t="s">
        <v>4795</v>
      </c>
      <c r="J2729" s="76" t="s">
        <v>8927</v>
      </c>
    </row>
    <row r="2730" spans="9:10">
      <c r="I2730" s="52" t="s">
        <v>4796</v>
      </c>
      <c r="J2730" s="76" t="s">
        <v>8928</v>
      </c>
    </row>
    <row r="2731" spans="9:10">
      <c r="I2731" s="52" t="s">
        <v>4797</v>
      </c>
      <c r="J2731" s="76" t="s">
        <v>8929</v>
      </c>
    </row>
    <row r="2732" spans="9:10">
      <c r="I2732" s="52" t="s">
        <v>4798</v>
      </c>
      <c r="J2732" s="92" t="s">
        <v>8930</v>
      </c>
    </row>
    <row r="2733" spans="9:10">
      <c r="I2733" s="52" t="s">
        <v>4799</v>
      </c>
      <c r="J2733" s="76" t="s">
        <v>8931</v>
      </c>
    </row>
    <row r="2734" spans="9:10">
      <c r="I2734" s="52" t="s">
        <v>4800</v>
      </c>
      <c r="J2734" s="90" t="s">
        <v>8932</v>
      </c>
    </row>
    <row r="2735" spans="9:10">
      <c r="I2735" s="52" t="s">
        <v>4801</v>
      </c>
      <c r="J2735" s="76" t="s">
        <v>8933</v>
      </c>
    </row>
    <row r="2736" spans="9:10">
      <c r="I2736" s="52" t="s">
        <v>4802</v>
      </c>
      <c r="J2736" s="90" t="s">
        <v>8934</v>
      </c>
    </row>
    <row r="2737" spans="9:10">
      <c r="I2737" s="52" t="s">
        <v>4803</v>
      </c>
      <c r="J2737" s="76" t="s">
        <v>8935</v>
      </c>
    </row>
    <row r="2738" spans="9:10">
      <c r="I2738" s="52" t="s">
        <v>4804</v>
      </c>
      <c r="J2738" s="76" t="s">
        <v>8936</v>
      </c>
    </row>
    <row r="2739" spans="9:10">
      <c r="I2739" s="52" t="s">
        <v>4805</v>
      </c>
      <c r="J2739" s="76" t="s">
        <v>8937</v>
      </c>
    </row>
    <row r="2740" spans="9:10">
      <c r="I2740" s="52" t="s">
        <v>4806</v>
      </c>
      <c r="J2740" s="90" t="s">
        <v>8938</v>
      </c>
    </row>
    <row r="2741" spans="9:10">
      <c r="I2741" s="52" t="s">
        <v>4807</v>
      </c>
      <c r="J2741" s="76" t="s">
        <v>8939</v>
      </c>
    </row>
    <row r="2742" spans="9:10">
      <c r="I2742" s="52" t="s">
        <v>4808</v>
      </c>
      <c r="J2742" s="76" t="s">
        <v>8940</v>
      </c>
    </row>
    <row r="2743" spans="9:10">
      <c r="I2743" s="52" t="s">
        <v>4809</v>
      </c>
      <c r="J2743" s="76" t="s">
        <v>8941</v>
      </c>
    </row>
    <row r="2744" spans="9:10">
      <c r="I2744" s="52" t="s">
        <v>4810</v>
      </c>
      <c r="J2744" s="90" t="s">
        <v>8942</v>
      </c>
    </row>
    <row r="2745" spans="9:10">
      <c r="I2745" s="52" t="s">
        <v>4811</v>
      </c>
      <c r="J2745" s="82" t="s">
        <v>8943</v>
      </c>
    </row>
    <row r="2746" spans="9:10">
      <c r="I2746" s="52" t="s">
        <v>4812</v>
      </c>
      <c r="J2746" s="82" t="s">
        <v>8944</v>
      </c>
    </row>
    <row r="2747" spans="9:10">
      <c r="I2747" s="52" t="s">
        <v>4813</v>
      </c>
      <c r="J2747" s="82" t="s">
        <v>8945</v>
      </c>
    </row>
    <row r="2748" spans="9:10">
      <c r="I2748" s="52" t="s">
        <v>11187</v>
      </c>
      <c r="J2748" s="82" t="s">
        <v>8946</v>
      </c>
    </row>
    <row r="2749" spans="9:10">
      <c r="I2749" s="52" t="s">
        <v>4814</v>
      </c>
      <c r="J2749" s="82" t="s">
        <v>8947</v>
      </c>
    </row>
    <row r="2750" spans="9:10">
      <c r="I2750" s="52" t="s">
        <v>4815</v>
      </c>
      <c r="J2750" s="93" t="s">
        <v>8948</v>
      </c>
    </row>
    <row r="2751" spans="9:10">
      <c r="I2751" s="52" t="s">
        <v>4816</v>
      </c>
      <c r="J2751" s="82" t="s">
        <v>8949</v>
      </c>
    </row>
    <row r="2752" spans="9:10">
      <c r="I2752" s="52" t="s">
        <v>4817</v>
      </c>
      <c r="J2752" s="93" t="s">
        <v>8950</v>
      </c>
    </row>
    <row r="2753" spans="9:10">
      <c r="I2753" s="52" t="s">
        <v>4818</v>
      </c>
      <c r="J2753" s="82" t="s">
        <v>8951</v>
      </c>
    </row>
    <row r="2754" spans="9:10">
      <c r="I2754" s="52" t="s">
        <v>4819</v>
      </c>
      <c r="J2754" s="82" t="s">
        <v>8952</v>
      </c>
    </row>
    <row r="2755" spans="9:10">
      <c r="I2755" s="52" t="s">
        <v>4820</v>
      </c>
      <c r="J2755" s="82" t="s">
        <v>8953</v>
      </c>
    </row>
    <row r="2756" spans="9:10">
      <c r="I2756" s="52" t="s">
        <v>4821</v>
      </c>
      <c r="J2756" s="82" t="s">
        <v>8954</v>
      </c>
    </row>
    <row r="2757" spans="9:10">
      <c r="I2757" s="52" t="s">
        <v>4822</v>
      </c>
      <c r="J2757" s="82" t="s">
        <v>8955</v>
      </c>
    </row>
    <row r="2758" spans="9:10">
      <c r="I2758" s="52" t="s">
        <v>4823</v>
      </c>
      <c r="J2758" s="93" t="s">
        <v>8956</v>
      </c>
    </row>
    <row r="2759" spans="9:10">
      <c r="I2759" s="52" t="s">
        <v>4824</v>
      </c>
      <c r="J2759" s="82" t="s">
        <v>8957</v>
      </c>
    </row>
    <row r="2760" spans="9:10">
      <c r="I2760" s="52" t="s">
        <v>4825</v>
      </c>
      <c r="J2760" s="93" t="s">
        <v>8958</v>
      </c>
    </row>
    <row r="2761" spans="9:10">
      <c r="I2761" s="52" t="s">
        <v>4826</v>
      </c>
      <c r="J2761" s="82" t="s">
        <v>8959</v>
      </c>
    </row>
    <row r="2762" spans="9:10">
      <c r="I2762" s="52" t="s">
        <v>4827</v>
      </c>
      <c r="J2762" s="88" t="s">
        <v>8960</v>
      </c>
    </row>
    <row r="2763" spans="9:10">
      <c r="I2763" s="52" t="s">
        <v>4828</v>
      </c>
      <c r="J2763" s="76" t="s">
        <v>8961</v>
      </c>
    </row>
    <row r="2764" spans="9:10">
      <c r="I2764" s="52" t="s">
        <v>4829</v>
      </c>
      <c r="J2764" s="76" t="s">
        <v>8962</v>
      </c>
    </row>
    <row r="2765" spans="9:10">
      <c r="I2765" s="52" t="s">
        <v>4830</v>
      </c>
      <c r="J2765" s="76" t="s">
        <v>8955</v>
      </c>
    </row>
    <row r="2766" spans="9:10">
      <c r="I2766" s="52" t="s">
        <v>4831</v>
      </c>
      <c r="J2766" s="76" t="s">
        <v>8963</v>
      </c>
    </row>
    <row r="2767" spans="9:10">
      <c r="I2767" s="52" t="s">
        <v>4832</v>
      </c>
      <c r="J2767" s="76" t="s">
        <v>8964</v>
      </c>
    </row>
    <row r="2768" spans="9:10">
      <c r="I2768" s="52" t="s">
        <v>4833</v>
      </c>
      <c r="J2768" s="76" t="s">
        <v>8965</v>
      </c>
    </row>
    <row r="2769" spans="9:10">
      <c r="I2769" s="52" t="s">
        <v>4834</v>
      </c>
      <c r="J2769" s="76" t="s">
        <v>8966</v>
      </c>
    </row>
    <row r="2770" spans="9:10">
      <c r="I2770" s="52" t="s">
        <v>4835</v>
      </c>
      <c r="J2770" s="76" t="s">
        <v>8967</v>
      </c>
    </row>
    <row r="2771" spans="9:10">
      <c r="I2771" s="52" t="s">
        <v>4836</v>
      </c>
      <c r="J2771" s="76" t="s">
        <v>8968</v>
      </c>
    </row>
    <row r="2772" spans="9:10">
      <c r="I2772" s="52" t="s">
        <v>4837</v>
      </c>
      <c r="J2772" s="76" t="s">
        <v>8969</v>
      </c>
    </row>
    <row r="2773" spans="9:10">
      <c r="I2773" s="52" t="s">
        <v>4838</v>
      </c>
      <c r="J2773" s="76" t="s">
        <v>8970</v>
      </c>
    </row>
    <row r="2774" spans="9:10">
      <c r="I2774" s="52" t="s">
        <v>4839</v>
      </c>
      <c r="J2774" s="76" t="s">
        <v>8971</v>
      </c>
    </row>
    <row r="2775" spans="9:10">
      <c r="I2775" s="52" t="s">
        <v>4840</v>
      </c>
      <c r="J2775" s="76" t="s">
        <v>8972</v>
      </c>
    </row>
    <row r="2776" spans="9:10">
      <c r="I2776" s="52" t="s">
        <v>4841</v>
      </c>
      <c r="J2776" s="82" t="s">
        <v>8973</v>
      </c>
    </row>
    <row r="2777" spans="9:10">
      <c r="I2777" s="52" t="s">
        <v>4842</v>
      </c>
      <c r="J2777" s="82" t="s">
        <v>8974</v>
      </c>
    </row>
    <row r="2778" spans="9:10">
      <c r="I2778" s="52" t="s">
        <v>4843</v>
      </c>
      <c r="J2778" s="82" t="s">
        <v>8975</v>
      </c>
    </row>
    <row r="2779" spans="9:10">
      <c r="I2779" s="52" t="s">
        <v>4844</v>
      </c>
      <c r="J2779" s="82" t="s">
        <v>8976</v>
      </c>
    </row>
    <row r="2780" spans="9:10">
      <c r="I2780" s="52" t="s">
        <v>4845</v>
      </c>
      <c r="J2780" s="82" t="s">
        <v>8977</v>
      </c>
    </row>
    <row r="2781" spans="9:10">
      <c r="I2781" s="52" t="s">
        <v>4846</v>
      </c>
      <c r="J2781" s="82" t="s">
        <v>8978</v>
      </c>
    </row>
    <row r="2782" spans="9:10">
      <c r="I2782" s="52" t="s">
        <v>4847</v>
      </c>
      <c r="J2782" s="76" t="s">
        <v>8979</v>
      </c>
    </row>
    <row r="2783" spans="9:10">
      <c r="I2783" s="52" t="s">
        <v>4848</v>
      </c>
      <c r="J2783" s="76" t="s">
        <v>8980</v>
      </c>
    </row>
    <row r="2784" spans="9:10">
      <c r="I2784" s="52" t="s">
        <v>4849</v>
      </c>
      <c r="J2784" s="76" t="s">
        <v>8981</v>
      </c>
    </row>
    <row r="2785" spans="9:10">
      <c r="I2785" s="52" t="s">
        <v>4850</v>
      </c>
      <c r="J2785" s="76" t="s">
        <v>8982</v>
      </c>
    </row>
    <row r="2786" spans="9:10">
      <c r="I2786" s="52" t="s">
        <v>4851</v>
      </c>
      <c r="J2786" s="76" t="s">
        <v>8983</v>
      </c>
    </row>
    <row r="2787" spans="9:10">
      <c r="I2787" s="52" t="s">
        <v>4852</v>
      </c>
      <c r="J2787" s="76" t="s">
        <v>8984</v>
      </c>
    </row>
    <row r="2788" spans="9:10">
      <c r="I2788" s="52" t="s">
        <v>4853</v>
      </c>
      <c r="J2788" s="76" t="s">
        <v>8985</v>
      </c>
    </row>
    <row r="2789" spans="9:10">
      <c r="I2789" s="52" t="s">
        <v>4854</v>
      </c>
      <c r="J2789" s="76" t="s">
        <v>8986</v>
      </c>
    </row>
    <row r="2790" spans="9:10">
      <c r="I2790" s="52" t="s">
        <v>4855</v>
      </c>
      <c r="J2790" s="76" t="s">
        <v>8987</v>
      </c>
    </row>
    <row r="2791" spans="9:10">
      <c r="I2791" s="52" t="s">
        <v>4856</v>
      </c>
      <c r="J2791" s="82" t="s">
        <v>8988</v>
      </c>
    </row>
    <row r="2792" spans="9:10">
      <c r="I2792" s="52" t="s">
        <v>4857</v>
      </c>
      <c r="J2792" s="82" t="s">
        <v>8989</v>
      </c>
    </row>
    <row r="2793" spans="9:10">
      <c r="I2793" s="52" t="s">
        <v>4858</v>
      </c>
      <c r="J2793" s="82" t="s">
        <v>8990</v>
      </c>
    </row>
    <row r="2794" spans="9:10">
      <c r="I2794" s="52" t="s">
        <v>4859</v>
      </c>
      <c r="J2794" s="82" t="s">
        <v>8991</v>
      </c>
    </row>
    <row r="2795" spans="9:10">
      <c r="I2795" s="52" t="s">
        <v>4860</v>
      </c>
      <c r="J2795" s="82" t="s">
        <v>8992</v>
      </c>
    </row>
    <row r="2796" spans="9:10">
      <c r="I2796" s="52" t="s">
        <v>4861</v>
      </c>
      <c r="J2796" s="82" t="s">
        <v>8993</v>
      </c>
    </row>
    <row r="2797" spans="9:10">
      <c r="I2797" s="52" t="s">
        <v>4862</v>
      </c>
      <c r="J2797" s="82" t="s">
        <v>8994</v>
      </c>
    </row>
    <row r="2798" spans="9:10">
      <c r="I2798" s="52" t="s">
        <v>4863</v>
      </c>
      <c r="J2798" s="82" t="s">
        <v>8995</v>
      </c>
    </row>
    <row r="2799" spans="9:10">
      <c r="I2799" s="52" t="s">
        <v>4864</v>
      </c>
      <c r="J2799" s="76" t="s">
        <v>8996</v>
      </c>
    </row>
    <row r="2800" spans="9:10">
      <c r="I2800" s="52" t="s">
        <v>4865</v>
      </c>
      <c r="J2800" s="76" t="s">
        <v>8997</v>
      </c>
    </row>
    <row r="2801" spans="9:10">
      <c r="I2801" s="52" t="s">
        <v>4866</v>
      </c>
      <c r="J2801" s="76" t="s">
        <v>8998</v>
      </c>
    </row>
    <row r="2802" spans="9:10">
      <c r="I2802" s="52" t="s">
        <v>4867</v>
      </c>
      <c r="J2802" s="76" t="s">
        <v>8999</v>
      </c>
    </row>
    <row r="2803" spans="9:10">
      <c r="I2803" s="52" t="s">
        <v>4868</v>
      </c>
      <c r="J2803" s="76" t="s">
        <v>9000</v>
      </c>
    </row>
    <row r="2804" spans="9:10">
      <c r="I2804" s="52" t="s">
        <v>4869</v>
      </c>
      <c r="J2804" s="76" t="s">
        <v>9001</v>
      </c>
    </row>
    <row r="2805" spans="9:10">
      <c r="I2805" s="52" t="s">
        <v>4870</v>
      </c>
      <c r="J2805" s="76" t="s">
        <v>9002</v>
      </c>
    </row>
    <row r="2806" spans="9:10">
      <c r="I2806" s="52" t="s">
        <v>4871</v>
      </c>
      <c r="J2806" s="76" t="s">
        <v>9003</v>
      </c>
    </row>
    <row r="2807" spans="9:10">
      <c r="I2807" s="52" t="s">
        <v>4872</v>
      </c>
      <c r="J2807" s="76" t="s">
        <v>9004</v>
      </c>
    </row>
    <row r="2808" spans="9:10">
      <c r="I2808" s="52" t="s">
        <v>4873</v>
      </c>
      <c r="J2808" s="76" t="s">
        <v>9005</v>
      </c>
    </row>
    <row r="2809" spans="9:10">
      <c r="I2809" s="52" t="s">
        <v>4874</v>
      </c>
      <c r="J2809" s="76" t="s">
        <v>9006</v>
      </c>
    </row>
    <row r="2810" spans="9:10">
      <c r="I2810" s="52" t="s">
        <v>4875</v>
      </c>
      <c r="J2810" s="76" t="s">
        <v>9007</v>
      </c>
    </row>
    <row r="2811" spans="9:10">
      <c r="I2811" s="52" t="s">
        <v>4876</v>
      </c>
      <c r="J2811" s="76" t="s">
        <v>9008</v>
      </c>
    </row>
    <row r="2812" spans="9:10">
      <c r="I2812" s="52" t="s">
        <v>4877</v>
      </c>
      <c r="J2812" s="76" t="s">
        <v>9009</v>
      </c>
    </row>
    <row r="2813" spans="9:10">
      <c r="I2813" s="52" t="s">
        <v>4878</v>
      </c>
      <c r="J2813" s="76" t="s">
        <v>9010</v>
      </c>
    </row>
    <row r="2814" spans="9:10">
      <c r="I2814" s="52" t="s">
        <v>4879</v>
      </c>
      <c r="J2814" s="82" t="s">
        <v>9011</v>
      </c>
    </row>
    <row r="2815" spans="9:10">
      <c r="I2815" s="52" t="s">
        <v>4880</v>
      </c>
      <c r="J2815" s="82" t="s">
        <v>9012</v>
      </c>
    </row>
    <row r="2816" spans="9:10">
      <c r="I2816" s="52" t="s">
        <v>4881</v>
      </c>
      <c r="J2816" s="76" t="s">
        <v>9013</v>
      </c>
    </row>
    <row r="2817" spans="9:10">
      <c r="I2817" s="52" t="s">
        <v>4882</v>
      </c>
      <c r="J2817" s="76" t="s">
        <v>9014</v>
      </c>
    </row>
    <row r="2818" spans="9:10">
      <c r="I2818" s="52" t="s">
        <v>4883</v>
      </c>
      <c r="J2818" s="76" t="s">
        <v>9015</v>
      </c>
    </row>
    <row r="2819" spans="9:10">
      <c r="I2819" s="52" t="s">
        <v>4884</v>
      </c>
      <c r="J2819" s="76" t="s">
        <v>9016</v>
      </c>
    </row>
    <row r="2820" spans="9:10">
      <c r="I2820" s="52" t="s">
        <v>4885</v>
      </c>
      <c r="J2820" s="76" t="s">
        <v>9017</v>
      </c>
    </row>
    <row r="2821" spans="9:10">
      <c r="I2821" s="52" t="s">
        <v>4886</v>
      </c>
      <c r="J2821" s="76" t="s">
        <v>9018</v>
      </c>
    </row>
    <row r="2822" spans="9:10">
      <c r="I2822" s="52" t="s">
        <v>4887</v>
      </c>
      <c r="J2822" s="76" t="s">
        <v>9019</v>
      </c>
    </row>
    <row r="2823" spans="9:10">
      <c r="I2823" s="52" t="s">
        <v>4888</v>
      </c>
      <c r="J2823" s="76" t="s">
        <v>9020</v>
      </c>
    </row>
    <row r="2824" spans="9:10">
      <c r="I2824" s="52" t="s">
        <v>4889</v>
      </c>
      <c r="J2824" s="76" t="s">
        <v>9021</v>
      </c>
    </row>
    <row r="2825" spans="9:10">
      <c r="I2825" s="52" t="s">
        <v>4890</v>
      </c>
      <c r="J2825" s="76" t="s">
        <v>9022</v>
      </c>
    </row>
    <row r="2826" spans="9:10">
      <c r="I2826" s="52" t="s">
        <v>4891</v>
      </c>
      <c r="J2826" s="76" t="s">
        <v>9023</v>
      </c>
    </row>
    <row r="2827" spans="9:10">
      <c r="I2827" s="52" t="s">
        <v>4892</v>
      </c>
      <c r="J2827" s="76" t="s">
        <v>9024</v>
      </c>
    </row>
    <row r="2828" spans="9:10">
      <c r="I2828" s="52" t="s">
        <v>4893</v>
      </c>
      <c r="J2828" s="76" t="s">
        <v>9025</v>
      </c>
    </row>
    <row r="2829" spans="9:10">
      <c r="I2829" s="52" t="s">
        <v>4894</v>
      </c>
      <c r="J2829" s="76" t="s">
        <v>9026</v>
      </c>
    </row>
    <row r="2830" spans="9:10">
      <c r="I2830" s="52" t="s">
        <v>4895</v>
      </c>
      <c r="J2830" s="76" t="s">
        <v>9027</v>
      </c>
    </row>
    <row r="2831" spans="9:10">
      <c r="I2831" s="52" t="s">
        <v>4896</v>
      </c>
      <c r="J2831" s="76" t="s">
        <v>9028</v>
      </c>
    </row>
    <row r="2832" spans="9:10">
      <c r="I2832" s="52" t="s">
        <v>4897</v>
      </c>
      <c r="J2832" s="76" t="s">
        <v>9029</v>
      </c>
    </row>
    <row r="2833" spans="9:10">
      <c r="I2833" s="52" t="s">
        <v>4898</v>
      </c>
      <c r="J2833" s="76" t="s">
        <v>9030</v>
      </c>
    </row>
    <row r="2834" spans="9:10">
      <c r="I2834" s="52" t="s">
        <v>4899</v>
      </c>
      <c r="J2834" s="76" t="s">
        <v>9031</v>
      </c>
    </row>
    <row r="2835" spans="9:10">
      <c r="I2835" s="52" t="s">
        <v>4900</v>
      </c>
      <c r="J2835" s="76" t="s">
        <v>9032</v>
      </c>
    </row>
    <row r="2836" spans="9:10">
      <c r="I2836" s="52" t="s">
        <v>4901</v>
      </c>
      <c r="J2836" s="76" t="s">
        <v>9033</v>
      </c>
    </row>
    <row r="2837" spans="9:10">
      <c r="I2837" s="52" t="s">
        <v>4902</v>
      </c>
      <c r="J2837" s="76" t="s">
        <v>9034</v>
      </c>
    </row>
    <row r="2838" spans="9:10">
      <c r="I2838" s="52" t="s">
        <v>4903</v>
      </c>
      <c r="J2838" s="82" t="s">
        <v>9035</v>
      </c>
    </row>
    <row r="2839" spans="9:10">
      <c r="I2839" s="52" t="s">
        <v>4904</v>
      </c>
      <c r="J2839" s="82" t="s">
        <v>9036</v>
      </c>
    </row>
    <row r="2840" spans="9:10">
      <c r="I2840" s="52" t="s">
        <v>4905</v>
      </c>
      <c r="J2840" s="82" t="s">
        <v>9037</v>
      </c>
    </row>
    <row r="2841" spans="9:10">
      <c r="I2841" s="52" t="s">
        <v>4906</v>
      </c>
      <c r="J2841" s="82" t="s">
        <v>9038</v>
      </c>
    </row>
    <row r="2842" spans="9:10">
      <c r="I2842" s="52" t="s">
        <v>4907</v>
      </c>
      <c r="J2842" s="82" t="s">
        <v>9039</v>
      </c>
    </row>
    <row r="2843" spans="9:10">
      <c r="I2843" s="52" t="s">
        <v>4908</v>
      </c>
      <c r="J2843" s="82" t="s">
        <v>9040</v>
      </c>
    </row>
    <row r="2844" spans="9:10">
      <c r="I2844" s="52" t="s">
        <v>4909</v>
      </c>
      <c r="J2844" s="82" t="s">
        <v>9041</v>
      </c>
    </row>
    <row r="2845" spans="9:10">
      <c r="I2845" s="52" t="s">
        <v>10899</v>
      </c>
      <c r="J2845" s="82" t="s">
        <v>9042</v>
      </c>
    </row>
    <row r="2846" spans="9:10">
      <c r="I2846" s="52" t="s">
        <v>10900</v>
      </c>
      <c r="J2846" s="82" t="s">
        <v>9043</v>
      </c>
    </row>
    <row r="2847" spans="9:10">
      <c r="I2847" s="52" t="s">
        <v>10901</v>
      </c>
      <c r="J2847" s="82" t="s">
        <v>9044</v>
      </c>
    </row>
    <row r="2848" spans="9:10">
      <c r="I2848" s="52" t="s">
        <v>4910</v>
      </c>
      <c r="J2848" s="82" t="s">
        <v>9045</v>
      </c>
    </row>
    <row r="2849" spans="9:10">
      <c r="I2849" s="52" t="s">
        <v>4911</v>
      </c>
      <c r="J2849" s="82" t="s">
        <v>9046</v>
      </c>
    </row>
    <row r="2850" spans="9:10">
      <c r="I2850" s="52" t="s">
        <v>4912</v>
      </c>
      <c r="J2850" s="82" t="s">
        <v>9047</v>
      </c>
    </row>
    <row r="2851" spans="9:10">
      <c r="I2851" s="52" t="s">
        <v>10902</v>
      </c>
      <c r="J2851" s="82" t="s">
        <v>9048</v>
      </c>
    </row>
    <row r="2852" spans="9:10">
      <c r="I2852" s="52" t="s">
        <v>10903</v>
      </c>
      <c r="J2852" s="82" t="s">
        <v>9048</v>
      </c>
    </row>
    <row r="2853" spans="9:10">
      <c r="I2853" s="52" t="s">
        <v>4913</v>
      </c>
      <c r="J2853" s="82" t="s">
        <v>9049</v>
      </c>
    </row>
    <row r="2854" spans="9:10">
      <c r="I2854" s="52" t="s">
        <v>4914</v>
      </c>
      <c r="J2854" s="82" t="s">
        <v>9050</v>
      </c>
    </row>
    <row r="2855" spans="9:10">
      <c r="I2855" s="52" t="s">
        <v>4915</v>
      </c>
      <c r="J2855" s="76" t="s">
        <v>9051</v>
      </c>
    </row>
    <row r="2856" spans="9:10">
      <c r="I2856" s="52" t="s">
        <v>4916</v>
      </c>
      <c r="J2856" s="76" t="s">
        <v>9052</v>
      </c>
    </row>
    <row r="2857" spans="9:10">
      <c r="I2857" s="52" t="s">
        <v>4917</v>
      </c>
      <c r="J2857" s="76" t="s">
        <v>9053</v>
      </c>
    </row>
    <row r="2858" spans="9:10">
      <c r="I2858" s="52" t="s">
        <v>4918</v>
      </c>
      <c r="J2858" s="76" t="s">
        <v>9054</v>
      </c>
    </row>
    <row r="2859" spans="9:10">
      <c r="I2859" s="52" t="s">
        <v>4919</v>
      </c>
      <c r="J2859" s="76" t="s">
        <v>9055</v>
      </c>
    </row>
    <row r="2860" spans="9:10">
      <c r="I2860" s="52" t="s">
        <v>4920</v>
      </c>
      <c r="J2860" s="76" t="s">
        <v>9056</v>
      </c>
    </row>
    <row r="2861" spans="9:10">
      <c r="I2861" s="52" t="s">
        <v>4921</v>
      </c>
      <c r="J2861" s="82" t="s">
        <v>9057</v>
      </c>
    </row>
    <row r="2862" spans="9:10">
      <c r="I2862" s="52" t="s">
        <v>4922</v>
      </c>
      <c r="J2862" s="76" t="s">
        <v>9058</v>
      </c>
    </row>
    <row r="2863" spans="9:10">
      <c r="I2863" s="52" t="s">
        <v>4923</v>
      </c>
      <c r="J2863" s="76" t="s">
        <v>9059</v>
      </c>
    </row>
    <row r="2864" spans="9:10">
      <c r="I2864" s="52" t="s">
        <v>4924</v>
      </c>
      <c r="J2864" s="76" t="s">
        <v>9060</v>
      </c>
    </row>
    <row r="2865" spans="9:10">
      <c r="I2865" s="52" t="s">
        <v>4925</v>
      </c>
      <c r="J2865" s="76" t="s">
        <v>9061</v>
      </c>
    </row>
    <row r="2866" spans="9:10">
      <c r="I2866" s="52" t="s">
        <v>4926</v>
      </c>
      <c r="J2866" s="76" t="s">
        <v>9062</v>
      </c>
    </row>
    <row r="2867" spans="9:10">
      <c r="I2867" s="52" t="s">
        <v>4927</v>
      </c>
      <c r="J2867" s="76" t="s">
        <v>9063</v>
      </c>
    </row>
    <row r="2868" spans="9:10">
      <c r="I2868" s="52" t="s">
        <v>4928</v>
      </c>
      <c r="J2868" s="76" t="s">
        <v>9064</v>
      </c>
    </row>
    <row r="2869" spans="9:10">
      <c r="I2869" s="52" t="s">
        <v>4929</v>
      </c>
      <c r="J2869" s="76" t="s">
        <v>9065</v>
      </c>
    </row>
    <row r="2870" spans="9:10">
      <c r="I2870" s="52" t="s">
        <v>4930</v>
      </c>
      <c r="J2870" s="76" t="s">
        <v>9066</v>
      </c>
    </row>
    <row r="2871" spans="9:10">
      <c r="I2871" s="52" t="s">
        <v>4931</v>
      </c>
      <c r="J2871" s="76" t="s">
        <v>9067</v>
      </c>
    </row>
    <row r="2872" spans="9:10">
      <c r="I2872" s="52" t="s">
        <v>4932</v>
      </c>
      <c r="J2872" s="76" t="s">
        <v>9068</v>
      </c>
    </row>
    <row r="2873" spans="9:10">
      <c r="I2873" s="52" t="s">
        <v>4933</v>
      </c>
      <c r="J2873" s="76" t="s">
        <v>9069</v>
      </c>
    </row>
    <row r="2874" spans="9:10">
      <c r="I2874" s="52" t="s">
        <v>4934</v>
      </c>
      <c r="J2874" s="76" t="s">
        <v>9054</v>
      </c>
    </row>
    <row r="2875" spans="9:10">
      <c r="I2875" s="52" t="s">
        <v>4935</v>
      </c>
      <c r="J2875" s="76" t="s">
        <v>9070</v>
      </c>
    </row>
    <row r="2876" spans="9:10">
      <c r="I2876" s="52" t="s">
        <v>4936</v>
      </c>
      <c r="J2876" s="76" t="s">
        <v>9056</v>
      </c>
    </row>
    <row r="2877" spans="9:10">
      <c r="I2877" s="52" t="s">
        <v>4937</v>
      </c>
      <c r="J2877" s="76" t="s">
        <v>9071</v>
      </c>
    </row>
    <row r="2878" spans="9:10">
      <c r="I2878" s="52" t="s">
        <v>4938</v>
      </c>
      <c r="J2878" s="76" t="s">
        <v>9072</v>
      </c>
    </row>
    <row r="2879" spans="9:10">
      <c r="I2879" s="52" t="s">
        <v>4939</v>
      </c>
      <c r="J2879" s="76" t="s">
        <v>9073</v>
      </c>
    </row>
    <row r="2880" spans="9:10">
      <c r="I2880" s="52" t="s">
        <v>4940</v>
      </c>
      <c r="J2880" s="76" t="s">
        <v>9068</v>
      </c>
    </row>
    <row r="2881" spans="9:10">
      <c r="I2881" s="52" t="s">
        <v>4941</v>
      </c>
      <c r="J2881" s="76" t="s">
        <v>9074</v>
      </c>
    </row>
    <row r="2882" spans="9:10">
      <c r="I2882" s="52" t="s">
        <v>4942</v>
      </c>
      <c r="J2882" s="76" t="s">
        <v>9075</v>
      </c>
    </row>
    <row r="2883" spans="9:10">
      <c r="I2883" s="52" t="s">
        <v>4943</v>
      </c>
      <c r="J2883" s="76" t="s">
        <v>9076</v>
      </c>
    </row>
    <row r="2884" spans="9:10">
      <c r="I2884" s="52" t="s">
        <v>4944</v>
      </c>
      <c r="J2884" s="76" t="s">
        <v>9077</v>
      </c>
    </row>
    <row r="2885" spans="9:10">
      <c r="I2885" s="52" t="s">
        <v>4945</v>
      </c>
      <c r="J2885" s="76" t="s">
        <v>9078</v>
      </c>
    </row>
    <row r="2886" spans="9:10">
      <c r="I2886" s="52" t="s">
        <v>4946</v>
      </c>
      <c r="J2886" s="76" t="s">
        <v>9079</v>
      </c>
    </row>
    <row r="2887" spans="9:10">
      <c r="I2887" s="52" t="s">
        <v>4947</v>
      </c>
      <c r="J2887" s="76" t="s">
        <v>9080</v>
      </c>
    </row>
    <row r="2888" spans="9:10">
      <c r="I2888" s="52" t="s">
        <v>4948</v>
      </c>
      <c r="J2888" s="76" t="s">
        <v>9081</v>
      </c>
    </row>
    <row r="2889" spans="9:10">
      <c r="I2889" s="52" t="s">
        <v>4949</v>
      </c>
      <c r="J2889" s="76" t="s">
        <v>9082</v>
      </c>
    </row>
    <row r="2890" spans="9:10">
      <c r="I2890" s="52" t="s">
        <v>4950</v>
      </c>
      <c r="J2890" s="76" t="s">
        <v>9054</v>
      </c>
    </row>
    <row r="2891" spans="9:10">
      <c r="I2891" s="52" t="s">
        <v>4951</v>
      </c>
      <c r="J2891" s="76" t="s">
        <v>9083</v>
      </c>
    </row>
    <row r="2892" spans="9:10">
      <c r="I2892" s="52" t="s">
        <v>4952</v>
      </c>
      <c r="J2892" s="76" t="s">
        <v>9084</v>
      </c>
    </row>
    <row r="2893" spans="9:10">
      <c r="I2893" s="52" t="s">
        <v>4953</v>
      </c>
      <c r="J2893" s="76" t="s">
        <v>9085</v>
      </c>
    </row>
    <row r="2894" spans="9:10">
      <c r="I2894" s="52" t="s">
        <v>4954</v>
      </c>
      <c r="J2894" s="76" t="s">
        <v>9086</v>
      </c>
    </row>
    <row r="2895" spans="9:10">
      <c r="I2895" s="52" t="s">
        <v>4955</v>
      </c>
      <c r="J2895" s="76" t="s">
        <v>9087</v>
      </c>
    </row>
    <row r="2896" spans="9:10">
      <c r="I2896" s="52" t="s">
        <v>4956</v>
      </c>
      <c r="J2896" s="76" t="s">
        <v>9088</v>
      </c>
    </row>
    <row r="2897" spans="9:10">
      <c r="I2897" s="52" t="s">
        <v>4957</v>
      </c>
      <c r="J2897" s="82" t="s">
        <v>9089</v>
      </c>
    </row>
    <row r="2898" spans="9:10">
      <c r="I2898" s="52" t="s">
        <v>4958</v>
      </c>
      <c r="J2898" s="82" t="s">
        <v>9090</v>
      </c>
    </row>
    <row r="2899" spans="9:10">
      <c r="I2899" s="52" t="s">
        <v>10904</v>
      </c>
      <c r="J2899" s="82" t="s">
        <v>9091</v>
      </c>
    </row>
    <row r="2900" spans="9:10">
      <c r="I2900" s="52" t="s">
        <v>10905</v>
      </c>
      <c r="J2900" s="76" t="s">
        <v>9092</v>
      </c>
    </row>
    <row r="2901" spans="9:10">
      <c r="I2901" s="52" t="s">
        <v>4959</v>
      </c>
      <c r="J2901" s="76" t="s">
        <v>9093</v>
      </c>
    </row>
    <row r="2902" spans="9:10">
      <c r="I2902" s="52" t="s">
        <v>4960</v>
      </c>
      <c r="J2902" s="76" t="s">
        <v>9094</v>
      </c>
    </row>
    <row r="2903" spans="9:10">
      <c r="I2903" s="52" t="s">
        <v>4961</v>
      </c>
      <c r="J2903" s="76" t="s">
        <v>9095</v>
      </c>
    </row>
    <row r="2904" spans="9:10">
      <c r="I2904" s="52" t="s">
        <v>4962</v>
      </c>
      <c r="J2904" s="76" t="s">
        <v>9096</v>
      </c>
    </row>
    <row r="2905" spans="9:10">
      <c r="I2905" s="52" t="s">
        <v>4963</v>
      </c>
      <c r="J2905" s="76" t="s">
        <v>9097</v>
      </c>
    </row>
    <row r="2906" spans="9:10">
      <c r="I2906" s="52" t="s">
        <v>4964</v>
      </c>
      <c r="J2906" s="76" t="s">
        <v>9098</v>
      </c>
    </row>
    <row r="2907" spans="9:10">
      <c r="I2907" s="52" t="s">
        <v>4965</v>
      </c>
      <c r="J2907" s="76" t="s">
        <v>9099</v>
      </c>
    </row>
    <row r="2908" spans="9:10">
      <c r="I2908" s="52" t="s">
        <v>4966</v>
      </c>
      <c r="J2908" s="76" t="s">
        <v>9100</v>
      </c>
    </row>
    <row r="2909" spans="9:10">
      <c r="I2909" s="52" t="s">
        <v>4967</v>
      </c>
      <c r="J2909" s="76" t="s">
        <v>9101</v>
      </c>
    </row>
    <row r="2910" spans="9:10">
      <c r="I2910" s="52" t="s">
        <v>4968</v>
      </c>
      <c r="J2910" s="82" t="s">
        <v>9100</v>
      </c>
    </row>
    <row r="2911" spans="9:10">
      <c r="I2911" s="52" t="s">
        <v>10906</v>
      </c>
      <c r="J2911" s="82" t="s">
        <v>9102</v>
      </c>
    </row>
    <row r="2912" spans="9:10">
      <c r="I2912" s="52" t="s">
        <v>4969</v>
      </c>
      <c r="J2912" s="82" t="s">
        <v>9103</v>
      </c>
    </row>
    <row r="2913" spans="9:10">
      <c r="I2913" s="52" t="s">
        <v>4970</v>
      </c>
      <c r="J2913" s="82" t="s">
        <v>9104</v>
      </c>
    </row>
    <row r="2914" spans="9:10">
      <c r="I2914" s="52" t="s">
        <v>4971</v>
      </c>
      <c r="J2914" s="76" t="s">
        <v>9105</v>
      </c>
    </row>
    <row r="2915" spans="9:10">
      <c r="I2915" s="52" t="s">
        <v>4972</v>
      </c>
      <c r="J2915" s="92" t="s">
        <v>9106</v>
      </c>
    </row>
    <row r="2916" spans="9:10">
      <c r="I2916" s="52" t="s">
        <v>4973</v>
      </c>
      <c r="J2916" s="76" t="s">
        <v>9107</v>
      </c>
    </row>
    <row r="2917" spans="9:10">
      <c r="I2917" s="52" t="s">
        <v>4974</v>
      </c>
      <c r="J2917" s="76" t="s">
        <v>9108</v>
      </c>
    </row>
    <row r="2918" spans="9:10">
      <c r="I2918" s="52" t="s">
        <v>4975</v>
      </c>
      <c r="J2918" s="76" t="s">
        <v>9109</v>
      </c>
    </row>
    <row r="2919" spans="9:10">
      <c r="I2919" s="52" t="s">
        <v>4976</v>
      </c>
      <c r="J2919" s="76" t="s">
        <v>9110</v>
      </c>
    </row>
    <row r="2920" spans="9:10">
      <c r="I2920" s="52" t="s">
        <v>4977</v>
      </c>
      <c r="J2920" s="76" t="s">
        <v>9111</v>
      </c>
    </row>
    <row r="2921" spans="9:10">
      <c r="I2921" s="52" t="s">
        <v>4978</v>
      </c>
      <c r="J2921" s="76" t="s">
        <v>9112</v>
      </c>
    </row>
    <row r="2922" spans="9:10">
      <c r="I2922" s="52" t="s">
        <v>4979</v>
      </c>
      <c r="J2922" s="76" t="s">
        <v>9113</v>
      </c>
    </row>
    <row r="2923" spans="9:10">
      <c r="I2923" s="52" t="s">
        <v>4980</v>
      </c>
      <c r="J2923" s="92" t="s">
        <v>9114</v>
      </c>
    </row>
    <row r="2924" spans="9:10">
      <c r="I2924" s="52" t="s">
        <v>4981</v>
      </c>
      <c r="J2924" s="76" t="s">
        <v>9115</v>
      </c>
    </row>
    <row r="2925" spans="9:10">
      <c r="I2925" s="52" t="s">
        <v>4982</v>
      </c>
      <c r="J2925" s="76" t="s">
        <v>9116</v>
      </c>
    </row>
    <row r="2926" spans="9:10">
      <c r="I2926" s="52" t="s">
        <v>4983</v>
      </c>
      <c r="J2926" s="76" t="s">
        <v>9117</v>
      </c>
    </row>
    <row r="2927" spans="9:10">
      <c r="I2927" s="52" t="s">
        <v>4984</v>
      </c>
      <c r="J2927" s="76" t="s">
        <v>9118</v>
      </c>
    </row>
    <row r="2928" spans="9:10">
      <c r="I2928" s="52" t="s">
        <v>4985</v>
      </c>
      <c r="J2928" s="76" t="s">
        <v>9119</v>
      </c>
    </row>
    <row r="2929" spans="9:10">
      <c r="I2929" s="52" t="s">
        <v>4986</v>
      </c>
      <c r="J2929" s="92" t="s">
        <v>9120</v>
      </c>
    </row>
    <row r="2930" spans="9:10">
      <c r="I2930" s="52" t="s">
        <v>4987</v>
      </c>
      <c r="J2930" s="76" t="s">
        <v>9121</v>
      </c>
    </row>
    <row r="2931" spans="9:10">
      <c r="I2931" s="52" t="s">
        <v>4988</v>
      </c>
      <c r="J2931" s="92" t="s">
        <v>9122</v>
      </c>
    </row>
    <row r="2932" spans="9:10">
      <c r="I2932" s="52" t="s">
        <v>4989</v>
      </c>
      <c r="J2932" s="76" t="s">
        <v>9123</v>
      </c>
    </row>
    <row r="2933" spans="9:10">
      <c r="I2933" s="52" t="s">
        <v>4990</v>
      </c>
      <c r="J2933" s="76" t="s">
        <v>9124</v>
      </c>
    </row>
    <row r="2934" spans="9:10">
      <c r="I2934" s="52" t="s">
        <v>4991</v>
      </c>
      <c r="J2934" s="76" t="s">
        <v>9125</v>
      </c>
    </row>
    <row r="2935" spans="9:10">
      <c r="I2935" s="52" t="s">
        <v>4992</v>
      </c>
      <c r="J2935" s="92" t="s">
        <v>9126</v>
      </c>
    </row>
    <row r="2936" spans="9:10">
      <c r="I2936" s="52" t="s">
        <v>4993</v>
      </c>
      <c r="J2936" s="76" t="s">
        <v>9127</v>
      </c>
    </row>
    <row r="2937" spans="9:10">
      <c r="I2937" s="52" t="s">
        <v>4994</v>
      </c>
      <c r="J2937" s="76" t="s">
        <v>9128</v>
      </c>
    </row>
    <row r="2938" spans="9:10">
      <c r="I2938" s="52" t="s">
        <v>4995</v>
      </c>
      <c r="J2938" s="76" t="s">
        <v>9129</v>
      </c>
    </row>
    <row r="2939" spans="9:10">
      <c r="I2939" s="52" t="s">
        <v>4996</v>
      </c>
      <c r="J2939" s="92" t="s">
        <v>9130</v>
      </c>
    </row>
    <row r="2940" spans="9:10">
      <c r="I2940" s="52" t="s">
        <v>4997</v>
      </c>
      <c r="J2940" s="76" t="s">
        <v>9131</v>
      </c>
    </row>
    <row r="2941" spans="9:10">
      <c r="I2941" s="52" t="s">
        <v>4998</v>
      </c>
      <c r="J2941" s="76" t="s">
        <v>9132</v>
      </c>
    </row>
    <row r="2942" spans="9:10">
      <c r="I2942" s="52" t="s">
        <v>4999</v>
      </c>
      <c r="J2942" s="76" t="s">
        <v>9133</v>
      </c>
    </row>
    <row r="2943" spans="9:10">
      <c r="I2943" s="52" t="s">
        <v>5000</v>
      </c>
      <c r="J2943" s="92" t="s">
        <v>9134</v>
      </c>
    </row>
    <row r="2944" spans="9:10">
      <c r="I2944" s="52" t="s">
        <v>5001</v>
      </c>
      <c r="J2944" s="82" t="s">
        <v>9135</v>
      </c>
    </row>
    <row r="2945" spans="9:10">
      <c r="I2945" s="52" t="s">
        <v>5002</v>
      </c>
      <c r="J2945" s="94" t="s">
        <v>9136</v>
      </c>
    </row>
    <row r="2946" spans="9:10">
      <c r="I2946" s="52" t="s">
        <v>5003</v>
      </c>
      <c r="J2946" s="76" t="s">
        <v>9137</v>
      </c>
    </row>
    <row r="2947" spans="9:10">
      <c r="I2947" s="52" t="s">
        <v>5004</v>
      </c>
      <c r="J2947" s="92" t="s">
        <v>9138</v>
      </c>
    </row>
    <row r="2948" spans="9:10">
      <c r="I2948" s="52" t="s">
        <v>5005</v>
      </c>
      <c r="J2948" s="76" t="s">
        <v>9139</v>
      </c>
    </row>
    <row r="2949" spans="9:10">
      <c r="I2949" s="52" t="s">
        <v>5006</v>
      </c>
      <c r="J2949" s="92" t="s">
        <v>9140</v>
      </c>
    </row>
    <row r="2950" spans="9:10">
      <c r="I2950" s="52" t="s">
        <v>5007</v>
      </c>
      <c r="J2950" s="76" t="s">
        <v>9141</v>
      </c>
    </row>
    <row r="2951" spans="9:10">
      <c r="I2951" s="52" t="s">
        <v>5008</v>
      </c>
      <c r="J2951" s="92" t="s">
        <v>9142</v>
      </c>
    </row>
    <row r="2952" spans="9:10">
      <c r="I2952" s="52" t="s">
        <v>5009</v>
      </c>
      <c r="J2952" s="76" t="s">
        <v>9143</v>
      </c>
    </row>
    <row r="2953" spans="9:10">
      <c r="I2953" s="52" t="s">
        <v>5010</v>
      </c>
      <c r="J2953" s="92" t="s">
        <v>9144</v>
      </c>
    </row>
    <row r="2954" spans="9:10">
      <c r="I2954" s="52" t="s">
        <v>5011</v>
      </c>
      <c r="J2954" s="76" t="s">
        <v>9145</v>
      </c>
    </row>
    <row r="2955" spans="9:10">
      <c r="I2955" s="52" t="s">
        <v>10907</v>
      </c>
      <c r="J2955" s="76" t="s">
        <v>9146</v>
      </c>
    </row>
    <row r="2956" spans="9:10">
      <c r="I2956" s="52" t="s">
        <v>5012</v>
      </c>
      <c r="J2956" s="76" t="s">
        <v>9147</v>
      </c>
    </row>
    <row r="2957" spans="9:10">
      <c r="I2957" s="52" t="s">
        <v>5013</v>
      </c>
      <c r="J2957" s="76" t="s">
        <v>9148</v>
      </c>
    </row>
    <row r="2958" spans="9:10">
      <c r="I2958" s="52" t="s">
        <v>5014</v>
      </c>
      <c r="J2958" s="92" t="s">
        <v>9149</v>
      </c>
    </row>
    <row r="2959" spans="9:10">
      <c r="I2959" s="52" t="s">
        <v>5015</v>
      </c>
      <c r="J2959" s="76" t="s">
        <v>9150</v>
      </c>
    </row>
    <row r="2960" spans="9:10">
      <c r="I2960" s="52" t="s">
        <v>5016</v>
      </c>
      <c r="J2960" s="92" t="s">
        <v>9151</v>
      </c>
    </row>
    <row r="2961" spans="9:10">
      <c r="I2961" s="52" t="s">
        <v>5017</v>
      </c>
      <c r="J2961" s="76" t="s">
        <v>9152</v>
      </c>
    </row>
    <row r="2962" spans="9:10">
      <c r="I2962" s="52" t="s">
        <v>5018</v>
      </c>
      <c r="J2962" s="76" t="s">
        <v>9153</v>
      </c>
    </row>
    <row r="2963" spans="9:10">
      <c r="I2963" s="52" t="s">
        <v>5019</v>
      </c>
      <c r="J2963" s="76" t="s">
        <v>9154</v>
      </c>
    </row>
    <row r="2964" spans="9:10">
      <c r="I2964" s="52" t="s">
        <v>5020</v>
      </c>
      <c r="J2964" s="92" t="s">
        <v>9155</v>
      </c>
    </row>
    <row r="2965" spans="9:10">
      <c r="I2965" s="52" t="s">
        <v>10908</v>
      </c>
      <c r="J2965" s="76" t="s">
        <v>9156</v>
      </c>
    </row>
    <row r="2966" spans="9:10">
      <c r="I2966" s="52" t="s">
        <v>5021</v>
      </c>
      <c r="J2966" s="92" t="s">
        <v>9157</v>
      </c>
    </row>
    <row r="2967" spans="9:10">
      <c r="I2967" s="52" t="s">
        <v>5022</v>
      </c>
      <c r="J2967" s="76" t="s">
        <v>9158</v>
      </c>
    </row>
    <row r="2968" spans="9:10">
      <c r="I2968" s="52" t="s">
        <v>5023</v>
      </c>
      <c r="J2968" s="92" t="s">
        <v>9159</v>
      </c>
    </row>
    <row r="2969" spans="9:10">
      <c r="I2969" s="52" t="s">
        <v>5024</v>
      </c>
      <c r="J2969" s="76" t="s">
        <v>9160</v>
      </c>
    </row>
    <row r="2970" spans="9:10">
      <c r="I2970" s="52" t="s">
        <v>10909</v>
      </c>
      <c r="J2970" s="76" t="s">
        <v>9161</v>
      </c>
    </row>
    <row r="2971" spans="9:10">
      <c r="I2971" s="52" t="s">
        <v>10910</v>
      </c>
      <c r="J2971" s="76" t="s">
        <v>9154</v>
      </c>
    </row>
    <row r="2972" spans="9:10">
      <c r="I2972" s="52" t="s">
        <v>10911</v>
      </c>
      <c r="J2972" s="92" t="s">
        <v>9162</v>
      </c>
    </row>
    <row r="2973" spans="9:10">
      <c r="I2973" s="52" t="s">
        <v>5025</v>
      </c>
      <c r="J2973" s="76" t="s">
        <v>9156</v>
      </c>
    </row>
    <row r="2974" spans="9:10">
      <c r="I2974" s="52" t="s">
        <v>10912</v>
      </c>
      <c r="J2974" s="92" t="s">
        <v>9163</v>
      </c>
    </row>
    <row r="2975" spans="9:10">
      <c r="I2975" s="52" t="s">
        <v>10913</v>
      </c>
      <c r="J2975" s="76" t="s">
        <v>9158</v>
      </c>
    </row>
    <row r="2976" spans="9:10">
      <c r="I2976" s="52" t="s">
        <v>5026</v>
      </c>
      <c r="J2976" s="76" t="s">
        <v>9164</v>
      </c>
    </row>
    <row r="2977" spans="9:10">
      <c r="I2977" s="52" t="s">
        <v>5027</v>
      </c>
      <c r="J2977" s="76" t="s">
        <v>9154</v>
      </c>
    </row>
    <row r="2978" spans="9:10">
      <c r="I2978" s="52" t="s">
        <v>10914</v>
      </c>
      <c r="J2978" s="76" t="s">
        <v>9165</v>
      </c>
    </row>
    <row r="2979" spans="9:10">
      <c r="I2979" s="52" t="s">
        <v>5028</v>
      </c>
      <c r="J2979" s="76" t="s">
        <v>9166</v>
      </c>
    </row>
    <row r="2980" spans="9:10">
      <c r="I2980" s="52" t="s">
        <v>5029</v>
      </c>
      <c r="J2980" s="76" t="s">
        <v>9167</v>
      </c>
    </row>
    <row r="2981" spans="9:10">
      <c r="I2981" s="52" t="s">
        <v>5030</v>
      </c>
      <c r="J2981" s="76" t="s">
        <v>9168</v>
      </c>
    </row>
    <row r="2982" spans="9:10">
      <c r="I2982" s="52" t="s">
        <v>5031</v>
      </c>
      <c r="J2982" s="76" t="s">
        <v>2623</v>
      </c>
    </row>
    <row r="2983" spans="9:10">
      <c r="I2983" s="52" t="s">
        <v>5032</v>
      </c>
      <c r="J2983" s="88" t="s">
        <v>9169</v>
      </c>
    </row>
    <row r="2984" spans="9:10">
      <c r="I2984" s="52" t="s">
        <v>5033</v>
      </c>
      <c r="J2984" s="76" t="s">
        <v>9170</v>
      </c>
    </row>
    <row r="2985" spans="9:10">
      <c r="I2985" s="52" t="s">
        <v>5034</v>
      </c>
      <c r="J2985" s="76" t="s">
        <v>7106</v>
      </c>
    </row>
    <row r="2986" spans="9:10">
      <c r="I2986" s="52" t="s">
        <v>5035</v>
      </c>
      <c r="J2986" s="76" t="s">
        <v>9171</v>
      </c>
    </row>
    <row r="2987" spans="9:10">
      <c r="I2987" s="52" t="s">
        <v>5036</v>
      </c>
      <c r="J2987" s="76" t="s">
        <v>9172</v>
      </c>
    </row>
    <row r="2988" spans="9:10">
      <c r="I2988" s="52" t="s">
        <v>10915</v>
      </c>
      <c r="J2988" s="76" t="s">
        <v>9173</v>
      </c>
    </row>
    <row r="2989" spans="9:10">
      <c r="I2989" s="52" t="s">
        <v>5037</v>
      </c>
      <c r="J2989" s="88" t="s">
        <v>9174</v>
      </c>
    </row>
    <row r="2990" spans="9:10">
      <c r="I2990" s="52" t="s">
        <v>5038</v>
      </c>
      <c r="J2990" s="76" t="s">
        <v>9175</v>
      </c>
    </row>
    <row r="2991" spans="9:10">
      <c r="I2991" s="52" t="s">
        <v>5039</v>
      </c>
      <c r="J2991" s="76" t="s">
        <v>9176</v>
      </c>
    </row>
    <row r="2992" spans="9:10">
      <c r="I2992" s="52" t="s">
        <v>5040</v>
      </c>
      <c r="J2992" s="88" t="s">
        <v>9177</v>
      </c>
    </row>
    <row r="2993" spans="9:10">
      <c r="I2993" s="52" t="s">
        <v>5041</v>
      </c>
      <c r="J2993" s="76" t="s">
        <v>9178</v>
      </c>
    </row>
    <row r="2994" spans="9:10">
      <c r="I2994" s="52" t="s">
        <v>5042</v>
      </c>
      <c r="J2994" s="76" t="s">
        <v>9179</v>
      </c>
    </row>
    <row r="2995" spans="9:10">
      <c r="I2995" s="52" t="s">
        <v>5043</v>
      </c>
      <c r="J2995" s="88" t="s">
        <v>9180</v>
      </c>
    </row>
    <row r="2996" spans="9:10">
      <c r="I2996" s="52" t="s">
        <v>5044</v>
      </c>
      <c r="J2996" s="76" t="s">
        <v>9181</v>
      </c>
    </row>
    <row r="2997" spans="9:10">
      <c r="I2997" s="52" t="s">
        <v>5045</v>
      </c>
      <c r="J2997" s="76" t="s">
        <v>7131</v>
      </c>
    </row>
    <row r="2998" spans="9:10">
      <c r="I2998" s="52" t="s">
        <v>5046</v>
      </c>
      <c r="J2998" s="88" t="s">
        <v>9182</v>
      </c>
    </row>
    <row r="2999" spans="9:10">
      <c r="I2999" s="52" t="s">
        <v>5047</v>
      </c>
      <c r="J2999" s="76" t="s">
        <v>9183</v>
      </c>
    </row>
    <row r="3000" spans="9:10">
      <c r="I3000" s="52" t="s">
        <v>5048</v>
      </c>
      <c r="J3000" s="76" t="s">
        <v>9184</v>
      </c>
    </row>
    <row r="3001" spans="9:10">
      <c r="I3001" s="52" t="s">
        <v>5049</v>
      </c>
      <c r="J3001" s="88" t="s">
        <v>9185</v>
      </c>
    </row>
    <row r="3002" spans="9:10">
      <c r="I3002" s="52" t="s">
        <v>5050</v>
      </c>
      <c r="J3002" s="76" t="s">
        <v>9186</v>
      </c>
    </row>
    <row r="3003" spans="9:10">
      <c r="I3003" s="52" t="s">
        <v>5051</v>
      </c>
      <c r="J3003" s="76" t="s">
        <v>9187</v>
      </c>
    </row>
    <row r="3004" spans="9:10">
      <c r="I3004" s="52" t="s">
        <v>5052</v>
      </c>
      <c r="J3004" s="76" t="s">
        <v>9188</v>
      </c>
    </row>
    <row r="3005" spans="9:10">
      <c r="I3005" s="52" t="s">
        <v>5053</v>
      </c>
      <c r="J3005" s="76" t="s">
        <v>9189</v>
      </c>
    </row>
    <row r="3006" spans="9:10">
      <c r="I3006" s="52" t="s">
        <v>10916</v>
      </c>
      <c r="J3006" s="76" t="s">
        <v>7113</v>
      </c>
    </row>
    <row r="3007" spans="9:10">
      <c r="I3007" s="52" t="s">
        <v>10917</v>
      </c>
      <c r="J3007" s="88" t="s">
        <v>9190</v>
      </c>
    </row>
    <row r="3008" spans="9:10">
      <c r="I3008" s="52" t="s">
        <v>10918</v>
      </c>
      <c r="J3008" s="76" t="s">
        <v>9191</v>
      </c>
    </row>
    <row r="3009" spans="9:10">
      <c r="I3009" s="52" t="s">
        <v>5054</v>
      </c>
      <c r="J3009" s="76" t="s">
        <v>2646</v>
      </c>
    </row>
    <row r="3010" spans="9:10">
      <c r="I3010" s="52" t="s">
        <v>10919</v>
      </c>
      <c r="J3010" s="76" t="s">
        <v>9192</v>
      </c>
    </row>
    <row r="3011" spans="9:10">
      <c r="I3011" s="52" t="s">
        <v>10920</v>
      </c>
      <c r="J3011" s="76" t="s">
        <v>9193</v>
      </c>
    </row>
    <row r="3012" spans="9:10">
      <c r="I3012" s="52" t="s">
        <v>5055</v>
      </c>
      <c r="J3012" s="76" t="s">
        <v>7106</v>
      </c>
    </row>
    <row r="3013" spans="9:10">
      <c r="I3013" s="52" t="s">
        <v>5056</v>
      </c>
      <c r="J3013" s="88" t="s">
        <v>9194</v>
      </c>
    </row>
    <row r="3014" spans="9:10">
      <c r="I3014" s="52" t="s">
        <v>5057</v>
      </c>
      <c r="J3014" s="76" t="s">
        <v>9195</v>
      </c>
    </row>
    <row r="3015" spans="9:10">
      <c r="I3015" s="52" t="s">
        <v>5058</v>
      </c>
      <c r="J3015" s="76" t="s">
        <v>7118</v>
      </c>
    </row>
    <row r="3016" spans="9:10">
      <c r="I3016" s="52" t="s">
        <v>5059</v>
      </c>
      <c r="J3016" s="76" t="s">
        <v>9196</v>
      </c>
    </row>
    <row r="3017" spans="9:10">
      <c r="I3017" s="52" t="s">
        <v>5060</v>
      </c>
      <c r="J3017" s="76" t="s">
        <v>9197</v>
      </c>
    </row>
    <row r="3018" spans="9:10">
      <c r="I3018" s="52" t="s">
        <v>5061</v>
      </c>
      <c r="J3018" s="76" t="s">
        <v>7115</v>
      </c>
    </row>
    <row r="3019" spans="9:10">
      <c r="I3019" s="52" t="s">
        <v>5062</v>
      </c>
      <c r="J3019" s="76" t="s">
        <v>9198</v>
      </c>
    </row>
    <row r="3020" spans="9:10">
      <c r="I3020" s="52" t="s">
        <v>5063</v>
      </c>
      <c r="J3020" s="76" t="s">
        <v>9199</v>
      </c>
    </row>
    <row r="3021" spans="9:10">
      <c r="I3021" s="52" t="s">
        <v>5064</v>
      </c>
      <c r="J3021" s="76" t="s">
        <v>7115</v>
      </c>
    </row>
    <row r="3022" spans="9:10">
      <c r="I3022" s="52" t="s">
        <v>5065</v>
      </c>
      <c r="J3022" s="76" t="s">
        <v>9200</v>
      </c>
    </row>
    <row r="3023" spans="9:10">
      <c r="I3023" s="52" t="s">
        <v>5066</v>
      </c>
      <c r="J3023" s="76" t="s">
        <v>9199</v>
      </c>
    </row>
    <row r="3024" spans="9:10">
      <c r="I3024" s="52" t="s">
        <v>5067</v>
      </c>
      <c r="J3024" s="76" t="s">
        <v>7117</v>
      </c>
    </row>
    <row r="3025" spans="9:10">
      <c r="I3025" s="52" t="s">
        <v>5068</v>
      </c>
      <c r="J3025" s="88" t="s">
        <v>9201</v>
      </c>
    </row>
    <row r="3026" spans="9:10">
      <c r="I3026" s="52" t="s">
        <v>5069</v>
      </c>
      <c r="J3026" s="76" t="s">
        <v>9202</v>
      </c>
    </row>
    <row r="3027" spans="9:10">
      <c r="I3027" s="52" t="s">
        <v>5070</v>
      </c>
      <c r="J3027" s="76" t="s">
        <v>9203</v>
      </c>
    </row>
    <row r="3028" spans="9:10">
      <c r="I3028" s="52" t="s">
        <v>5071</v>
      </c>
      <c r="J3028" s="88" t="s">
        <v>9204</v>
      </c>
    </row>
    <row r="3029" spans="9:10">
      <c r="I3029" s="52" t="s">
        <v>5072</v>
      </c>
      <c r="J3029" s="76" t="s">
        <v>9205</v>
      </c>
    </row>
    <row r="3030" spans="9:10">
      <c r="I3030" s="52" t="s">
        <v>5073</v>
      </c>
      <c r="J3030" s="76" t="s">
        <v>9206</v>
      </c>
    </row>
    <row r="3031" spans="9:10">
      <c r="I3031" s="52" t="s">
        <v>5074</v>
      </c>
      <c r="J3031" s="88" t="s">
        <v>9207</v>
      </c>
    </row>
    <row r="3032" spans="9:10">
      <c r="I3032" s="52" t="s">
        <v>5075</v>
      </c>
      <c r="J3032" s="76" t="s">
        <v>9208</v>
      </c>
    </row>
    <row r="3033" spans="9:10">
      <c r="I3033" s="52" t="s">
        <v>5076</v>
      </c>
      <c r="J3033" s="76" t="s">
        <v>7119</v>
      </c>
    </row>
    <row r="3034" spans="9:10">
      <c r="I3034" s="52" t="s">
        <v>5077</v>
      </c>
      <c r="J3034" s="88" t="s">
        <v>9209</v>
      </c>
    </row>
    <row r="3035" spans="9:10">
      <c r="I3035" s="52" t="s">
        <v>5078</v>
      </c>
      <c r="J3035" s="76" t="s">
        <v>9210</v>
      </c>
    </row>
    <row r="3036" spans="9:10">
      <c r="I3036" s="52" t="s">
        <v>5079</v>
      </c>
      <c r="J3036" s="76" t="s">
        <v>7106</v>
      </c>
    </row>
    <row r="3037" spans="9:10">
      <c r="I3037" s="52" t="s">
        <v>5080</v>
      </c>
      <c r="J3037" s="88" t="s">
        <v>9211</v>
      </c>
    </row>
    <row r="3038" spans="9:10">
      <c r="I3038" s="52" t="s">
        <v>5081</v>
      </c>
      <c r="J3038" s="76" t="s">
        <v>9212</v>
      </c>
    </row>
    <row r="3039" spans="9:10">
      <c r="I3039" s="52" t="s">
        <v>5082</v>
      </c>
      <c r="J3039" s="76" t="s">
        <v>9213</v>
      </c>
    </row>
    <row r="3040" spans="9:10">
      <c r="I3040" s="52" t="s">
        <v>5083</v>
      </c>
      <c r="J3040" s="88" t="s">
        <v>9214</v>
      </c>
    </row>
    <row r="3041" spans="9:10">
      <c r="I3041" s="52" t="s">
        <v>5084</v>
      </c>
      <c r="J3041" s="76" t="s">
        <v>9215</v>
      </c>
    </row>
    <row r="3042" spans="9:10">
      <c r="I3042" s="52" t="s">
        <v>5085</v>
      </c>
      <c r="J3042" s="76" t="s">
        <v>7122</v>
      </c>
    </row>
    <row r="3043" spans="9:10">
      <c r="I3043" s="52" t="s">
        <v>5086</v>
      </c>
      <c r="J3043" s="76" t="s">
        <v>9216</v>
      </c>
    </row>
    <row r="3044" spans="9:10">
      <c r="I3044" s="52" t="s">
        <v>5087</v>
      </c>
      <c r="J3044" s="76" t="s">
        <v>9217</v>
      </c>
    </row>
    <row r="3045" spans="9:10">
      <c r="I3045" s="52" t="s">
        <v>5088</v>
      </c>
      <c r="J3045" s="76" t="s">
        <v>9218</v>
      </c>
    </row>
    <row r="3046" spans="9:10">
      <c r="I3046" s="52" t="s">
        <v>5089</v>
      </c>
      <c r="J3046" s="88" t="s">
        <v>9219</v>
      </c>
    </row>
    <row r="3047" spans="9:10">
      <c r="I3047" s="52" t="s">
        <v>5090</v>
      </c>
      <c r="J3047" s="76" t="s">
        <v>9220</v>
      </c>
    </row>
    <row r="3048" spans="9:10">
      <c r="I3048" s="52" t="s">
        <v>5091</v>
      </c>
      <c r="J3048" s="76" t="s">
        <v>7124</v>
      </c>
    </row>
    <row r="3049" spans="9:10">
      <c r="I3049" s="52" t="s">
        <v>5092</v>
      </c>
      <c r="J3049" s="88" t="s">
        <v>9221</v>
      </c>
    </row>
    <row r="3050" spans="9:10">
      <c r="I3050" s="52" t="s">
        <v>5093</v>
      </c>
      <c r="J3050" s="76" t="s">
        <v>9222</v>
      </c>
    </row>
    <row r="3051" spans="9:10">
      <c r="I3051" s="52" t="s">
        <v>5094</v>
      </c>
      <c r="J3051" s="76" t="s">
        <v>7106</v>
      </c>
    </row>
    <row r="3052" spans="9:10">
      <c r="I3052" s="52" t="s">
        <v>5095</v>
      </c>
      <c r="J3052" s="88" t="s">
        <v>9223</v>
      </c>
    </row>
    <row r="3053" spans="9:10">
      <c r="I3053" s="52" t="s">
        <v>5096</v>
      </c>
      <c r="J3053" s="76" t="s">
        <v>9224</v>
      </c>
    </row>
    <row r="3054" spans="9:10">
      <c r="I3054" s="52" t="s">
        <v>5097</v>
      </c>
      <c r="J3054" s="76" t="s">
        <v>7125</v>
      </c>
    </row>
    <row r="3055" spans="9:10">
      <c r="I3055" s="52" t="s">
        <v>5098</v>
      </c>
      <c r="J3055" s="88" t="s">
        <v>9225</v>
      </c>
    </row>
    <row r="3056" spans="9:10">
      <c r="I3056" s="52" t="s">
        <v>5099</v>
      </c>
      <c r="J3056" s="76" t="s">
        <v>9226</v>
      </c>
    </row>
    <row r="3057" spans="9:10">
      <c r="I3057" s="52" t="s">
        <v>5100</v>
      </c>
      <c r="J3057" s="76" t="s">
        <v>7126</v>
      </c>
    </row>
    <row r="3058" spans="9:10">
      <c r="I3058" s="52" t="s">
        <v>5101</v>
      </c>
      <c r="J3058" s="88" t="s">
        <v>9227</v>
      </c>
    </row>
    <row r="3059" spans="9:10">
      <c r="I3059" s="52" t="s">
        <v>5102</v>
      </c>
      <c r="J3059" s="76" t="s">
        <v>9228</v>
      </c>
    </row>
    <row r="3060" spans="9:10">
      <c r="I3060" s="52" t="s">
        <v>5103</v>
      </c>
      <c r="J3060" s="76" t="s">
        <v>9229</v>
      </c>
    </row>
    <row r="3061" spans="9:10">
      <c r="I3061" s="52" t="s">
        <v>5104</v>
      </c>
      <c r="J3061" s="88" t="s">
        <v>9230</v>
      </c>
    </row>
    <row r="3062" spans="9:10">
      <c r="I3062" s="52" t="s">
        <v>5105</v>
      </c>
      <c r="J3062" s="76" t="s">
        <v>9231</v>
      </c>
    </row>
    <row r="3063" spans="9:10">
      <c r="I3063" s="52" t="s">
        <v>5106</v>
      </c>
      <c r="J3063" s="76" t="s">
        <v>7106</v>
      </c>
    </row>
    <row r="3064" spans="9:10">
      <c r="I3064" s="52" t="s">
        <v>5107</v>
      </c>
      <c r="J3064" s="76" t="s">
        <v>9232</v>
      </c>
    </row>
    <row r="3065" spans="9:10">
      <c r="I3065" s="52" t="s">
        <v>10921</v>
      </c>
      <c r="J3065" s="76" t="s">
        <v>9233</v>
      </c>
    </row>
    <row r="3066" spans="9:10">
      <c r="I3066" s="52" t="s">
        <v>10922</v>
      </c>
      <c r="J3066" s="76" t="s">
        <v>7119</v>
      </c>
    </row>
    <row r="3067" spans="9:10">
      <c r="I3067" s="52" t="s">
        <v>2985</v>
      </c>
      <c r="J3067" s="76" t="s">
        <v>2205</v>
      </c>
    </row>
    <row r="3068" spans="9:10">
      <c r="I3068" s="52" t="s">
        <v>5108</v>
      </c>
      <c r="J3068" s="76" t="s">
        <v>2194</v>
      </c>
    </row>
    <row r="3069" spans="9:10">
      <c r="I3069" s="52" t="s">
        <v>5109</v>
      </c>
      <c r="J3069" s="76" t="s">
        <v>2256</v>
      </c>
    </row>
    <row r="3070" spans="9:10">
      <c r="I3070" s="52" t="s">
        <v>10923</v>
      </c>
      <c r="J3070" s="76" t="s">
        <v>2258</v>
      </c>
    </row>
    <row r="3071" spans="9:10">
      <c r="I3071" s="52" t="s">
        <v>10924</v>
      </c>
      <c r="J3071" s="88" t="s">
        <v>9234</v>
      </c>
    </row>
    <row r="3072" spans="9:10">
      <c r="I3072" s="52" t="s">
        <v>10925</v>
      </c>
      <c r="J3072" s="76" t="s">
        <v>9235</v>
      </c>
    </row>
    <row r="3073" spans="9:10">
      <c r="I3073" s="52" t="s">
        <v>5110</v>
      </c>
      <c r="J3073" s="76" t="s">
        <v>9236</v>
      </c>
    </row>
    <row r="3074" spans="9:10">
      <c r="I3074" s="52" t="s">
        <v>10926</v>
      </c>
      <c r="J3074" s="88" t="s">
        <v>9237</v>
      </c>
    </row>
    <row r="3075" spans="9:10">
      <c r="I3075" s="52" t="s">
        <v>10927</v>
      </c>
      <c r="J3075" s="76" t="s">
        <v>9238</v>
      </c>
    </row>
    <row r="3076" spans="9:10">
      <c r="I3076" s="52" t="s">
        <v>10928</v>
      </c>
      <c r="J3076" s="76" t="s">
        <v>9239</v>
      </c>
    </row>
    <row r="3077" spans="9:10">
      <c r="I3077" s="52" t="s">
        <v>10929</v>
      </c>
      <c r="J3077" s="88" t="s">
        <v>9240</v>
      </c>
    </row>
    <row r="3078" spans="9:10">
      <c r="I3078" s="52" t="s">
        <v>10930</v>
      </c>
      <c r="J3078" s="76" t="s">
        <v>9241</v>
      </c>
    </row>
    <row r="3079" spans="9:10">
      <c r="I3079" s="52" t="s">
        <v>10931</v>
      </c>
      <c r="J3079" s="76" t="s">
        <v>9242</v>
      </c>
    </row>
    <row r="3080" spans="9:10">
      <c r="I3080" s="52" t="s">
        <v>10932</v>
      </c>
      <c r="J3080" s="76" t="s">
        <v>9243</v>
      </c>
    </row>
    <row r="3081" spans="9:10">
      <c r="I3081" s="52" t="s">
        <v>5111</v>
      </c>
      <c r="J3081" s="82" t="s">
        <v>9244</v>
      </c>
    </row>
    <row r="3082" spans="9:10">
      <c r="I3082" s="52" t="s">
        <v>5112</v>
      </c>
      <c r="J3082" s="82" t="s">
        <v>9245</v>
      </c>
    </row>
    <row r="3083" spans="9:10">
      <c r="I3083" s="52" t="s">
        <v>5113</v>
      </c>
      <c r="J3083" s="78" t="s">
        <v>9246</v>
      </c>
    </row>
    <row r="3084" spans="9:10">
      <c r="I3084" s="52" t="s">
        <v>5114</v>
      </c>
      <c r="J3084" s="82" t="s">
        <v>9247</v>
      </c>
    </row>
    <row r="3085" spans="9:10">
      <c r="I3085" s="52" t="s">
        <v>10933</v>
      </c>
      <c r="J3085" s="82" t="s">
        <v>9179</v>
      </c>
    </row>
    <row r="3086" spans="9:10">
      <c r="I3086" s="52" t="s">
        <v>10934</v>
      </c>
      <c r="J3086" s="78" t="s">
        <v>9248</v>
      </c>
    </row>
    <row r="3087" spans="9:10">
      <c r="I3087" s="52" t="s">
        <v>10935</v>
      </c>
      <c r="J3087" s="82" t="s">
        <v>9249</v>
      </c>
    </row>
    <row r="3088" spans="9:10">
      <c r="I3088" s="52" t="s">
        <v>10936</v>
      </c>
      <c r="J3088" s="82" t="s">
        <v>9250</v>
      </c>
    </row>
    <row r="3089" spans="9:10">
      <c r="I3089" s="52" t="s">
        <v>10937</v>
      </c>
      <c r="J3089" s="78" t="s">
        <v>9251</v>
      </c>
    </row>
    <row r="3090" spans="9:10">
      <c r="I3090" s="52" t="s">
        <v>10938</v>
      </c>
      <c r="J3090" s="82" t="s">
        <v>9252</v>
      </c>
    </row>
    <row r="3091" spans="9:10">
      <c r="I3091" s="52" t="s">
        <v>10939</v>
      </c>
      <c r="J3091" s="82" t="s">
        <v>9253</v>
      </c>
    </row>
    <row r="3092" spans="9:10">
      <c r="I3092" s="52" t="s">
        <v>10940</v>
      </c>
      <c r="J3092" s="82" t="s">
        <v>9254</v>
      </c>
    </row>
    <row r="3093" spans="9:10">
      <c r="I3093" s="52" t="s">
        <v>5115</v>
      </c>
      <c r="J3093" s="82" t="s">
        <v>9255</v>
      </c>
    </row>
    <row r="3094" spans="9:10">
      <c r="I3094" s="52" t="s">
        <v>10941</v>
      </c>
      <c r="J3094" s="82" t="s">
        <v>7118</v>
      </c>
    </row>
    <row r="3095" spans="9:10">
      <c r="I3095" s="52" t="s">
        <v>10942</v>
      </c>
      <c r="J3095" s="78" t="s">
        <v>9256</v>
      </c>
    </row>
    <row r="3096" spans="9:10">
      <c r="I3096" s="52" t="s">
        <v>10943</v>
      </c>
      <c r="J3096" s="82" t="s">
        <v>9257</v>
      </c>
    </row>
    <row r="3097" spans="9:10">
      <c r="I3097" s="52" t="s">
        <v>5116</v>
      </c>
      <c r="J3097" s="82" t="s">
        <v>9258</v>
      </c>
    </row>
    <row r="3098" spans="9:10">
      <c r="I3098" s="52" t="s">
        <v>5117</v>
      </c>
      <c r="J3098" s="82" t="s">
        <v>9258</v>
      </c>
    </row>
    <row r="3099" spans="9:10">
      <c r="I3099" s="52" t="s">
        <v>5118</v>
      </c>
      <c r="J3099" s="78" t="s">
        <v>9259</v>
      </c>
    </row>
    <row r="3100" spans="9:10">
      <c r="I3100" s="52" t="s">
        <v>5119</v>
      </c>
      <c r="J3100" s="82" t="s">
        <v>9260</v>
      </c>
    </row>
    <row r="3101" spans="9:10">
      <c r="I3101" s="52" t="s">
        <v>5120</v>
      </c>
      <c r="J3101" s="82" t="s">
        <v>9261</v>
      </c>
    </row>
    <row r="3102" spans="9:10">
      <c r="I3102" s="52" t="s">
        <v>5121</v>
      </c>
      <c r="J3102" s="78" t="s">
        <v>9262</v>
      </c>
    </row>
    <row r="3103" spans="9:10">
      <c r="I3103" s="52" t="s">
        <v>5122</v>
      </c>
      <c r="J3103" s="82" t="s">
        <v>9263</v>
      </c>
    </row>
    <row r="3104" spans="9:10">
      <c r="I3104" s="52" t="s">
        <v>10944</v>
      </c>
      <c r="J3104" s="82" t="s">
        <v>2289</v>
      </c>
    </row>
    <row r="3105" spans="9:10">
      <c r="I3105" s="52" t="s">
        <v>10945</v>
      </c>
      <c r="J3105" s="82" t="s">
        <v>9264</v>
      </c>
    </row>
    <row r="3106" spans="9:10">
      <c r="I3106" s="52" t="s">
        <v>5123</v>
      </c>
      <c r="J3106" s="82" t="s">
        <v>9265</v>
      </c>
    </row>
    <row r="3107" spans="9:10">
      <c r="I3107" s="52" t="s">
        <v>10946</v>
      </c>
      <c r="J3107" s="82" t="s">
        <v>9266</v>
      </c>
    </row>
    <row r="3108" spans="9:10">
      <c r="I3108" s="52" t="s">
        <v>10947</v>
      </c>
      <c r="J3108" s="78" t="s">
        <v>9267</v>
      </c>
    </row>
    <row r="3109" spans="9:10">
      <c r="I3109" s="52" t="s">
        <v>10948</v>
      </c>
      <c r="J3109" s="82" t="s">
        <v>9268</v>
      </c>
    </row>
    <row r="3110" spans="9:10">
      <c r="I3110" s="52" t="s">
        <v>5124</v>
      </c>
      <c r="J3110" s="82" t="s">
        <v>9269</v>
      </c>
    </row>
    <row r="3111" spans="9:10">
      <c r="I3111" s="52" t="s">
        <v>10949</v>
      </c>
      <c r="J3111" s="82" t="s">
        <v>9270</v>
      </c>
    </row>
    <row r="3112" spans="9:10">
      <c r="I3112" s="52" t="s">
        <v>10950</v>
      </c>
      <c r="J3112" s="82" t="s">
        <v>9271</v>
      </c>
    </row>
    <row r="3113" spans="9:10">
      <c r="I3113" s="52" t="s">
        <v>10951</v>
      </c>
      <c r="J3113" s="82" t="s">
        <v>9272</v>
      </c>
    </row>
    <row r="3114" spans="9:10">
      <c r="I3114" s="52" t="s">
        <v>10952</v>
      </c>
      <c r="J3114" s="78" t="s">
        <v>9273</v>
      </c>
    </row>
    <row r="3115" spans="9:10">
      <c r="I3115" s="52" t="s">
        <v>10953</v>
      </c>
      <c r="J3115" s="82" t="s">
        <v>9274</v>
      </c>
    </row>
    <row r="3116" spans="9:10">
      <c r="I3116" s="52" t="s">
        <v>10954</v>
      </c>
      <c r="J3116" s="82" t="s">
        <v>9275</v>
      </c>
    </row>
    <row r="3117" spans="9:10">
      <c r="I3117" s="52" t="s">
        <v>10955</v>
      </c>
      <c r="J3117" s="82" t="s">
        <v>9276</v>
      </c>
    </row>
    <row r="3118" spans="9:10">
      <c r="I3118" s="52" t="s">
        <v>5125</v>
      </c>
      <c r="J3118" s="82" t="s">
        <v>9277</v>
      </c>
    </row>
    <row r="3119" spans="9:10">
      <c r="I3119" s="52" t="s">
        <v>10956</v>
      </c>
      <c r="J3119" s="82" t="s">
        <v>9278</v>
      </c>
    </row>
    <row r="3120" spans="9:10">
      <c r="I3120" s="52" t="s">
        <v>10957</v>
      </c>
      <c r="J3120" s="78" t="s">
        <v>9279</v>
      </c>
    </row>
    <row r="3121" spans="9:10">
      <c r="I3121" s="52" t="s">
        <v>10958</v>
      </c>
      <c r="J3121" s="82" t="s">
        <v>9280</v>
      </c>
    </row>
    <row r="3122" spans="9:10">
      <c r="I3122" s="52" t="s">
        <v>10959</v>
      </c>
      <c r="J3122" s="82" t="s">
        <v>9281</v>
      </c>
    </row>
    <row r="3123" spans="9:10">
      <c r="I3123" s="52" t="s">
        <v>10960</v>
      </c>
      <c r="J3123" s="78" t="s">
        <v>9282</v>
      </c>
    </row>
    <row r="3124" spans="9:10">
      <c r="I3124" s="52" t="s">
        <v>10961</v>
      </c>
      <c r="J3124" s="82" t="s">
        <v>9283</v>
      </c>
    </row>
    <row r="3125" spans="9:10">
      <c r="I3125" s="52" t="s">
        <v>10962</v>
      </c>
      <c r="J3125" s="82" t="s">
        <v>9284</v>
      </c>
    </row>
    <row r="3126" spans="9:10">
      <c r="I3126" s="52" t="s">
        <v>10963</v>
      </c>
      <c r="J3126" s="78" t="s">
        <v>9285</v>
      </c>
    </row>
    <row r="3127" spans="9:10">
      <c r="I3127" s="52" t="s">
        <v>10964</v>
      </c>
      <c r="J3127" s="82" t="s">
        <v>9286</v>
      </c>
    </row>
    <row r="3128" spans="9:10">
      <c r="I3128" s="52" t="s">
        <v>10965</v>
      </c>
      <c r="J3128" s="82" t="s">
        <v>9287</v>
      </c>
    </row>
    <row r="3129" spans="9:10">
      <c r="I3129" s="52" t="s">
        <v>10966</v>
      </c>
      <c r="J3129" s="82" t="s">
        <v>9288</v>
      </c>
    </row>
    <row r="3130" spans="9:10">
      <c r="I3130" s="52" t="s">
        <v>5126</v>
      </c>
      <c r="J3130" s="82" t="s">
        <v>9289</v>
      </c>
    </row>
    <row r="3131" spans="9:10">
      <c r="I3131" s="52" t="s">
        <v>5127</v>
      </c>
      <c r="J3131" s="82" t="s">
        <v>9290</v>
      </c>
    </row>
    <row r="3132" spans="9:10">
      <c r="I3132" s="52" t="s">
        <v>5128</v>
      </c>
      <c r="J3132" s="78" t="s">
        <v>9291</v>
      </c>
    </row>
    <row r="3133" spans="9:10">
      <c r="I3133" s="52" t="s">
        <v>5129</v>
      </c>
      <c r="J3133" s="82" t="s">
        <v>9292</v>
      </c>
    </row>
    <row r="3134" spans="9:10">
      <c r="I3134" s="52" t="s">
        <v>10967</v>
      </c>
      <c r="J3134" s="82" t="s">
        <v>9293</v>
      </c>
    </row>
    <row r="3135" spans="9:10">
      <c r="I3135" s="52" t="s">
        <v>10968</v>
      </c>
      <c r="J3135" s="78" t="s">
        <v>9294</v>
      </c>
    </row>
    <row r="3136" spans="9:10">
      <c r="I3136" s="52" t="s">
        <v>10969</v>
      </c>
      <c r="J3136" s="82" t="s">
        <v>9295</v>
      </c>
    </row>
    <row r="3137" spans="9:10">
      <c r="I3137" s="52" t="s">
        <v>10970</v>
      </c>
      <c r="J3137" s="82" t="s">
        <v>9296</v>
      </c>
    </row>
    <row r="3138" spans="9:10">
      <c r="I3138" s="52" t="s">
        <v>10971</v>
      </c>
      <c r="J3138" s="78" t="s">
        <v>9297</v>
      </c>
    </row>
    <row r="3139" spans="9:10">
      <c r="I3139" s="52" t="s">
        <v>10972</v>
      </c>
      <c r="J3139" s="82" t="s">
        <v>9298</v>
      </c>
    </row>
    <row r="3140" spans="9:10">
      <c r="I3140" s="52" t="s">
        <v>10973</v>
      </c>
      <c r="J3140" s="82" t="s">
        <v>9299</v>
      </c>
    </row>
    <row r="3141" spans="9:10">
      <c r="I3141" s="52" t="s">
        <v>10974</v>
      </c>
      <c r="J3141" s="82" t="s">
        <v>9300</v>
      </c>
    </row>
    <row r="3142" spans="9:10">
      <c r="I3142" s="52" t="s">
        <v>5130</v>
      </c>
      <c r="J3142" s="82" t="s">
        <v>9301</v>
      </c>
    </row>
    <row r="3143" spans="9:10">
      <c r="I3143" s="52" t="s">
        <v>10975</v>
      </c>
      <c r="J3143" s="82" t="s">
        <v>9302</v>
      </c>
    </row>
    <row r="3144" spans="9:10">
      <c r="I3144" s="52" t="s">
        <v>10976</v>
      </c>
      <c r="J3144" s="82" t="s">
        <v>9303</v>
      </c>
    </row>
    <row r="3145" spans="9:10">
      <c r="I3145" s="52" t="s">
        <v>10977</v>
      </c>
      <c r="J3145" s="82" t="s">
        <v>2281</v>
      </c>
    </row>
    <row r="3146" spans="9:10">
      <c r="I3146" s="52" t="s">
        <v>10978</v>
      </c>
      <c r="J3146" s="76" t="s">
        <v>9304</v>
      </c>
    </row>
    <row r="3147" spans="9:10">
      <c r="I3147" s="52" t="s">
        <v>5131</v>
      </c>
      <c r="J3147" s="76" t="s">
        <v>9305</v>
      </c>
    </row>
    <row r="3148" spans="9:10">
      <c r="I3148" s="52" t="s">
        <v>5132</v>
      </c>
      <c r="J3148" s="76" t="s">
        <v>9306</v>
      </c>
    </row>
    <row r="3149" spans="9:10">
      <c r="I3149" s="52" t="s">
        <v>10979</v>
      </c>
      <c r="J3149" s="76" t="s">
        <v>9307</v>
      </c>
    </row>
    <row r="3150" spans="9:10">
      <c r="I3150" s="52" t="s">
        <v>10980</v>
      </c>
      <c r="J3150" s="76" t="s">
        <v>9308</v>
      </c>
    </row>
    <row r="3151" spans="9:10">
      <c r="I3151" s="52" t="s">
        <v>10981</v>
      </c>
      <c r="J3151" s="76" t="s">
        <v>9309</v>
      </c>
    </row>
    <row r="3152" spans="9:10">
      <c r="I3152" s="52" t="s">
        <v>10982</v>
      </c>
      <c r="J3152" s="76" t="s">
        <v>9310</v>
      </c>
    </row>
    <row r="3153" spans="9:10">
      <c r="I3153" s="52" t="s">
        <v>10983</v>
      </c>
      <c r="J3153" s="76" t="s">
        <v>9311</v>
      </c>
    </row>
    <row r="3154" spans="9:10">
      <c r="I3154" s="52" t="s">
        <v>5133</v>
      </c>
      <c r="J3154" s="76" t="s">
        <v>9312</v>
      </c>
    </row>
    <row r="3155" spans="9:10">
      <c r="I3155" s="52" t="s">
        <v>10984</v>
      </c>
      <c r="J3155" s="76" t="s">
        <v>9313</v>
      </c>
    </row>
    <row r="3156" spans="9:10">
      <c r="I3156" s="52" t="s">
        <v>5134</v>
      </c>
      <c r="J3156" s="76" t="s">
        <v>9314</v>
      </c>
    </row>
    <row r="3157" spans="9:10">
      <c r="I3157" s="52" t="s">
        <v>5135</v>
      </c>
      <c r="J3157" s="76" t="s">
        <v>9315</v>
      </c>
    </row>
    <row r="3158" spans="9:10">
      <c r="I3158" s="52" t="s">
        <v>5136</v>
      </c>
      <c r="J3158" s="76" t="s">
        <v>9316</v>
      </c>
    </row>
    <row r="3159" spans="9:10">
      <c r="I3159" s="52" t="s">
        <v>5137</v>
      </c>
      <c r="J3159" s="76" t="s">
        <v>9317</v>
      </c>
    </row>
    <row r="3160" spans="9:10">
      <c r="I3160" s="52" t="s">
        <v>5138</v>
      </c>
      <c r="J3160" s="76" t="s">
        <v>9318</v>
      </c>
    </row>
    <row r="3161" spans="9:10">
      <c r="I3161" s="52" t="s">
        <v>5139</v>
      </c>
      <c r="J3161" s="76" t="s">
        <v>2230</v>
      </c>
    </row>
    <row r="3162" spans="9:10">
      <c r="I3162" s="52" t="s">
        <v>5140</v>
      </c>
      <c r="J3162" s="76" t="s">
        <v>9319</v>
      </c>
    </row>
    <row r="3163" spans="9:10">
      <c r="I3163" s="52" t="s">
        <v>5141</v>
      </c>
      <c r="J3163" s="76" t="s">
        <v>9320</v>
      </c>
    </row>
    <row r="3164" spans="9:10">
      <c r="I3164" s="52" t="s">
        <v>5142</v>
      </c>
      <c r="J3164" s="76" t="s">
        <v>9321</v>
      </c>
    </row>
    <row r="3165" spans="9:10">
      <c r="I3165" s="52" t="s">
        <v>5143</v>
      </c>
      <c r="J3165" s="76" t="s">
        <v>9322</v>
      </c>
    </row>
    <row r="3166" spans="9:10">
      <c r="I3166" s="52" t="s">
        <v>5144</v>
      </c>
      <c r="J3166" s="76" t="s">
        <v>9323</v>
      </c>
    </row>
    <row r="3167" spans="9:10">
      <c r="I3167" s="52" t="s">
        <v>5145</v>
      </c>
      <c r="J3167" s="88" t="s">
        <v>9324</v>
      </c>
    </row>
    <row r="3168" spans="9:10">
      <c r="I3168" s="52" t="s">
        <v>5146</v>
      </c>
      <c r="J3168" s="88" t="s">
        <v>9325</v>
      </c>
    </row>
    <row r="3169" spans="9:10">
      <c r="I3169" s="52" t="s">
        <v>5147</v>
      </c>
      <c r="J3169" s="88" t="s">
        <v>9326</v>
      </c>
    </row>
    <row r="3170" spans="9:10">
      <c r="I3170" s="52" t="s">
        <v>5148</v>
      </c>
      <c r="J3170" s="88" t="s">
        <v>9327</v>
      </c>
    </row>
    <row r="3171" spans="9:10">
      <c r="I3171" s="52" t="s">
        <v>5149</v>
      </c>
      <c r="J3171" s="88" t="s">
        <v>9328</v>
      </c>
    </row>
    <row r="3172" spans="9:10">
      <c r="I3172" s="52" t="s">
        <v>5150</v>
      </c>
      <c r="J3172" s="88" t="s">
        <v>9329</v>
      </c>
    </row>
    <row r="3173" spans="9:10">
      <c r="I3173" s="52" t="s">
        <v>5151</v>
      </c>
      <c r="J3173" s="88" t="s">
        <v>2281</v>
      </c>
    </row>
    <row r="3174" spans="9:10">
      <c r="I3174" s="52" t="s">
        <v>5152</v>
      </c>
      <c r="J3174" s="88" t="s">
        <v>9330</v>
      </c>
    </row>
    <row r="3175" spans="9:10">
      <c r="I3175" s="52" t="s">
        <v>5153</v>
      </c>
      <c r="J3175" s="88" t="s">
        <v>9331</v>
      </c>
    </row>
    <row r="3176" spans="9:10">
      <c r="I3176" s="52" t="s">
        <v>5154</v>
      </c>
      <c r="J3176" s="88" t="s">
        <v>9332</v>
      </c>
    </row>
    <row r="3177" spans="9:10">
      <c r="I3177" s="52" t="s">
        <v>5155</v>
      </c>
      <c r="J3177" s="88" t="s">
        <v>9333</v>
      </c>
    </row>
    <row r="3178" spans="9:10">
      <c r="I3178" s="52" t="s">
        <v>5156</v>
      </c>
      <c r="J3178" s="88" t="s">
        <v>9334</v>
      </c>
    </row>
    <row r="3179" spans="9:10">
      <c r="I3179" s="52" t="s">
        <v>10985</v>
      </c>
      <c r="J3179" s="88" t="s">
        <v>9335</v>
      </c>
    </row>
    <row r="3180" spans="9:10">
      <c r="I3180" s="52" t="s">
        <v>10986</v>
      </c>
      <c r="J3180" s="88" t="s">
        <v>9336</v>
      </c>
    </row>
    <row r="3181" spans="9:10">
      <c r="I3181" s="52" t="s">
        <v>10987</v>
      </c>
      <c r="J3181" s="88" t="s">
        <v>9337</v>
      </c>
    </row>
    <row r="3182" spans="9:10">
      <c r="I3182" s="52" t="s">
        <v>5157</v>
      </c>
      <c r="J3182" s="88" t="s">
        <v>9338</v>
      </c>
    </row>
    <row r="3183" spans="9:10">
      <c r="I3183" s="52" t="s">
        <v>5158</v>
      </c>
      <c r="J3183" s="88" t="s">
        <v>9339</v>
      </c>
    </row>
    <row r="3184" spans="9:10">
      <c r="I3184" s="52" t="s">
        <v>5159</v>
      </c>
      <c r="J3184" s="88" t="s">
        <v>9340</v>
      </c>
    </row>
    <row r="3185" spans="9:10">
      <c r="I3185" s="52" t="s">
        <v>5160</v>
      </c>
      <c r="J3185" s="88" t="s">
        <v>2281</v>
      </c>
    </row>
    <row r="3186" spans="9:10">
      <c r="I3186" s="52" t="s">
        <v>5161</v>
      </c>
      <c r="J3186" s="88" t="s">
        <v>9341</v>
      </c>
    </row>
    <row r="3187" spans="9:10">
      <c r="I3187" s="52" t="s">
        <v>5162</v>
      </c>
      <c r="J3187" s="88" t="s">
        <v>9342</v>
      </c>
    </row>
    <row r="3188" spans="9:10">
      <c r="I3188" s="52" t="s">
        <v>5163</v>
      </c>
      <c r="J3188" s="88" t="s">
        <v>9343</v>
      </c>
    </row>
    <row r="3189" spans="9:10">
      <c r="I3189" s="52" t="s">
        <v>5164</v>
      </c>
      <c r="J3189" s="88" t="s">
        <v>9344</v>
      </c>
    </row>
    <row r="3190" spans="9:10">
      <c r="I3190" s="52" t="s">
        <v>5165</v>
      </c>
      <c r="J3190" s="88" t="s">
        <v>9345</v>
      </c>
    </row>
    <row r="3191" spans="9:10">
      <c r="I3191" s="52" t="s">
        <v>5166</v>
      </c>
      <c r="J3191" s="88" t="s">
        <v>9346</v>
      </c>
    </row>
    <row r="3192" spans="9:10">
      <c r="I3192" s="52" t="s">
        <v>5167</v>
      </c>
      <c r="J3192" s="88" t="s">
        <v>9347</v>
      </c>
    </row>
    <row r="3193" spans="9:10">
      <c r="I3193" s="52" t="s">
        <v>5168</v>
      </c>
      <c r="J3193" s="88" t="s">
        <v>9348</v>
      </c>
    </row>
    <row r="3194" spans="9:10">
      <c r="I3194" s="52" t="s">
        <v>10988</v>
      </c>
      <c r="J3194" s="88" t="s">
        <v>9346</v>
      </c>
    </row>
    <row r="3195" spans="9:10">
      <c r="I3195" s="52" t="s">
        <v>10989</v>
      </c>
      <c r="J3195" s="88" t="s">
        <v>9349</v>
      </c>
    </row>
    <row r="3196" spans="9:10">
      <c r="I3196" s="52" t="s">
        <v>10990</v>
      </c>
      <c r="J3196" s="88" t="s">
        <v>9348</v>
      </c>
    </row>
    <row r="3197" spans="9:10">
      <c r="I3197" s="52" t="s">
        <v>5169</v>
      </c>
      <c r="J3197" s="88" t="s">
        <v>9350</v>
      </c>
    </row>
    <row r="3198" spans="9:10">
      <c r="I3198" s="52" t="s">
        <v>5170</v>
      </c>
      <c r="J3198" s="88" t="s">
        <v>9351</v>
      </c>
    </row>
    <row r="3199" spans="9:10">
      <c r="I3199" s="52" t="s">
        <v>5171</v>
      </c>
      <c r="J3199" s="88" t="s">
        <v>9352</v>
      </c>
    </row>
    <row r="3200" spans="9:10">
      <c r="I3200" s="52" t="s">
        <v>5172</v>
      </c>
      <c r="J3200" s="78" t="s">
        <v>9353</v>
      </c>
    </row>
    <row r="3201" spans="9:10">
      <c r="I3201" s="52" t="s">
        <v>5173</v>
      </c>
      <c r="J3201" s="78" t="s">
        <v>9354</v>
      </c>
    </row>
    <row r="3202" spans="9:10">
      <c r="I3202" s="52" t="s">
        <v>5174</v>
      </c>
      <c r="J3202" s="88" t="s">
        <v>9355</v>
      </c>
    </row>
    <row r="3203" spans="9:10">
      <c r="I3203" s="52" t="s">
        <v>5175</v>
      </c>
      <c r="J3203" s="88" t="s">
        <v>9356</v>
      </c>
    </row>
    <row r="3204" spans="9:10">
      <c r="I3204" s="52" t="s">
        <v>5176</v>
      </c>
      <c r="J3204" s="88" t="s">
        <v>9357</v>
      </c>
    </row>
    <row r="3205" spans="9:10">
      <c r="I3205" s="52" t="s">
        <v>5177</v>
      </c>
      <c r="J3205" s="88" t="s">
        <v>9358</v>
      </c>
    </row>
    <row r="3206" spans="9:10">
      <c r="I3206" s="52" t="s">
        <v>9359</v>
      </c>
      <c r="J3206" s="76" t="s">
        <v>1808</v>
      </c>
    </row>
    <row r="3207" spans="9:10">
      <c r="I3207" s="52" t="s">
        <v>5178</v>
      </c>
      <c r="J3207" s="76" t="s">
        <v>9360</v>
      </c>
    </row>
    <row r="3208" spans="9:10">
      <c r="I3208" s="52" t="s">
        <v>5179</v>
      </c>
      <c r="J3208" s="76" t="s">
        <v>9361</v>
      </c>
    </row>
    <row r="3209" spans="9:10">
      <c r="I3209" s="52" t="s">
        <v>5180</v>
      </c>
      <c r="J3209" s="76" t="s">
        <v>9362</v>
      </c>
    </row>
    <row r="3210" spans="9:10">
      <c r="I3210" s="52" t="s">
        <v>5181</v>
      </c>
      <c r="J3210" s="76" t="s">
        <v>9363</v>
      </c>
    </row>
    <row r="3211" spans="9:10">
      <c r="I3211" s="52" t="s">
        <v>5182</v>
      </c>
      <c r="J3211" s="76" t="s">
        <v>9364</v>
      </c>
    </row>
    <row r="3212" spans="9:10">
      <c r="I3212" s="52" t="s">
        <v>5183</v>
      </c>
      <c r="J3212" s="76" t="s">
        <v>9365</v>
      </c>
    </row>
    <row r="3213" spans="9:10">
      <c r="I3213" s="52" t="s">
        <v>5184</v>
      </c>
      <c r="J3213" s="76" t="s">
        <v>9366</v>
      </c>
    </row>
    <row r="3214" spans="9:10">
      <c r="I3214" s="52" t="s">
        <v>5185</v>
      </c>
      <c r="J3214" s="76" t="s">
        <v>9367</v>
      </c>
    </row>
    <row r="3215" spans="9:10">
      <c r="I3215" s="52" t="s">
        <v>5186</v>
      </c>
      <c r="J3215" s="76" t="s">
        <v>9368</v>
      </c>
    </row>
    <row r="3216" spans="9:10">
      <c r="I3216" s="52" t="s">
        <v>5187</v>
      </c>
      <c r="J3216" s="76" t="s">
        <v>9369</v>
      </c>
    </row>
    <row r="3217" spans="9:10">
      <c r="I3217" s="52" t="s">
        <v>5188</v>
      </c>
      <c r="J3217" s="76" t="s">
        <v>9370</v>
      </c>
    </row>
    <row r="3218" spans="9:10">
      <c r="I3218" s="52" t="s">
        <v>5189</v>
      </c>
      <c r="J3218" s="76" t="s">
        <v>9371</v>
      </c>
    </row>
    <row r="3219" spans="9:10">
      <c r="I3219" s="52" t="s">
        <v>5190</v>
      </c>
      <c r="J3219" s="76" t="s">
        <v>9372</v>
      </c>
    </row>
    <row r="3220" spans="9:10">
      <c r="I3220" s="52" t="s">
        <v>5191</v>
      </c>
      <c r="J3220" s="76" t="s">
        <v>9373</v>
      </c>
    </row>
    <row r="3221" spans="9:10">
      <c r="I3221" s="52" t="s">
        <v>5192</v>
      </c>
      <c r="J3221" s="82" t="s">
        <v>9374</v>
      </c>
    </row>
    <row r="3222" spans="9:10">
      <c r="I3222" s="52" t="s">
        <v>5193</v>
      </c>
      <c r="J3222" s="82" t="s">
        <v>9375</v>
      </c>
    </row>
    <row r="3223" spans="9:10">
      <c r="I3223" s="52" t="s">
        <v>5194</v>
      </c>
      <c r="J3223" s="82" t="s">
        <v>9376</v>
      </c>
    </row>
    <row r="3224" spans="9:10">
      <c r="I3224" s="52" t="s">
        <v>5195</v>
      </c>
      <c r="J3224" s="82" t="s">
        <v>9377</v>
      </c>
    </row>
    <row r="3225" spans="9:10">
      <c r="I3225" s="52" t="s">
        <v>5196</v>
      </c>
      <c r="J3225" s="82" t="s">
        <v>9378</v>
      </c>
    </row>
    <row r="3226" spans="9:10">
      <c r="I3226" s="52" t="s">
        <v>5197</v>
      </c>
      <c r="J3226" s="82" t="s">
        <v>9379</v>
      </c>
    </row>
    <row r="3227" spans="9:10">
      <c r="I3227" s="52" t="s">
        <v>5198</v>
      </c>
      <c r="J3227" s="82" t="s">
        <v>9380</v>
      </c>
    </row>
    <row r="3228" spans="9:10">
      <c r="I3228" s="52" t="s">
        <v>5199</v>
      </c>
      <c r="J3228" s="82" t="s">
        <v>9381</v>
      </c>
    </row>
    <row r="3229" spans="9:10">
      <c r="I3229" s="52" t="s">
        <v>5200</v>
      </c>
      <c r="J3229" s="82" t="s">
        <v>9382</v>
      </c>
    </row>
    <row r="3230" spans="9:10">
      <c r="I3230" s="52" t="s">
        <v>5201</v>
      </c>
      <c r="J3230" s="82" t="s">
        <v>9383</v>
      </c>
    </row>
    <row r="3231" spans="9:10">
      <c r="I3231" s="52" t="s">
        <v>5202</v>
      </c>
      <c r="J3231" s="82" t="s">
        <v>9384</v>
      </c>
    </row>
    <row r="3232" spans="9:10">
      <c r="I3232" s="52" t="s">
        <v>5203</v>
      </c>
      <c r="J3232" s="82" t="s">
        <v>9385</v>
      </c>
    </row>
    <row r="3233" spans="9:10">
      <c r="I3233" s="52" t="s">
        <v>5204</v>
      </c>
      <c r="J3233" s="82" t="s">
        <v>9386</v>
      </c>
    </row>
    <row r="3234" spans="9:10">
      <c r="I3234" s="52" t="s">
        <v>5205</v>
      </c>
      <c r="J3234" s="82" t="s">
        <v>9387</v>
      </c>
    </row>
    <row r="3235" spans="9:10">
      <c r="I3235" s="52" t="s">
        <v>5206</v>
      </c>
      <c r="J3235" s="82" t="s">
        <v>9388</v>
      </c>
    </row>
    <row r="3236" spans="9:10">
      <c r="I3236" s="52" t="s">
        <v>5207</v>
      </c>
      <c r="J3236" s="82" t="s">
        <v>9389</v>
      </c>
    </row>
    <row r="3237" spans="9:10">
      <c r="I3237" s="52" t="s">
        <v>5208</v>
      </c>
      <c r="J3237" s="82" t="s">
        <v>9390</v>
      </c>
    </row>
    <row r="3238" spans="9:10">
      <c r="I3238" s="52" t="s">
        <v>5209</v>
      </c>
      <c r="J3238" s="82" t="s">
        <v>9391</v>
      </c>
    </row>
    <row r="3239" spans="9:10">
      <c r="I3239" s="52" t="s">
        <v>5210</v>
      </c>
      <c r="J3239" s="82" t="s">
        <v>9392</v>
      </c>
    </row>
    <row r="3240" spans="9:10">
      <c r="I3240" s="52" t="s">
        <v>5211</v>
      </c>
      <c r="J3240" s="82" t="s">
        <v>9393</v>
      </c>
    </row>
    <row r="3241" spans="9:10">
      <c r="I3241" s="52" t="s">
        <v>5212</v>
      </c>
      <c r="J3241" s="82" t="s">
        <v>9394</v>
      </c>
    </row>
    <row r="3242" spans="9:10">
      <c r="I3242" s="52" t="s">
        <v>5213</v>
      </c>
      <c r="J3242" s="82" t="s">
        <v>9395</v>
      </c>
    </row>
    <row r="3243" spans="9:10">
      <c r="I3243" s="52" t="s">
        <v>5214</v>
      </c>
      <c r="J3243" s="82" t="s">
        <v>9396</v>
      </c>
    </row>
    <row r="3244" spans="9:10">
      <c r="I3244" s="52" t="s">
        <v>5215</v>
      </c>
      <c r="J3244" s="82" t="s">
        <v>9397</v>
      </c>
    </row>
    <row r="3245" spans="9:10">
      <c r="I3245" s="52" t="s">
        <v>5216</v>
      </c>
      <c r="J3245" s="82" t="s">
        <v>9398</v>
      </c>
    </row>
    <row r="3246" spans="9:10">
      <c r="I3246" s="52" t="s">
        <v>5217</v>
      </c>
      <c r="J3246" s="82" t="s">
        <v>9399</v>
      </c>
    </row>
    <row r="3247" spans="9:10">
      <c r="I3247" s="52" t="s">
        <v>5218</v>
      </c>
      <c r="J3247" s="82" t="s">
        <v>9400</v>
      </c>
    </row>
    <row r="3248" spans="9:10">
      <c r="I3248" s="52" t="s">
        <v>5219</v>
      </c>
      <c r="J3248" s="82" t="s">
        <v>9401</v>
      </c>
    </row>
    <row r="3249" spans="9:10">
      <c r="I3249" s="52" t="s">
        <v>5220</v>
      </c>
      <c r="J3249" s="82" t="s">
        <v>9402</v>
      </c>
    </row>
    <row r="3250" spans="9:10">
      <c r="I3250" s="52" t="s">
        <v>5221</v>
      </c>
      <c r="J3250" s="82" t="s">
        <v>9403</v>
      </c>
    </row>
    <row r="3251" spans="9:10">
      <c r="I3251" s="74" t="s">
        <v>5222</v>
      </c>
      <c r="J3251" s="75" t="s">
        <v>9404</v>
      </c>
    </row>
    <row r="3252" spans="9:10">
      <c r="I3252" s="74" t="s">
        <v>5223</v>
      </c>
      <c r="J3252" s="75" t="s">
        <v>9405</v>
      </c>
    </row>
    <row r="3253" spans="9:10">
      <c r="I3253" s="74" t="s">
        <v>5224</v>
      </c>
      <c r="J3253" s="75" t="s">
        <v>9406</v>
      </c>
    </row>
    <row r="3254" spans="9:10">
      <c r="I3254" s="74" t="s">
        <v>5225</v>
      </c>
      <c r="J3254" s="75" t="s">
        <v>9407</v>
      </c>
    </row>
    <row r="3255" spans="9:10">
      <c r="I3255" s="52" t="s">
        <v>5226</v>
      </c>
      <c r="J3255" s="75" t="s">
        <v>9404</v>
      </c>
    </row>
    <row r="3256" spans="9:10">
      <c r="I3256" s="52" t="s">
        <v>5227</v>
      </c>
      <c r="J3256" s="75" t="s">
        <v>9405</v>
      </c>
    </row>
    <row r="3257" spans="9:10">
      <c r="I3257" s="52" t="s">
        <v>5228</v>
      </c>
      <c r="J3257" s="75" t="s">
        <v>9406</v>
      </c>
    </row>
    <row r="3258" spans="9:10">
      <c r="I3258" s="52" t="s">
        <v>5229</v>
      </c>
      <c r="J3258" s="75" t="s">
        <v>9407</v>
      </c>
    </row>
    <row r="3259" spans="9:10">
      <c r="I3259" s="52" t="s">
        <v>5230</v>
      </c>
      <c r="J3259" s="78" t="s">
        <v>9408</v>
      </c>
    </row>
    <row r="3260" spans="9:10">
      <c r="I3260" s="52" t="s">
        <v>5231</v>
      </c>
      <c r="J3260" s="78" t="s">
        <v>9409</v>
      </c>
    </row>
    <row r="3261" spans="9:10">
      <c r="I3261" s="52" t="s">
        <v>5232</v>
      </c>
      <c r="J3261" s="78" t="s">
        <v>9410</v>
      </c>
    </row>
    <row r="3262" spans="9:10">
      <c r="I3262" s="52" t="s">
        <v>5233</v>
      </c>
      <c r="J3262" s="78" t="s">
        <v>9411</v>
      </c>
    </row>
    <row r="3263" spans="9:10">
      <c r="I3263" s="52" t="s">
        <v>9412</v>
      </c>
      <c r="J3263" s="78"/>
    </row>
    <row r="3264" spans="9:10">
      <c r="I3264" s="52" t="s">
        <v>5234</v>
      </c>
      <c r="J3264" s="78" t="s">
        <v>9413</v>
      </c>
    </row>
    <row r="3265" spans="9:10">
      <c r="I3265" s="52" t="s">
        <v>5235</v>
      </c>
      <c r="J3265" s="78" t="s">
        <v>9413</v>
      </c>
    </row>
    <row r="3266" spans="9:10">
      <c r="I3266" s="52" t="s">
        <v>5236</v>
      </c>
      <c r="J3266" s="78" t="s">
        <v>9414</v>
      </c>
    </row>
    <row r="3267" spans="9:10">
      <c r="I3267" s="52" t="s">
        <v>5237</v>
      </c>
      <c r="J3267" s="78" t="s">
        <v>9414</v>
      </c>
    </row>
    <row r="3268" spans="9:10">
      <c r="I3268" s="52" t="s">
        <v>5238</v>
      </c>
      <c r="J3268" s="78" t="s">
        <v>9415</v>
      </c>
    </row>
    <row r="3269" spans="9:10">
      <c r="I3269" s="52" t="s">
        <v>5239</v>
      </c>
      <c r="J3269" s="78" t="s">
        <v>9415</v>
      </c>
    </row>
    <row r="3270" spans="9:10">
      <c r="I3270" s="52" t="s">
        <v>5240</v>
      </c>
      <c r="J3270" s="78" t="s">
        <v>9416</v>
      </c>
    </row>
    <row r="3271" spans="9:10">
      <c r="I3271" s="52" t="s">
        <v>5241</v>
      </c>
      <c r="J3271" s="78" t="s">
        <v>9416</v>
      </c>
    </row>
    <row r="3272" spans="9:10">
      <c r="I3272" s="52" t="s">
        <v>5242</v>
      </c>
      <c r="J3272" s="78" t="s">
        <v>9417</v>
      </c>
    </row>
    <row r="3273" spans="9:10">
      <c r="I3273" s="52" t="s">
        <v>5243</v>
      </c>
      <c r="J3273" s="78" t="s">
        <v>9417</v>
      </c>
    </row>
    <row r="3274" spans="9:10">
      <c r="I3274" s="52" t="s">
        <v>5244</v>
      </c>
      <c r="J3274" s="78" t="s">
        <v>9418</v>
      </c>
    </row>
    <row r="3275" spans="9:10">
      <c r="I3275" s="52" t="s">
        <v>5245</v>
      </c>
      <c r="J3275" s="78" t="s">
        <v>9418</v>
      </c>
    </row>
    <row r="3276" spans="9:10">
      <c r="I3276" s="52" t="s">
        <v>5246</v>
      </c>
      <c r="J3276" s="78" t="s">
        <v>9419</v>
      </c>
    </row>
    <row r="3277" spans="9:10">
      <c r="I3277" s="52" t="s">
        <v>5247</v>
      </c>
      <c r="J3277" s="78" t="s">
        <v>9419</v>
      </c>
    </row>
    <row r="3278" spans="9:10">
      <c r="I3278" s="52" t="s">
        <v>10991</v>
      </c>
      <c r="J3278" s="78" t="s">
        <v>9420</v>
      </c>
    </row>
    <row r="3279" spans="9:10">
      <c r="I3279" s="52" t="s">
        <v>10992</v>
      </c>
      <c r="J3279" s="78" t="s">
        <v>9420</v>
      </c>
    </row>
    <row r="3280" spans="9:10">
      <c r="I3280" s="52" t="s">
        <v>5248</v>
      </c>
      <c r="J3280" s="78" t="s">
        <v>9421</v>
      </c>
    </row>
    <row r="3281" spans="9:10">
      <c r="I3281" s="52" t="s">
        <v>5249</v>
      </c>
      <c r="J3281" s="78" t="s">
        <v>9421</v>
      </c>
    </row>
    <row r="3282" spans="9:10">
      <c r="I3282" s="52" t="s">
        <v>5250</v>
      </c>
      <c r="J3282" s="78" t="s">
        <v>9422</v>
      </c>
    </row>
    <row r="3283" spans="9:10">
      <c r="I3283" s="52" t="s">
        <v>5251</v>
      </c>
      <c r="J3283" s="78" t="s">
        <v>9422</v>
      </c>
    </row>
    <row r="3284" spans="9:10">
      <c r="I3284" s="52" t="s">
        <v>5252</v>
      </c>
      <c r="J3284" s="78" t="s">
        <v>9423</v>
      </c>
    </row>
    <row r="3285" spans="9:10">
      <c r="I3285" s="52" t="s">
        <v>5253</v>
      </c>
      <c r="J3285" s="78" t="s">
        <v>9423</v>
      </c>
    </row>
    <row r="3286" spans="9:10">
      <c r="I3286" s="52" t="s">
        <v>5254</v>
      </c>
      <c r="J3286" s="78" t="s">
        <v>9424</v>
      </c>
    </row>
    <row r="3287" spans="9:10">
      <c r="I3287" s="52" t="s">
        <v>5255</v>
      </c>
      <c r="J3287" s="78" t="s">
        <v>9424</v>
      </c>
    </row>
    <row r="3288" spans="9:10">
      <c r="I3288" s="52" t="s">
        <v>5256</v>
      </c>
      <c r="J3288" s="78" t="s">
        <v>9425</v>
      </c>
    </row>
    <row r="3289" spans="9:10">
      <c r="I3289" s="52" t="s">
        <v>5257</v>
      </c>
      <c r="J3289" s="78" t="s">
        <v>9425</v>
      </c>
    </row>
    <row r="3290" spans="9:10">
      <c r="I3290" s="52" t="s">
        <v>5258</v>
      </c>
      <c r="J3290" s="78" t="s">
        <v>9426</v>
      </c>
    </row>
    <row r="3291" spans="9:10">
      <c r="I3291" s="52" t="s">
        <v>5259</v>
      </c>
      <c r="J3291" s="78" t="s">
        <v>9426</v>
      </c>
    </row>
    <row r="3292" spans="9:10">
      <c r="I3292" s="52" t="s">
        <v>5260</v>
      </c>
      <c r="J3292" s="78" t="s">
        <v>9427</v>
      </c>
    </row>
    <row r="3293" spans="9:10">
      <c r="I3293" s="52" t="s">
        <v>5261</v>
      </c>
      <c r="J3293" s="78" t="s">
        <v>9427</v>
      </c>
    </row>
    <row r="3294" spans="9:10">
      <c r="I3294" s="52" t="s">
        <v>5262</v>
      </c>
      <c r="J3294" s="78" t="s">
        <v>9428</v>
      </c>
    </row>
    <row r="3295" spans="9:10">
      <c r="I3295" s="52" t="s">
        <v>5263</v>
      </c>
      <c r="J3295" s="78" t="s">
        <v>9428</v>
      </c>
    </row>
    <row r="3296" spans="9:10">
      <c r="I3296" s="52" t="s">
        <v>5264</v>
      </c>
      <c r="J3296" s="78" t="s">
        <v>9429</v>
      </c>
    </row>
    <row r="3297" spans="9:10">
      <c r="I3297" s="52" t="s">
        <v>5265</v>
      </c>
      <c r="J3297" s="78" t="s">
        <v>9429</v>
      </c>
    </row>
    <row r="3298" spans="9:10">
      <c r="I3298" s="52" t="s">
        <v>5266</v>
      </c>
      <c r="J3298" s="78" t="s">
        <v>9430</v>
      </c>
    </row>
    <row r="3299" spans="9:10">
      <c r="I3299" s="52" t="s">
        <v>5267</v>
      </c>
      <c r="J3299" s="78" t="s">
        <v>9430</v>
      </c>
    </row>
    <row r="3300" spans="9:10">
      <c r="I3300" s="52" t="s">
        <v>5268</v>
      </c>
      <c r="J3300" s="78" t="s">
        <v>9431</v>
      </c>
    </row>
    <row r="3301" spans="9:10">
      <c r="I3301" s="52" t="s">
        <v>5269</v>
      </c>
      <c r="J3301" s="78" t="s">
        <v>9431</v>
      </c>
    </row>
    <row r="3302" spans="9:10">
      <c r="I3302" s="52" t="s">
        <v>5270</v>
      </c>
      <c r="J3302" s="78" t="s">
        <v>9432</v>
      </c>
    </row>
    <row r="3303" spans="9:10">
      <c r="I3303" s="52" t="s">
        <v>5271</v>
      </c>
      <c r="J3303" s="78" t="s">
        <v>9432</v>
      </c>
    </row>
    <row r="3304" spans="9:10">
      <c r="I3304" s="52" t="s">
        <v>5272</v>
      </c>
      <c r="J3304" s="78" t="s">
        <v>9433</v>
      </c>
    </row>
    <row r="3305" spans="9:10">
      <c r="I3305" s="52" t="s">
        <v>5273</v>
      </c>
      <c r="J3305" s="78" t="s">
        <v>9433</v>
      </c>
    </row>
    <row r="3306" spans="9:10">
      <c r="I3306" s="52" t="s">
        <v>5274</v>
      </c>
      <c r="J3306" s="78" t="s">
        <v>9434</v>
      </c>
    </row>
    <row r="3307" spans="9:10">
      <c r="I3307" s="52" t="s">
        <v>5275</v>
      </c>
      <c r="J3307" s="78" t="s">
        <v>9434</v>
      </c>
    </row>
    <row r="3308" spans="9:10">
      <c r="I3308" s="52" t="s">
        <v>5276</v>
      </c>
      <c r="J3308" s="78" t="s">
        <v>9435</v>
      </c>
    </row>
    <row r="3309" spans="9:10">
      <c r="I3309" s="52" t="s">
        <v>5277</v>
      </c>
      <c r="J3309" s="78" t="s">
        <v>9435</v>
      </c>
    </row>
    <row r="3310" spans="9:10">
      <c r="I3310" s="52" t="s">
        <v>5278</v>
      </c>
      <c r="J3310" s="78" t="s">
        <v>9436</v>
      </c>
    </row>
    <row r="3311" spans="9:10">
      <c r="I3311" s="52" t="s">
        <v>5279</v>
      </c>
      <c r="J3311" s="78" t="s">
        <v>9436</v>
      </c>
    </row>
    <row r="3312" spans="9:10">
      <c r="I3312" s="52" t="s">
        <v>5280</v>
      </c>
      <c r="J3312" s="78" t="s">
        <v>9437</v>
      </c>
    </row>
    <row r="3313" spans="9:10">
      <c r="I3313" s="52" t="s">
        <v>5281</v>
      </c>
      <c r="J3313" s="78" t="s">
        <v>9437</v>
      </c>
    </row>
    <row r="3314" spans="9:10">
      <c r="I3314" s="52" t="s">
        <v>5282</v>
      </c>
      <c r="J3314" s="78" t="s">
        <v>9438</v>
      </c>
    </row>
    <row r="3315" spans="9:10">
      <c r="I3315" s="52" t="s">
        <v>5283</v>
      </c>
      <c r="J3315" s="78" t="s">
        <v>9438</v>
      </c>
    </row>
    <row r="3316" spans="9:10">
      <c r="I3316" s="52" t="s">
        <v>5284</v>
      </c>
      <c r="J3316" s="78" t="s">
        <v>9439</v>
      </c>
    </row>
    <row r="3317" spans="9:10">
      <c r="I3317" s="52" t="s">
        <v>5285</v>
      </c>
      <c r="J3317" s="78" t="s">
        <v>9439</v>
      </c>
    </row>
    <row r="3318" spans="9:10">
      <c r="I3318" s="52" t="s">
        <v>5286</v>
      </c>
      <c r="J3318" s="78" t="s">
        <v>9440</v>
      </c>
    </row>
    <row r="3319" spans="9:10">
      <c r="I3319" s="52" t="s">
        <v>5287</v>
      </c>
      <c r="J3319" s="78" t="s">
        <v>9440</v>
      </c>
    </row>
    <row r="3320" spans="9:10">
      <c r="I3320" s="52" t="s">
        <v>5288</v>
      </c>
      <c r="J3320" s="78" t="s">
        <v>9441</v>
      </c>
    </row>
    <row r="3321" spans="9:10">
      <c r="I3321" s="52" t="s">
        <v>5289</v>
      </c>
      <c r="J3321" s="78" t="s">
        <v>9441</v>
      </c>
    </row>
    <row r="3322" spans="9:10">
      <c r="I3322" s="52" t="s">
        <v>5290</v>
      </c>
      <c r="J3322" s="78" t="s">
        <v>9442</v>
      </c>
    </row>
    <row r="3323" spans="9:10">
      <c r="I3323" s="52" t="s">
        <v>5291</v>
      </c>
      <c r="J3323" s="78" t="s">
        <v>9442</v>
      </c>
    </row>
    <row r="3324" spans="9:10">
      <c r="I3324" s="52" t="s">
        <v>5292</v>
      </c>
      <c r="J3324" s="78" t="s">
        <v>9443</v>
      </c>
    </row>
    <row r="3325" spans="9:10">
      <c r="I3325" s="52" t="s">
        <v>5293</v>
      </c>
      <c r="J3325" s="78" t="s">
        <v>9443</v>
      </c>
    </row>
    <row r="3326" spans="9:10">
      <c r="I3326" s="52" t="s">
        <v>5294</v>
      </c>
      <c r="J3326" s="78" t="s">
        <v>9444</v>
      </c>
    </row>
    <row r="3327" spans="9:10">
      <c r="I3327" s="52" t="s">
        <v>5295</v>
      </c>
      <c r="J3327" s="78" t="s">
        <v>9444</v>
      </c>
    </row>
    <row r="3328" spans="9:10">
      <c r="I3328" s="52" t="s">
        <v>5296</v>
      </c>
      <c r="J3328" s="78" t="s">
        <v>9445</v>
      </c>
    </row>
    <row r="3329" spans="9:10">
      <c r="I3329" s="52" t="s">
        <v>5297</v>
      </c>
      <c r="J3329" s="78" t="s">
        <v>9445</v>
      </c>
    </row>
    <row r="3330" spans="9:10">
      <c r="I3330" s="52" t="s">
        <v>5298</v>
      </c>
      <c r="J3330" s="78" t="s">
        <v>9446</v>
      </c>
    </row>
    <row r="3331" spans="9:10">
      <c r="I3331" s="52" t="s">
        <v>5299</v>
      </c>
      <c r="J3331" s="78" t="s">
        <v>9446</v>
      </c>
    </row>
    <row r="3332" spans="9:10">
      <c r="I3332" s="52" t="s">
        <v>5300</v>
      </c>
      <c r="J3332" s="78" t="s">
        <v>9447</v>
      </c>
    </row>
    <row r="3333" spans="9:10">
      <c r="I3333" s="52" t="s">
        <v>5301</v>
      </c>
      <c r="J3333" s="78" t="s">
        <v>9447</v>
      </c>
    </row>
    <row r="3334" spans="9:10">
      <c r="I3334" s="52" t="s">
        <v>5302</v>
      </c>
      <c r="J3334" s="78" t="s">
        <v>9448</v>
      </c>
    </row>
    <row r="3335" spans="9:10">
      <c r="I3335" s="52" t="s">
        <v>5303</v>
      </c>
      <c r="J3335" s="78" t="s">
        <v>9448</v>
      </c>
    </row>
    <row r="3336" spans="9:10">
      <c r="I3336" s="52" t="s">
        <v>5304</v>
      </c>
      <c r="J3336" s="78" t="s">
        <v>9449</v>
      </c>
    </row>
    <row r="3337" spans="9:10">
      <c r="I3337" s="52" t="s">
        <v>5305</v>
      </c>
      <c r="J3337" s="78" t="s">
        <v>9449</v>
      </c>
    </row>
    <row r="3338" spans="9:10">
      <c r="I3338" s="52" t="s">
        <v>5306</v>
      </c>
      <c r="J3338" s="78" t="s">
        <v>9450</v>
      </c>
    </row>
    <row r="3339" spans="9:10">
      <c r="I3339" s="52" t="s">
        <v>5307</v>
      </c>
      <c r="J3339" s="78" t="s">
        <v>9450</v>
      </c>
    </row>
    <row r="3340" spans="9:10">
      <c r="I3340" s="52" t="s">
        <v>5308</v>
      </c>
      <c r="J3340" s="78" t="s">
        <v>9451</v>
      </c>
    </row>
    <row r="3341" spans="9:10">
      <c r="I3341" s="52" t="s">
        <v>5309</v>
      </c>
      <c r="J3341" s="78" t="s">
        <v>9452</v>
      </c>
    </row>
    <row r="3342" spans="9:10">
      <c r="I3342" s="52" t="s">
        <v>5310</v>
      </c>
      <c r="J3342" s="78" t="s">
        <v>9453</v>
      </c>
    </row>
    <row r="3343" spans="9:10">
      <c r="I3343" s="52" t="s">
        <v>5311</v>
      </c>
      <c r="J3343" s="78" t="s">
        <v>9454</v>
      </c>
    </row>
    <row r="3344" spans="9:10">
      <c r="I3344" s="52" t="s">
        <v>5312</v>
      </c>
      <c r="J3344" s="78" t="s">
        <v>9455</v>
      </c>
    </row>
    <row r="3345" spans="9:10">
      <c r="I3345" s="52" t="s">
        <v>5313</v>
      </c>
      <c r="J3345" s="78" t="s">
        <v>9456</v>
      </c>
    </row>
    <row r="3346" spans="9:10">
      <c r="I3346" s="52" t="s">
        <v>5314</v>
      </c>
      <c r="J3346" s="78" t="s">
        <v>9457</v>
      </c>
    </row>
    <row r="3347" spans="9:10">
      <c r="I3347" s="52" t="s">
        <v>5315</v>
      </c>
      <c r="J3347" s="78" t="s">
        <v>9458</v>
      </c>
    </row>
    <row r="3348" spans="9:10">
      <c r="I3348" s="52" t="s">
        <v>5316</v>
      </c>
      <c r="J3348" s="78" t="s">
        <v>9459</v>
      </c>
    </row>
    <row r="3349" spans="9:10">
      <c r="I3349" s="52" t="s">
        <v>5317</v>
      </c>
      <c r="J3349" s="78" t="s">
        <v>9460</v>
      </c>
    </row>
    <row r="3350" spans="9:10">
      <c r="I3350" s="52" t="s">
        <v>5318</v>
      </c>
      <c r="J3350" s="78" t="s">
        <v>9461</v>
      </c>
    </row>
    <row r="3351" spans="9:10">
      <c r="I3351" s="52" t="s">
        <v>5319</v>
      </c>
      <c r="J3351" s="78" t="s">
        <v>9462</v>
      </c>
    </row>
    <row r="3352" spans="9:10">
      <c r="I3352" s="52" t="s">
        <v>5320</v>
      </c>
      <c r="J3352" s="78" t="s">
        <v>9463</v>
      </c>
    </row>
    <row r="3353" spans="9:10">
      <c r="I3353" s="52" t="s">
        <v>5321</v>
      </c>
      <c r="J3353" s="78" t="s">
        <v>9464</v>
      </c>
    </row>
    <row r="3354" spans="9:10">
      <c r="I3354" s="52" t="s">
        <v>5322</v>
      </c>
      <c r="J3354" s="78" t="s">
        <v>9465</v>
      </c>
    </row>
    <row r="3355" spans="9:10">
      <c r="I3355" s="52" t="s">
        <v>5323</v>
      </c>
      <c r="J3355" s="78" t="s">
        <v>9466</v>
      </c>
    </row>
    <row r="3356" spans="9:10">
      <c r="I3356" s="52" t="s">
        <v>5324</v>
      </c>
      <c r="J3356" s="78" t="s">
        <v>9467</v>
      </c>
    </row>
    <row r="3357" spans="9:10">
      <c r="I3357" s="52" t="s">
        <v>5325</v>
      </c>
      <c r="J3357" s="78" t="s">
        <v>9468</v>
      </c>
    </row>
    <row r="3358" spans="9:10">
      <c r="I3358" s="52" t="s">
        <v>5326</v>
      </c>
      <c r="J3358" s="78" t="s">
        <v>9469</v>
      </c>
    </row>
    <row r="3359" spans="9:10">
      <c r="I3359" s="52" t="s">
        <v>5327</v>
      </c>
      <c r="J3359" s="78" t="s">
        <v>9470</v>
      </c>
    </row>
    <row r="3360" spans="9:10">
      <c r="I3360" s="52" t="s">
        <v>5328</v>
      </c>
      <c r="J3360" s="78" t="s">
        <v>9471</v>
      </c>
    </row>
    <row r="3361" spans="9:10">
      <c r="I3361" s="52" t="s">
        <v>5329</v>
      </c>
      <c r="J3361" s="78" t="s">
        <v>9472</v>
      </c>
    </row>
    <row r="3362" spans="9:10">
      <c r="I3362" s="52" t="s">
        <v>5330</v>
      </c>
      <c r="J3362" s="78" t="s">
        <v>9473</v>
      </c>
    </row>
    <row r="3363" spans="9:10">
      <c r="I3363" s="52" t="s">
        <v>5331</v>
      </c>
      <c r="J3363" s="78" t="s">
        <v>9474</v>
      </c>
    </row>
    <row r="3364" spans="9:10">
      <c r="I3364" s="52" t="s">
        <v>5332</v>
      </c>
      <c r="J3364" s="78" t="s">
        <v>9475</v>
      </c>
    </row>
    <row r="3365" spans="9:10">
      <c r="I3365" s="52" t="s">
        <v>5333</v>
      </c>
      <c r="J3365" s="78" t="s">
        <v>9476</v>
      </c>
    </row>
    <row r="3366" spans="9:10">
      <c r="I3366" s="52" t="s">
        <v>5334</v>
      </c>
      <c r="J3366" s="78" t="s">
        <v>9477</v>
      </c>
    </row>
    <row r="3367" spans="9:10">
      <c r="I3367" s="52" t="s">
        <v>5335</v>
      </c>
      <c r="J3367" s="78" t="s">
        <v>9478</v>
      </c>
    </row>
    <row r="3368" spans="9:10">
      <c r="I3368" s="52" t="s">
        <v>5336</v>
      </c>
      <c r="J3368" s="78" t="s">
        <v>9479</v>
      </c>
    </row>
    <row r="3369" spans="9:10">
      <c r="I3369" s="52" t="s">
        <v>5337</v>
      </c>
      <c r="J3369" s="78" t="s">
        <v>9480</v>
      </c>
    </row>
    <row r="3370" spans="9:10">
      <c r="I3370" s="52" t="s">
        <v>5338</v>
      </c>
      <c r="J3370" s="78" t="s">
        <v>9481</v>
      </c>
    </row>
    <row r="3371" spans="9:10">
      <c r="I3371" s="52" t="s">
        <v>5339</v>
      </c>
      <c r="J3371" s="78" t="s">
        <v>9482</v>
      </c>
    </row>
    <row r="3372" spans="9:10">
      <c r="I3372" s="52" t="s">
        <v>5340</v>
      </c>
      <c r="J3372" s="78" t="s">
        <v>9483</v>
      </c>
    </row>
    <row r="3373" spans="9:10">
      <c r="I3373" s="52" t="s">
        <v>5341</v>
      </c>
      <c r="J3373" s="78" t="s">
        <v>9484</v>
      </c>
    </row>
    <row r="3374" spans="9:10">
      <c r="I3374" s="52" t="s">
        <v>5342</v>
      </c>
      <c r="J3374" s="78" t="s">
        <v>9485</v>
      </c>
    </row>
    <row r="3375" spans="9:10">
      <c r="I3375" s="52" t="s">
        <v>5343</v>
      </c>
      <c r="J3375" s="78" t="s">
        <v>9486</v>
      </c>
    </row>
    <row r="3376" spans="9:10">
      <c r="I3376" s="52" t="s">
        <v>5344</v>
      </c>
      <c r="J3376" s="78" t="s">
        <v>9487</v>
      </c>
    </row>
    <row r="3377" spans="9:10">
      <c r="I3377" s="52" t="s">
        <v>5345</v>
      </c>
      <c r="J3377" s="78" t="s">
        <v>9488</v>
      </c>
    </row>
    <row r="3378" spans="9:10">
      <c r="I3378" s="52" t="s">
        <v>5346</v>
      </c>
      <c r="J3378" s="78" t="s">
        <v>9489</v>
      </c>
    </row>
    <row r="3379" spans="9:10">
      <c r="I3379" s="52" t="s">
        <v>5347</v>
      </c>
      <c r="J3379" s="78" t="s">
        <v>9490</v>
      </c>
    </row>
    <row r="3380" spans="9:10">
      <c r="I3380" s="52" t="s">
        <v>5348</v>
      </c>
      <c r="J3380" s="78" t="s">
        <v>9491</v>
      </c>
    </row>
    <row r="3381" spans="9:10">
      <c r="I3381" s="52" t="s">
        <v>5349</v>
      </c>
      <c r="J3381" s="78" t="s">
        <v>9492</v>
      </c>
    </row>
    <row r="3382" spans="9:10">
      <c r="I3382" s="52" t="s">
        <v>5350</v>
      </c>
      <c r="J3382" s="78" t="s">
        <v>9493</v>
      </c>
    </row>
    <row r="3383" spans="9:10">
      <c r="I3383" s="52" t="s">
        <v>5351</v>
      </c>
      <c r="J3383" s="78" t="s">
        <v>9494</v>
      </c>
    </row>
    <row r="3384" spans="9:10">
      <c r="I3384" s="52" t="s">
        <v>5352</v>
      </c>
      <c r="J3384" s="78" t="s">
        <v>9495</v>
      </c>
    </row>
    <row r="3385" spans="9:10">
      <c r="I3385" s="52" t="s">
        <v>5353</v>
      </c>
      <c r="J3385" s="78" t="s">
        <v>9496</v>
      </c>
    </row>
    <row r="3386" spans="9:10">
      <c r="I3386" s="52" t="s">
        <v>5354</v>
      </c>
      <c r="J3386" s="78" t="s">
        <v>9497</v>
      </c>
    </row>
    <row r="3387" spans="9:10">
      <c r="I3387" s="52" t="s">
        <v>5355</v>
      </c>
      <c r="J3387" s="78" t="s">
        <v>9498</v>
      </c>
    </row>
    <row r="3388" spans="9:10">
      <c r="I3388" s="52" t="s">
        <v>5356</v>
      </c>
      <c r="J3388" s="78" t="s">
        <v>9499</v>
      </c>
    </row>
    <row r="3389" spans="9:10">
      <c r="I3389" s="52" t="s">
        <v>5357</v>
      </c>
      <c r="J3389" s="78" t="s">
        <v>9500</v>
      </c>
    </row>
    <row r="3390" spans="9:10">
      <c r="I3390" s="52" t="s">
        <v>5358</v>
      </c>
      <c r="J3390" s="78" t="s">
        <v>9501</v>
      </c>
    </row>
    <row r="3391" spans="9:10">
      <c r="I3391" s="52" t="s">
        <v>5359</v>
      </c>
      <c r="J3391" s="78" t="s">
        <v>9502</v>
      </c>
    </row>
    <row r="3392" spans="9:10">
      <c r="I3392" s="52" t="s">
        <v>5360</v>
      </c>
      <c r="J3392" s="78" t="s">
        <v>9503</v>
      </c>
    </row>
    <row r="3393" spans="9:10">
      <c r="I3393" s="52" t="s">
        <v>5361</v>
      </c>
      <c r="J3393" s="78" t="s">
        <v>9504</v>
      </c>
    </row>
    <row r="3394" spans="9:10">
      <c r="I3394" s="52" t="s">
        <v>5362</v>
      </c>
      <c r="J3394" s="78" t="s">
        <v>9505</v>
      </c>
    </row>
    <row r="3395" spans="9:10">
      <c r="I3395" s="52" t="s">
        <v>5363</v>
      </c>
      <c r="J3395" s="78" t="s">
        <v>9506</v>
      </c>
    </row>
    <row r="3396" spans="9:10">
      <c r="I3396" s="52" t="s">
        <v>5364</v>
      </c>
      <c r="J3396" s="78" t="s">
        <v>9507</v>
      </c>
    </row>
    <row r="3397" spans="9:10">
      <c r="I3397" s="52" t="s">
        <v>5365</v>
      </c>
      <c r="J3397" s="82" t="s">
        <v>9508</v>
      </c>
    </row>
    <row r="3398" spans="9:10">
      <c r="I3398" s="52" t="s">
        <v>5366</v>
      </c>
      <c r="J3398" s="80" t="s">
        <v>9509</v>
      </c>
    </row>
    <row r="3399" spans="9:10">
      <c r="I3399" s="52" t="s">
        <v>5367</v>
      </c>
      <c r="J3399" s="78" t="s">
        <v>9510</v>
      </c>
    </row>
    <row r="3400" spans="9:10">
      <c r="I3400" s="52" t="s">
        <v>5368</v>
      </c>
      <c r="J3400" s="78" t="s">
        <v>9510</v>
      </c>
    </row>
    <row r="3401" spans="9:10">
      <c r="I3401" s="52" t="s">
        <v>5369</v>
      </c>
      <c r="J3401" s="78" t="s">
        <v>9510</v>
      </c>
    </row>
    <row r="3402" spans="9:10">
      <c r="I3402" s="52" t="s">
        <v>5370</v>
      </c>
      <c r="J3402" s="78" t="s">
        <v>9511</v>
      </c>
    </row>
    <row r="3403" spans="9:10">
      <c r="I3403" s="52" t="s">
        <v>5371</v>
      </c>
      <c r="J3403" s="78" t="s">
        <v>9511</v>
      </c>
    </row>
    <row r="3404" spans="9:10">
      <c r="I3404" s="52" t="s">
        <v>5372</v>
      </c>
      <c r="J3404" s="78" t="s">
        <v>9512</v>
      </c>
    </row>
    <row r="3405" spans="9:10">
      <c r="I3405" s="52" t="s">
        <v>5373</v>
      </c>
      <c r="J3405" s="78" t="s">
        <v>9513</v>
      </c>
    </row>
    <row r="3406" spans="9:10">
      <c r="I3406" s="52" t="s">
        <v>5374</v>
      </c>
      <c r="J3406" s="78" t="s">
        <v>9513</v>
      </c>
    </row>
    <row r="3407" spans="9:10">
      <c r="I3407" s="52" t="s">
        <v>5375</v>
      </c>
      <c r="J3407" s="78" t="s">
        <v>9512</v>
      </c>
    </row>
    <row r="3408" spans="9:10">
      <c r="I3408" s="52" t="s">
        <v>5376</v>
      </c>
      <c r="J3408" s="78" t="s">
        <v>9512</v>
      </c>
    </row>
    <row r="3409" spans="9:10">
      <c r="I3409" s="52" t="s">
        <v>5377</v>
      </c>
      <c r="J3409" s="78" t="s">
        <v>9514</v>
      </c>
    </row>
    <row r="3410" spans="9:10">
      <c r="I3410" s="52" t="s">
        <v>5378</v>
      </c>
      <c r="J3410" s="78" t="s">
        <v>9514</v>
      </c>
    </row>
    <row r="3411" spans="9:10">
      <c r="I3411" s="52" t="s">
        <v>5379</v>
      </c>
      <c r="J3411" s="78" t="s">
        <v>9514</v>
      </c>
    </row>
    <row r="3412" spans="9:10">
      <c r="I3412" s="52" t="s">
        <v>5380</v>
      </c>
      <c r="J3412" s="78" t="s">
        <v>9515</v>
      </c>
    </row>
    <row r="3413" spans="9:10">
      <c r="I3413" s="52" t="s">
        <v>5381</v>
      </c>
      <c r="J3413" s="78" t="s">
        <v>9515</v>
      </c>
    </row>
    <row r="3414" spans="9:10">
      <c r="I3414" s="52" t="s">
        <v>5382</v>
      </c>
      <c r="J3414" s="78" t="s">
        <v>9515</v>
      </c>
    </row>
    <row r="3415" spans="9:10">
      <c r="I3415" s="52" t="s">
        <v>5383</v>
      </c>
      <c r="J3415" s="78" t="s">
        <v>9516</v>
      </c>
    </row>
    <row r="3416" spans="9:10">
      <c r="I3416" s="52" t="s">
        <v>5384</v>
      </c>
      <c r="J3416" s="78" t="s">
        <v>9516</v>
      </c>
    </row>
    <row r="3417" spans="9:10">
      <c r="I3417" s="52" t="s">
        <v>5385</v>
      </c>
      <c r="J3417" s="78" t="s">
        <v>9516</v>
      </c>
    </row>
    <row r="3418" spans="9:10">
      <c r="I3418" s="52" t="s">
        <v>5386</v>
      </c>
      <c r="J3418" s="78" t="s">
        <v>9517</v>
      </c>
    </row>
    <row r="3419" spans="9:10">
      <c r="I3419" s="52" t="s">
        <v>5387</v>
      </c>
      <c r="J3419" s="78" t="s">
        <v>9517</v>
      </c>
    </row>
    <row r="3420" spans="9:10">
      <c r="I3420" s="52" t="s">
        <v>5388</v>
      </c>
      <c r="J3420" s="78" t="s">
        <v>9517</v>
      </c>
    </row>
    <row r="3421" spans="9:10">
      <c r="I3421" s="52" t="s">
        <v>5389</v>
      </c>
      <c r="J3421" s="78" t="s">
        <v>9518</v>
      </c>
    </row>
    <row r="3422" spans="9:10">
      <c r="I3422" s="52" t="s">
        <v>5390</v>
      </c>
      <c r="J3422" s="78" t="s">
        <v>9518</v>
      </c>
    </row>
    <row r="3423" spans="9:10">
      <c r="I3423" s="52" t="s">
        <v>5391</v>
      </c>
      <c r="J3423" s="78" t="s">
        <v>9518</v>
      </c>
    </row>
    <row r="3424" spans="9:10">
      <c r="I3424" s="52" t="s">
        <v>5392</v>
      </c>
      <c r="J3424" s="78" t="s">
        <v>9519</v>
      </c>
    </row>
    <row r="3425" spans="9:10">
      <c r="I3425" s="52" t="s">
        <v>5393</v>
      </c>
      <c r="J3425" s="78" t="s">
        <v>9519</v>
      </c>
    </row>
    <row r="3426" spans="9:10">
      <c r="I3426" s="52" t="s">
        <v>5394</v>
      </c>
      <c r="J3426" s="78" t="s">
        <v>9519</v>
      </c>
    </row>
    <row r="3427" spans="9:10">
      <c r="I3427" s="52" t="s">
        <v>5395</v>
      </c>
      <c r="J3427" s="78" t="s">
        <v>9520</v>
      </c>
    </row>
    <row r="3428" spans="9:10">
      <c r="I3428" s="52" t="s">
        <v>5396</v>
      </c>
      <c r="J3428" s="78" t="s">
        <v>9521</v>
      </c>
    </row>
    <row r="3429" spans="9:10">
      <c r="I3429" s="52" t="s">
        <v>5397</v>
      </c>
      <c r="J3429" s="78" t="s">
        <v>9522</v>
      </c>
    </row>
    <row r="3430" spans="9:10">
      <c r="I3430" s="52" t="s">
        <v>5398</v>
      </c>
      <c r="J3430" s="78" t="s">
        <v>9523</v>
      </c>
    </row>
    <row r="3431" spans="9:10">
      <c r="I3431" s="52" t="s">
        <v>5399</v>
      </c>
      <c r="J3431" s="78" t="s">
        <v>9524</v>
      </c>
    </row>
    <row r="3432" spans="9:10">
      <c r="I3432" s="52" t="s">
        <v>5400</v>
      </c>
      <c r="J3432" s="78" t="s">
        <v>9525</v>
      </c>
    </row>
    <row r="3433" spans="9:10">
      <c r="I3433" s="52" t="s">
        <v>5401</v>
      </c>
      <c r="J3433" s="78" t="s">
        <v>9526</v>
      </c>
    </row>
    <row r="3434" spans="9:10">
      <c r="I3434" s="52" t="s">
        <v>5402</v>
      </c>
      <c r="J3434" s="78" t="s">
        <v>9527</v>
      </c>
    </row>
    <row r="3435" spans="9:10">
      <c r="I3435" s="52" t="s">
        <v>5403</v>
      </c>
      <c r="J3435" s="78" t="s">
        <v>9528</v>
      </c>
    </row>
    <row r="3436" spans="9:10">
      <c r="I3436" s="52" t="s">
        <v>5404</v>
      </c>
      <c r="J3436" s="78" t="s">
        <v>9529</v>
      </c>
    </row>
    <row r="3437" spans="9:10">
      <c r="I3437" s="52" t="s">
        <v>5405</v>
      </c>
      <c r="J3437" s="78" t="s">
        <v>9530</v>
      </c>
    </row>
    <row r="3438" spans="9:10">
      <c r="I3438" s="52" t="s">
        <v>5406</v>
      </c>
      <c r="J3438" s="78" t="s">
        <v>9531</v>
      </c>
    </row>
    <row r="3439" spans="9:10">
      <c r="I3439" s="52" t="s">
        <v>5407</v>
      </c>
      <c r="J3439" s="78" t="s">
        <v>9532</v>
      </c>
    </row>
    <row r="3440" spans="9:10">
      <c r="I3440" s="52" t="s">
        <v>5408</v>
      </c>
      <c r="J3440" s="78" t="s">
        <v>9533</v>
      </c>
    </row>
    <row r="3441" spans="9:10">
      <c r="I3441" s="52" t="s">
        <v>5409</v>
      </c>
      <c r="J3441" s="78" t="s">
        <v>9534</v>
      </c>
    </row>
    <row r="3442" spans="9:10">
      <c r="I3442" s="52" t="s">
        <v>5410</v>
      </c>
      <c r="J3442" s="78" t="s">
        <v>1654</v>
      </c>
    </row>
    <row r="3443" spans="9:10">
      <c r="I3443" s="52" t="s">
        <v>5411</v>
      </c>
      <c r="J3443" s="78" t="s">
        <v>9535</v>
      </c>
    </row>
    <row r="3444" spans="9:10">
      <c r="I3444" s="52" t="s">
        <v>5412</v>
      </c>
      <c r="J3444" s="78" t="s">
        <v>9536</v>
      </c>
    </row>
    <row r="3445" spans="9:10">
      <c r="I3445" s="52" t="s">
        <v>5413</v>
      </c>
      <c r="J3445" s="78" t="s">
        <v>9537</v>
      </c>
    </row>
    <row r="3446" spans="9:10">
      <c r="I3446" s="52" t="s">
        <v>5414</v>
      </c>
      <c r="J3446" s="78" t="s">
        <v>9538</v>
      </c>
    </row>
    <row r="3447" spans="9:10">
      <c r="I3447" s="52" t="s">
        <v>5415</v>
      </c>
      <c r="J3447" s="78" t="s">
        <v>9539</v>
      </c>
    </row>
    <row r="3448" spans="9:10">
      <c r="I3448" s="52" t="s">
        <v>5416</v>
      </c>
      <c r="J3448" s="78" t="s">
        <v>9540</v>
      </c>
    </row>
    <row r="3449" spans="9:10">
      <c r="I3449" s="52" t="s">
        <v>5417</v>
      </c>
      <c r="J3449" s="78" t="s">
        <v>9541</v>
      </c>
    </row>
    <row r="3450" spans="9:10">
      <c r="I3450" s="52" t="s">
        <v>5418</v>
      </c>
      <c r="J3450" s="78" t="s">
        <v>9542</v>
      </c>
    </row>
    <row r="3451" spans="9:10">
      <c r="I3451" s="52" t="s">
        <v>5419</v>
      </c>
      <c r="J3451" s="78" t="s">
        <v>9543</v>
      </c>
    </row>
    <row r="3452" spans="9:10">
      <c r="I3452" s="52" t="s">
        <v>5420</v>
      </c>
      <c r="J3452" s="78" t="s">
        <v>9544</v>
      </c>
    </row>
    <row r="3453" spans="9:10">
      <c r="I3453" s="52" t="s">
        <v>5421</v>
      </c>
      <c r="J3453" s="78" t="s">
        <v>9545</v>
      </c>
    </row>
    <row r="3454" spans="9:10">
      <c r="I3454" s="52" t="s">
        <v>5422</v>
      </c>
      <c r="J3454" s="78" t="s">
        <v>9546</v>
      </c>
    </row>
    <row r="3455" spans="9:10">
      <c r="I3455" s="52" t="s">
        <v>5423</v>
      </c>
      <c r="J3455" s="78" t="s">
        <v>9547</v>
      </c>
    </row>
    <row r="3456" spans="9:10">
      <c r="I3456" s="52" t="s">
        <v>5424</v>
      </c>
      <c r="J3456" s="78" t="s">
        <v>9544</v>
      </c>
    </row>
    <row r="3457" spans="9:10">
      <c r="I3457" s="52" t="s">
        <v>5425</v>
      </c>
      <c r="J3457" s="78" t="s">
        <v>9544</v>
      </c>
    </row>
    <row r="3458" spans="9:10">
      <c r="I3458" s="52" t="s">
        <v>5426</v>
      </c>
      <c r="J3458" s="78" t="s">
        <v>9544</v>
      </c>
    </row>
    <row r="3459" spans="9:10">
      <c r="I3459" s="52" t="s">
        <v>5427</v>
      </c>
      <c r="J3459" s="78" t="s">
        <v>9534</v>
      </c>
    </row>
    <row r="3460" spans="9:10">
      <c r="I3460" s="52" t="s">
        <v>5428</v>
      </c>
      <c r="J3460" s="78" t="s">
        <v>9534</v>
      </c>
    </row>
    <row r="3461" spans="9:10">
      <c r="I3461" s="52" t="s">
        <v>5429</v>
      </c>
      <c r="J3461" s="78" t="s">
        <v>9545</v>
      </c>
    </row>
    <row r="3462" spans="9:10">
      <c r="I3462" s="52" t="s">
        <v>5430</v>
      </c>
      <c r="J3462" s="78" t="s">
        <v>9548</v>
      </c>
    </row>
    <row r="3463" spans="9:10">
      <c r="I3463" s="52" t="s">
        <v>5431</v>
      </c>
      <c r="J3463" s="78" t="s">
        <v>9549</v>
      </c>
    </row>
    <row r="3464" spans="9:10">
      <c r="I3464" s="52" t="s">
        <v>5432</v>
      </c>
      <c r="J3464" s="78" t="s">
        <v>9550</v>
      </c>
    </row>
    <row r="3465" spans="9:10">
      <c r="I3465" s="52" t="s">
        <v>5433</v>
      </c>
      <c r="J3465" s="78" t="s">
        <v>9551</v>
      </c>
    </row>
    <row r="3466" spans="9:10">
      <c r="I3466" s="52" t="s">
        <v>5434</v>
      </c>
      <c r="J3466" s="78" t="s">
        <v>9552</v>
      </c>
    </row>
    <row r="3467" spans="9:10">
      <c r="I3467" s="52" t="s">
        <v>5435</v>
      </c>
      <c r="J3467" s="78" t="s">
        <v>9553</v>
      </c>
    </row>
    <row r="3468" spans="9:10">
      <c r="I3468" s="52" t="s">
        <v>5436</v>
      </c>
      <c r="J3468" s="78" t="s">
        <v>9531</v>
      </c>
    </row>
    <row r="3469" spans="9:10">
      <c r="I3469" s="52" t="s">
        <v>5437</v>
      </c>
      <c r="J3469" s="78" t="s">
        <v>9554</v>
      </c>
    </row>
    <row r="3470" spans="9:10">
      <c r="I3470" s="52" t="s">
        <v>5438</v>
      </c>
      <c r="J3470" s="78" t="s">
        <v>9534</v>
      </c>
    </row>
    <row r="3471" spans="9:10">
      <c r="I3471" s="52" t="s">
        <v>5439</v>
      </c>
      <c r="J3471" s="78"/>
    </row>
    <row r="3472" spans="9:10">
      <c r="I3472" s="52" t="s">
        <v>5440</v>
      </c>
      <c r="J3472" s="78" t="s">
        <v>9555</v>
      </c>
    </row>
    <row r="3473" spans="9:10">
      <c r="I3473" s="52" t="s">
        <v>5441</v>
      </c>
      <c r="J3473" s="78" t="s">
        <v>9556</v>
      </c>
    </row>
    <row r="3474" spans="9:10">
      <c r="I3474" s="52" t="s">
        <v>5442</v>
      </c>
      <c r="J3474" s="78" t="s">
        <v>9557</v>
      </c>
    </row>
    <row r="3475" spans="9:10">
      <c r="I3475" s="52" t="s">
        <v>5443</v>
      </c>
      <c r="J3475" s="78" t="s">
        <v>9558</v>
      </c>
    </row>
    <row r="3476" spans="9:10">
      <c r="I3476" s="52" t="s">
        <v>5444</v>
      </c>
      <c r="J3476" s="78" t="s">
        <v>9559</v>
      </c>
    </row>
    <row r="3477" spans="9:10">
      <c r="I3477" s="52" t="s">
        <v>5445</v>
      </c>
      <c r="J3477" s="78" t="s">
        <v>9560</v>
      </c>
    </row>
    <row r="3478" spans="9:10">
      <c r="I3478" s="52" t="s">
        <v>5446</v>
      </c>
      <c r="J3478" s="78" t="s">
        <v>9561</v>
      </c>
    </row>
    <row r="3479" spans="9:10">
      <c r="I3479" s="52" t="s">
        <v>5447</v>
      </c>
      <c r="J3479" s="78" t="s">
        <v>9562</v>
      </c>
    </row>
    <row r="3480" spans="9:10">
      <c r="I3480" s="52" t="s">
        <v>5448</v>
      </c>
      <c r="J3480" s="78" t="s">
        <v>6993</v>
      </c>
    </row>
    <row r="3481" spans="9:10">
      <c r="I3481" s="52" t="s">
        <v>5449</v>
      </c>
      <c r="J3481" s="78" t="s">
        <v>6994</v>
      </c>
    </row>
    <row r="3482" spans="9:10">
      <c r="I3482" s="52" t="s">
        <v>5450</v>
      </c>
      <c r="J3482" s="78" t="s">
        <v>6995</v>
      </c>
    </row>
    <row r="3483" spans="9:10">
      <c r="I3483" s="74" t="s">
        <v>5451</v>
      </c>
      <c r="J3483" s="76" t="s">
        <v>9563</v>
      </c>
    </row>
    <row r="3484" spans="9:10">
      <c r="I3484" s="74" t="s">
        <v>5452</v>
      </c>
      <c r="J3484" s="76" t="s">
        <v>9564</v>
      </c>
    </row>
    <row r="3485" spans="9:10">
      <c r="I3485" s="74" t="s">
        <v>5453</v>
      </c>
      <c r="J3485" s="76"/>
    </row>
    <row r="3486" spans="9:10">
      <c r="I3486" s="74" t="s">
        <v>5454</v>
      </c>
      <c r="J3486" s="76" t="s">
        <v>9565</v>
      </c>
    </row>
    <row r="3487" spans="9:10">
      <c r="I3487" s="74" t="s">
        <v>5455</v>
      </c>
      <c r="J3487" s="76" t="s">
        <v>386</v>
      </c>
    </row>
    <row r="3488" spans="9:10">
      <c r="I3488" s="74" t="s">
        <v>5456</v>
      </c>
      <c r="J3488" s="76"/>
    </row>
    <row r="3489" spans="9:10">
      <c r="I3489" s="74" t="s">
        <v>5457</v>
      </c>
      <c r="J3489" s="76"/>
    </row>
    <row r="3490" spans="9:10">
      <c r="I3490" s="74" t="s">
        <v>5458</v>
      </c>
      <c r="J3490" s="76" t="s">
        <v>9566</v>
      </c>
    </row>
    <row r="3491" spans="9:10">
      <c r="I3491" s="74" t="s">
        <v>5459</v>
      </c>
      <c r="J3491" s="76" t="s">
        <v>9567</v>
      </c>
    </row>
    <row r="3492" spans="9:10">
      <c r="I3492" s="74" t="s">
        <v>5460</v>
      </c>
      <c r="J3492" s="76" t="s">
        <v>9568</v>
      </c>
    </row>
    <row r="3493" spans="9:10">
      <c r="I3493" s="74" t="s">
        <v>5461</v>
      </c>
      <c r="J3493" s="76" t="s">
        <v>9569</v>
      </c>
    </row>
    <row r="3494" spans="9:10">
      <c r="I3494" s="74" t="s">
        <v>5462</v>
      </c>
      <c r="J3494" s="76"/>
    </row>
    <row r="3495" spans="9:10">
      <c r="I3495" s="74" t="s">
        <v>5463</v>
      </c>
      <c r="J3495" s="76" t="s">
        <v>9570</v>
      </c>
    </row>
    <row r="3496" spans="9:10">
      <c r="I3496" s="74" t="s">
        <v>5464</v>
      </c>
      <c r="J3496" s="76"/>
    </row>
    <row r="3497" spans="9:10">
      <c r="I3497" s="74" t="s">
        <v>5465</v>
      </c>
      <c r="J3497" s="76"/>
    </row>
    <row r="3498" spans="9:10">
      <c r="I3498" s="74" t="s">
        <v>5466</v>
      </c>
      <c r="J3498" s="76"/>
    </row>
    <row r="3499" spans="9:10">
      <c r="I3499" s="74" t="s">
        <v>5467</v>
      </c>
      <c r="J3499" s="76"/>
    </row>
    <row r="3500" spans="9:10">
      <c r="I3500" s="74" t="s">
        <v>5468</v>
      </c>
      <c r="J3500" s="76" t="s">
        <v>9571</v>
      </c>
    </row>
    <row r="3501" spans="9:10">
      <c r="I3501" s="52" t="s">
        <v>5469</v>
      </c>
      <c r="J3501" s="78" t="s">
        <v>9525</v>
      </c>
    </row>
    <row r="3502" spans="9:10">
      <c r="I3502" s="74" t="s">
        <v>5470</v>
      </c>
      <c r="J3502" s="76" t="s">
        <v>9572</v>
      </c>
    </row>
    <row r="3503" spans="9:10">
      <c r="I3503" s="74" t="s">
        <v>5471</v>
      </c>
      <c r="J3503" s="76" t="s">
        <v>9572</v>
      </c>
    </row>
    <row r="3504" spans="9:10">
      <c r="I3504" s="52" t="s">
        <v>5472</v>
      </c>
      <c r="J3504" s="78" t="s">
        <v>9573</v>
      </c>
    </row>
    <row r="3505" spans="9:10">
      <c r="I3505" s="52" t="s">
        <v>5473</v>
      </c>
      <c r="J3505" s="78" t="s">
        <v>9574</v>
      </c>
    </row>
    <row r="3506" spans="9:10">
      <c r="I3506" s="52" t="s">
        <v>5474</v>
      </c>
      <c r="J3506" s="78" t="s">
        <v>9575</v>
      </c>
    </row>
    <row r="3507" spans="9:10">
      <c r="I3507" s="52" t="s">
        <v>5475</v>
      </c>
      <c r="J3507" s="78" t="s">
        <v>9576</v>
      </c>
    </row>
    <row r="3508" spans="9:10">
      <c r="I3508" s="52" t="s">
        <v>5476</v>
      </c>
      <c r="J3508" s="78" t="s">
        <v>116</v>
      </c>
    </row>
    <row r="3509" spans="9:10">
      <c r="I3509" s="52" t="s">
        <v>5477</v>
      </c>
      <c r="J3509" s="78" t="s">
        <v>117</v>
      </c>
    </row>
    <row r="3510" spans="9:10">
      <c r="I3510" s="52" t="s">
        <v>5478</v>
      </c>
      <c r="J3510" s="78" t="s">
        <v>118</v>
      </c>
    </row>
    <row r="3511" spans="9:10">
      <c r="I3511" s="52" t="s">
        <v>5479</v>
      </c>
      <c r="J3511" s="78" t="s">
        <v>1789</v>
      </c>
    </row>
    <row r="3512" spans="9:10">
      <c r="I3512" s="52" t="s">
        <v>5480</v>
      </c>
      <c r="J3512" s="78" t="s">
        <v>120</v>
      </c>
    </row>
    <row r="3513" spans="9:10">
      <c r="I3513" s="52" t="s">
        <v>5481</v>
      </c>
      <c r="J3513" s="78" t="s">
        <v>121</v>
      </c>
    </row>
    <row r="3514" spans="9:10">
      <c r="I3514" s="52" t="s">
        <v>5482</v>
      </c>
      <c r="J3514" s="78" t="s">
        <v>122</v>
      </c>
    </row>
    <row r="3515" spans="9:10">
      <c r="I3515" s="52" t="s">
        <v>5483</v>
      </c>
      <c r="J3515" s="78" t="s">
        <v>123</v>
      </c>
    </row>
    <row r="3516" spans="9:10">
      <c r="I3516" s="52" t="s">
        <v>5484</v>
      </c>
      <c r="J3516" s="78" t="s">
        <v>124</v>
      </c>
    </row>
    <row r="3517" spans="9:10">
      <c r="I3517" s="52" t="s">
        <v>5485</v>
      </c>
      <c r="J3517" s="78" t="s">
        <v>125</v>
      </c>
    </row>
    <row r="3518" spans="9:10">
      <c r="I3518" s="52" t="s">
        <v>5486</v>
      </c>
      <c r="J3518" s="78" t="s">
        <v>126</v>
      </c>
    </row>
    <row r="3519" spans="9:10">
      <c r="I3519" s="52" t="s">
        <v>5487</v>
      </c>
      <c r="J3519" s="78" t="s">
        <v>127</v>
      </c>
    </row>
    <row r="3520" spans="9:10">
      <c r="I3520" s="52" t="s">
        <v>5488</v>
      </c>
      <c r="J3520" s="78" t="s">
        <v>128</v>
      </c>
    </row>
    <row r="3521" spans="9:10">
      <c r="I3521" s="52" t="s">
        <v>5489</v>
      </c>
      <c r="J3521" s="78" t="s">
        <v>129</v>
      </c>
    </row>
    <row r="3522" spans="9:10">
      <c r="I3522" s="52" t="s">
        <v>5490</v>
      </c>
      <c r="J3522" s="78" t="s">
        <v>130</v>
      </c>
    </row>
    <row r="3523" spans="9:10">
      <c r="I3523" s="52" t="s">
        <v>5491</v>
      </c>
      <c r="J3523" s="78" t="s">
        <v>131</v>
      </c>
    </row>
    <row r="3524" spans="9:10">
      <c r="I3524" s="52" t="s">
        <v>5492</v>
      </c>
      <c r="J3524" s="78" t="s">
        <v>132</v>
      </c>
    </row>
    <row r="3525" spans="9:10">
      <c r="I3525" s="52" t="s">
        <v>5493</v>
      </c>
      <c r="J3525" s="78" t="s">
        <v>133</v>
      </c>
    </row>
    <row r="3526" spans="9:10">
      <c r="I3526" s="52" t="s">
        <v>5494</v>
      </c>
      <c r="J3526" s="78" t="s">
        <v>134</v>
      </c>
    </row>
    <row r="3527" spans="9:10">
      <c r="I3527" s="52" t="s">
        <v>5495</v>
      </c>
      <c r="J3527" s="78" t="s">
        <v>135</v>
      </c>
    </row>
    <row r="3528" spans="9:10">
      <c r="I3528" s="52" t="s">
        <v>5496</v>
      </c>
      <c r="J3528" s="78" t="s">
        <v>136</v>
      </c>
    </row>
    <row r="3529" spans="9:10">
      <c r="I3529" s="52" t="s">
        <v>5497</v>
      </c>
      <c r="J3529" s="78" t="s">
        <v>138</v>
      </c>
    </row>
    <row r="3530" spans="9:10">
      <c r="I3530" s="52" t="s">
        <v>5498</v>
      </c>
      <c r="J3530" s="78" t="s">
        <v>139</v>
      </c>
    </row>
    <row r="3531" spans="9:10">
      <c r="I3531" s="52" t="s">
        <v>5499</v>
      </c>
      <c r="J3531" s="78" t="s">
        <v>140</v>
      </c>
    </row>
    <row r="3532" spans="9:10">
      <c r="I3532" s="52" t="s">
        <v>5500</v>
      </c>
      <c r="J3532" s="78" t="s">
        <v>141</v>
      </c>
    </row>
    <row r="3533" spans="9:10">
      <c r="I3533" s="52" t="s">
        <v>5501</v>
      </c>
      <c r="J3533" s="78" t="s">
        <v>142</v>
      </c>
    </row>
    <row r="3534" spans="9:10">
      <c r="I3534" s="52" t="s">
        <v>5502</v>
      </c>
      <c r="J3534" s="78" t="s">
        <v>143</v>
      </c>
    </row>
    <row r="3535" spans="9:10">
      <c r="I3535" s="52" t="s">
        <v>5503</v>
      </c>
      <c r="J3535" s="78" t="s">
        <v>144</v>
      </c>
    </row>
    <row r="3536" spans="9:10">
      <c r="I3536" s="52" t="s">
        <v>5504</v>
      </c>
      <c r="J3536" s="78" t="s">
        <v>145</v>
      </c>
    </row>
    <row r="3537" spans="9:10">
      <c r="I3537" s="52" t="s">
        <v>5505</v>
      </c>
      <c r="J3537" s="78" t="s">
        <v>6954</v>
      </c>
    </row>
    <row r="3538" spans="9:10">
      <c r="I3538" s="52" t="s">
        <v>5506</v>
      </c>
      <c r="J3538" s="78" t="s">
        <v>147</v>
      </c>
    </row>
    <row r="3539" spans="9:10">
      <c r="I3539" s="52" t="s">
        <v>5507</v>
      </c>
      <c r="J3539" s="78" t="s">
        <v>148</v>
      </c>
    </row>
    <row r="3540" spans="9:10">
      <c r="I3540" s="52" t="s">
        <v>5508</v>
      </c>
      <c r="J3540" s="78" t="s">
        <v>149</v>
      </c>
    </row>
    <row r="3541" spans="9:10">
      <c r="I3541" s="52" t="s">
        <v>5509</v>
      </c>
      <c r="J3541" s="78" t="s">
        <v>150</v>
      </c>
    </row>
    <row r="3542" spans="9:10">
      <c r="I3542" s="52" t="s">
        <v>5510</v>
      </c>
      <c r="J3542" s="78" t="s">
        <v>151</v>
      </c>
    </row>
    <row r="3543" spans="9:10">
      <c r="I3543" s="52" t="s">
        <v>5511</v>
      </c>
      <c r="J3543" s="78" t="s">
        <v>152</v>
      </c>
    </row>
    <row r="3544" spans="9:10">
      <c r="I3544" s="52" t="s">
        <v>5512</v>
      </c>
      <c r="J3544" s="78" t="s">
        <v>153</v>
      </c>
    </row>
    <row r="3545" spans="9:10">
      <c r="I3545" s="52" t="s">
        <v>5513</v>
      </c>
      <c r="J3545" s="78" t="s">
        <v>154</v>
      </c>
    </row>
    <row r="3546" spans="9:10">
      <c r="I3546" s="52" t="s">
        <v>5514</v>
      </c>
      <c r="J3546" s="78" t="s">
        <v>155</v>
      </c>
    </row>
    <row r="3547" spans="9:10">
      <c r="I3547" s="52" t="s">
        <v>5515</v>
      </c>
      <c r="J3547" s="78" t="s">
        <v>156</v>
      </c>
    </row>
    <row r="3548" spans="9:10">
      <c r="I3548" s="52" t="s">
        <v>5516</v>
      </c>
      <c r="J3548" s="78" t="s">
        <v>157</v>
      </c>
    </row>
    <row r="3549" spans="9:10">
      <c r="I3549" s="52" t="s">
        <v>5517</v>
      </c>
      <c r="J3549" s="78" t="s">
        <v>158</v>
      </c>
    </row>
    <row r="3550" spans="9:10">
      <c r="I3550" s="52" t="s">
        <v>5518</v>
      </c>
      <c r="J3550" s="78" t="s">
        <v>9577</v>
      </c>
    </row>
    <row r="3551" spans="9:10">
      <c r="I3551" s="52" t="s">
        <v>5519</v>
      </c>
      <c r="J3551" s="78" t="s">
        <v>9578</v>
      </c>
    </row>
    <row r="3552" spans="9:10">
      <c r="I3552" s="52" t="s">
        <v>5520</v>
      </c>
      <c r="J3552" s="78" t="s">
        <v>9579</v>
      </c>
    </row>
    <row r="3553" spans="9:10">
      <c r="I3553" s="52" t="s">
        <v>5521</v>
      </c>
      <c r="J3553" s="78" t="s">
        <v>9580</v>
      </c>
    </row>
    <row r="3554" spans="9:10">
      <c r="I3554" s="52" t="s">
        <v>10993</v>
      </c>
      <c r="J3554" s="78" t="s">
        <v>9581</v>
      </c>
    </row>
    <row r="3555" spans="9:10">
      <c r="I3555" s="52" t="s">
        <v>5522</v>
      </c>
      <c r="J3555" s="78" t="s">
        <v>9582</v>
      </c>
    </row>
    <row r="3556" spans="9:10">
      <c r="I3556" s="52" t="s">
        <v>5523</v>
      </c>
      <c r="J3556" s="78" t="s">
        <v>9582</v>
      </c>
    </row>
    <row r="3557" spans="9:10">
      <c r="I3557" s="52" t="s">
        <v>5524</v>
      </c>
      <c r="J3557" s="78" t="s">
        <v>9582</v>
      </c>
    </row>
    <row r="3558" spans="9:10">
      <c r="I3558" s="52" t="s">
        <v>5525</v>
      </c>
      <c r="J3558" s="78" t="s">
        <v>9583</v>
      </c>
    </row>
    <row r="3559" spans="9:10">
      <c r="I3559" s="52" t="s">
        <v>5526</v>
      </c>
      <c r="J3559" s="78" t="s">
        <v>9583</v>
      </c>
    </row>
    <row r="3560" spans="9:10">
      <c r="I3560" s="52" t="s">
        <v>5527</v>
      </c>
      <c r="J3560" s="78" t="s">
        <v>9584</v>
      </c>
    </row>
    <row r="3561" spans="9:10">
      <c r="I3561" s="52" t="s">
        <v>5528</v>
      </c>
      <c r="J3561" s="78" t="s">
        <v>9585</v>
      </c>
    </row>
    <row r="3562" spans="9:10">
      <c r="I3562" s="52" t="s">
        <v>5529</v>
      </c>
      <c r="J3562" s="78" t="s">
        <v>9585</v>
      </c>
    </row>
    <row r="3563" spans="9:10">
      <c r="I3563" s="52" t="s">
        <v>5530</v>
      </c>
      <c r="J3563" s="78" t="s">
        <v>9584</v>
      </c>
    </row>
    <row r="3564" spans="9:10">
      <c r="I3564" s="52" t="s">
        <v>5531</v>
      </c>
      <c r="J3564" s="78" t="s">
        <v>9584</v>
      </c>
    </row>
    <row r="3565" spans="9:10">
      <c r="I3565" s="52" t="s">
        <v>5532</v>
      </c>
      <c r="J3565" s="78" t="s">
        <v>9586</v>
      </c>
    </row>
    <row r="3566" spans="9:10">
      <c r="I3566" s="52" t="s">
        <v>5533</v>
      </c>
      <c r="J3566" s="78" t="s">
        <v>9586</v>
      </c>
    </row>
    <row r="3567" spans="9:10">
      <c r="I3567" s="52" t="s">
        <v>5534</v>
      </c>
      <c r="J3567" s="78" t="s">
        <v>9586</v>
      </c>
    </row>
    <row r="3568" spans="9:10">
      <c r="I3568" s="52" t="s">
        <v>5535</v>
      </c>
      <c r="J3568" s="78" t="s">
        <v>9587</v>
      </c>
    </row>
    <row r="3569" spans="9:10">
      <c r="I3569" s="52" t="s">
        <v>5536</v>
      </c>
      <c r="J3569" s="78" t="s">
        <v>9587</v>
      </c>
    </row>
    <row r="3570" spans="9:10">
      <c r="I3570" s="52" t="s">
        <v>5537</v>
      </c>
      <c r="J3570" s="78" t="s">
        <v>9587</v>
      </c>
    </row>
    <row r="3571" spans="9:10">
      <c r="I3571" s="52" t="s">
        <v>5538</v>
      </c>
      <c r="J3571" s="78" t="s">
        <v>9588</v>
      </c>
    </row>
    <row r="3572" spans="9:10">
      <c r="I3572" s="52" t="s">
        <v>5539</v>
      </c>
      <c r="J3572" s="78" t="s">
        <v>9588</v>
      </c>
    </row>
    <row r="3573" spans="9:10">
      <c r="I3573" s="52" t="s">
        <v>5540</v>
      </c>
      <c r="J3573" s="78" t="s">
        <v>9588</v>
      </c>
    </row>
    <row r="3574" spans="9:10">
      <c r="I3574" s="52" t="s">
        <v>5541</v>
      </c>
      <c r="J3574" s="78" t="s">
        <v>9589</v>
      </c>
    </row>
    <row r="3575" spans="9:10">
      <c r="I3575" s="52" t="s">
        <v>5542</v>
      </c>
      <c r="J3575" s="78" t="s">
        <v>9589</v>
      </c>
    </row>
    <row r="3576" spans="9:10">
      <c r="I3576" s="52" t="s">
        <v>5543</v>
      </c>
      <c r="J3576" s="78" t="s">
        <v>9589</v>
      </c>
    </row>
    <row r="3577" spans="9:10">
      <c r="I3577" s="52" t="s">
        <v>5544</v>
      </c>
      <c r="J3577" s="78" t="s">
        <v>9590</v>
      </c>
    </row>
    <row r="3578" spans="9:10">
      <c r="I3578" s="52" t="s">
        <v>5545</v>
      </c>
      <c r="J3578" s="78" t="s">
        <v>9590</v>
      </c>
    </row>
    <row r="3579" spans="9:10">
      <c r="I3579" s="52" t="s">
        <v>5546</v>
      </c>
      <c r="J3579" s="78" t="s">
        <v>9590</v>
      </c>
    </row>
    <row r="3580" spans="9:10">
      <c r="I3580" s="52" t="s">
        <v>5547</v>
      </c>
      <c r="J3580" s="78" t="s">
        <v>9591</v>
      </c>
    </row>
    <row r="3581" spans="9:10">
      <c r="I3581" s="52" t="s">
        <v>5548</v>
      </c>
      <c r="J3581" s="78" t="s">
        <v>9591</v>
      </c>
    </row>
    <row r="3582" spans="9:10">
      <c r="I3582" s="52" t="s">
        <v>5549</v>
      </c>
      <c r="J3582" s="78" t="s">
        <v>9591</v>
      </c>
    </row>
    <row r="3583" spans="9:10">
      <c r="I3583" s="52" t="s">
        <v>5550</v>
      </c>
      <c r="J3583" s="78" t="s">
        <v>9592</v>
      </c>
    </row>
    <row r="3584" spans="9:10">
      <c r="I3584" s="52" t="s">
        <v>5551</v>
      </c>
      <c r="J3584" s="78" t="s">
        <v>9593</v>
      </c>
    </row>
    <row r="3585" spans="9:10">
      <c r="I3585" s="52" t="s">
        <v>5552</v>
      </c>
      <c r="J3585" s="78" t="s">
        <v>9594</v>
      </c>
    </row>
    <row r="3586" spans="9:10">
      <c r="I3586" s="52" t="s">
        <v>5553</v>
      </c>
      <c r="J3586" s="78" t="s">
        <v>9595</v>
      </c>
    </row>
    <row r="3587" spans="9:10">
      <c r="I3587" s="52" t="s">
        <v>5554</v>
      </c>
      <c r="J3587" s="78" t="s">
        <v>9596</v>
      </c>
    </row>
    <row r="3588" spans="9:10">
      <c r="I3588" s="52" t="s">
        <v>5555</v>
      </c>
      <c r="J3588" s="78" t="s">
        <v>9597</v>
      </c>
    </row>
    <row r="3589" spans="9:10">
      <c r="I3589" s="52" t="s">
        <v>5556</v>
      </c>
      <c r="J3589" s="78" t="s">
        <v>9598</v>
      </c>
    </row>
    <row r="3590" spans="9:10">
      <c r="I3590" s="52" t="s">
        <v>5557</v>
      </c>
      <c r="J3590" s="78" t="s">
        <v>9599</v>
      </c>
    </row>
    <row r="3591" spans="9:10">
      <c r="I3591" s="52" t="s">
        <v>5558</v>
      </c>
      <c r="J3591" s="78" t="s">
        <v>9600</v>
      </c>
    </row>
    <row r="3592" spans="9:10">
      <c r="I3592" s="52" t="s">
        <v>5559</v>
      </c>
      <c r="J3592" s="78" t="s">
        <v>9601</v>
      </c>
    </row>
    <row r="3593" spans="9:10">
      <c r="I3593" s="52" t="s">
        <v>5560</v>
      </c>
      <c r="J3593" s="78" t="s">
        <v>9602</v>
      </c>
    </row>
    <row r="3594" spans="9:10">
      <c r="I3594" s="52" t="s">
        <v>5561</v>
      </c>
      <c r="J3594" s="78" t="s">
        <v>9603</v>
      </c>
    </row>
    <row r="3595" spans="9:10">
      <c r="I3595" s="52" t="s">
        <v>5562</v>
      </c>
      <c r="J3595" s="78" t="s">
        <v>9604</v>
      </c>
    </row>
    <row r="3596" spans="9:10">
      <c r="I3596" s="52" t="s">
        <v>5563</v>
      </c>
      <c r="J3596" s="78" t="s">
        <v>9605</v>
      </c>
    </row>
    <row r="3597" spans="9:10">
      <c r="I3597" s="52" t="s">
        <v>5564</v>
      </c>
      <c r="J3597" s="78" t="s">
        <v>9606</v>
      </c>
    </row>
    <row r="3598" spans="9:10">
      <c r="I3598" s="52" t="s">
        <v>5565</v>
      </c>
      <c r="J3598" s="78" t="s">
        <v>9607</v>
      </c>
    </row>
    <row r="3599" spans="9:10">
      <c r="I3599" s="52" t="s">
        <v>5566</v>
      </c>
      <c r="J3599" s="78" t="s">
        <v>9608</v>
      </c>
    </row>
    <row r="3600" spans="9:10">
      <c r="I3600" s="52" t="s">
        <v>5567</v>
      </c>
      <c r="J3600" s="78" t="s">
        <v>9609</v>
      </c>
    </row>
    <row r="3601" spans="9:10">
      <c r="I3601" s="52" t="s">
        <v>5568</v>
      </c>
      <c r="J3601" s="78" t="s">
        <v>9610</v>
      </c>
    </row>
    <row r="3602" spans="9:10">
      <c r="I3602" s="52" t="s">
        <v>5569</v>
      </c>
      <c r="J3602" s="78" t="s">
        <v>9611</v>
      </c>
    </row>
    <row r="3603" spans="9:10">
      <c r="I3603" s="52" t="s">
        <v>5570</v>
      </c>
      <c r="J3603" s="78" t="s">
        <v>9612</v>
      </c>
    </row>
    <row r="3604" spans="9:10">
      <c r="I3604" s="52" t="s">
        <v>5571</v>
      </c>
      <c r="J3604" s="78" t="s">
        <v>9613</v>
      </c>
    </row>
    <row r="3605" spans="9:10">
      <c r="I3605" s="52" t="s">
        <v>5572</v>
      </c>
      <c r="J3605" s="78" t="s">
        <v>9614</v>
      </c>
    </row>
    <row r="3606" spans="9:10">
      <c r="I3606" s="52" t="s">
        <v>5573</v>
      </c>
      <c r="J3606" s="78" t="s">
        <v>9615</v>
      </c>
    </row>
    <row r="3607" spans="9:10">
      <c r="I3607" s="52" t="s">
        <v>5574</v>
      </c>
      <c r="J3607" s="78" t="s">
        <v>9616</v>
      </c>
    </row>
    <row r="3608" spans="9:10">
      <c r="I3608" s="52" t="s">
        <v>5575</v>
      </c>
      <c r="J3608" s="78" t="s">
        <v>9617</v>
      </c>
    </row>
    <row r="3609" spans="9:10">
      <c r="I3609" s="52" t="s">
        <v>5576</v>
      </c>
      <c r="J3609" s="78" t="s">
        <v>9618</v>
      </c>
    </row>
    <row r="3610" spans="9:10">
      <c r="I3610" s="52" t="s">
        <v>5577</v>
      </c>
      <c r="J3610" s="78" t="s">
        <v>9619</v>
      </c>
    </row>
    <row r="3611" spans="9:10">
      <c r="I3611" s="52" t="s">
        <v>5578</v>
      </c>
      <c r="J3611" s="78" t="s">
        <v>9620</v>
      </c>
    </row>
    <row r="3612" spans="9:10">
      <c r="I3612" s="52" t="s">
        <v>5579</v>
      </c>
      <c r="J3612" s="78" t="s">
        <v>9617</v>
      </c>
    </row>
    <row r="3613" spans="9:10">
      <c r="I3613" s="52" t="s">
        <v>5580</v>
      </c>
      <c r="J3613" s="78" t="s">
        <v>9617</v>
      </c>
    </row>
    <row r="3614" spans="9:10">
      <c r="I3614" s="52" t="s">
        <v>5581</v>
      </c>
      <c r="J3614" s="78" t="s">
        <v>9617</v>
      </c>
    </row>
    <row r="3615" spans="9:10">
      <c r="I3615" s="52" t="s">
        <v>5582</v>
      </c>
      <c r="J3615" s="78" t="s">
        <v>9621</v>
      </c>
    </row>
    <row r="3616" spans="9:10">
      <c r="I3616" s="52" t="s">
        <v>5583</v>
      </c>
      <c r="J3616" s="78" t="s">
        <v>9622</v>
      </c>
    </row>
    <row r="3617" spans="9:10">
      <c r="I3617" s="52" t="s">
        <v>5584</v>
      </c>
      <c r="J3617" s="78" t="s">
        <v>9623</v>
      </c>
    </row>
    <row r="3618" spans="9:10">
      <c r="I3618" s="52" t="s">
        <v>5585</v>
      </c>
      <c r="J3618" s="78" t="s">
        <v>9624</v>
      </c>
    </row>
    <row r="3619" spans="9:10">
      <c r="I3619" s="52" t="s">
        <v>5586</v>
      </c>
      <c r="J3619" s="78" t="s">
        <v>9625</v>
      </c>
    </row>
    <row r="3620" spans="9:10">
      <c r="I3620" s="52" t="s">
        <v>5587</v>
      </c>
      <c r="J3620" s="78" t="s">
        <v>9626</v>
      </c>
    </row>
    <row r="3621" spans="9:10">
      <c r="I3621" s="52" t="s">
        <v>5588</v>
      </c>
      <c r="J3621" s="78" t="s">
        <v>9627</v>
      </c>
    </row>
    <row r="3622" spans="9:10">
      <c r="I3622" s="52" t="s">
        <v>5589</v>
      </c>
      <c r="J3622" s="78" t="s">
        <v>9628</v>
      </c>
    </row>
    <row r="3623" spans="9:10">
      <c r="I3623" s="52" t="s">
        <v>5590</v>
      </c>
      <c r="J3623" s="78" t="s">
        <v>9629</v>
      </c>
    </row>
    <row r="3624" spans="9:10">
      <c r="I3624" s="52" t="s">
        <v>5591</v>
      </c>
      <c r="J3624" s="78" t="s">
        <v>9630</v>
      </c>
    </row>
    <row r="3625" spans="9:10">
      <c r="I3625" s="52" t="s">
        <v>5592</v>
      </c>
      <c r="J3625" s="78" t="s">
        <v>9631</v>
      </c>
    </row>
    <row r="3626" spans="9:10">
      <c r="I3626" s="52" t="s">
        <v>5593</v>
      </c>
      <c r="J3626" s="78" t="s">
        <v>9632</v>
      </c>
    </row>
    <row r="3627" spans="9:10">
      <c r="I3627" s="52" t="s">
        <v>5594</v>
      </c>
      <c r="J3627" s="78" t="s">
        <v>9633</v>
      </c>
    </row>
    <row r="3628" spans="9:10">
      <c r="I3628" s="52" t="s">
        <v>5595</v>
      </c>
      <c r="J3628" s="78" t="s">
        <v>9634</v>
      </c>
    </row>
    <row r="3629" spans="9:10">
      <c r="I3629" s="52" t="s">
        <v>5596</v>
      </c>
      <c r="J3629" s="78" t="s">
        <v>9635</v>
      </c>
    </row>
    <row r="3630" spans="9:10">
      <c r="I3630" s="52" t="s">
        <v>5597</v>
      </c>
      <c r="J3630" s="78" t="s">
        <v>9636</v>
      </c>
    </row>
    <row r="3631" spans="9:10">
      <c r="I3631" s="52" t="s">
        <v>5598</v>
      </c>
      <c r="J3631" s="78" t="s">
        <v>9637</v>
      </c>
    </row>
    <row r="3632" spans="9:10">
      <c r="I3632" s="52" t="s">
        <v>5599</v>
      </c>
      <c r="J3632" s="78" t="s">
        <v>9638</v>
      </c>
    </row>
    <row r="3633" spans="9:10">
      <c r="I3633" s="52" t="s">
        <v>5600</v>
      </c>
      <c r="J3633" s="78" t="s">
        <v>9639</v>
      </c>
    </row>
    <row r="3634" spans="9:10">
      <c r="I3634" s="52" t="s">
        <v>5601</v>
      </c>
      <c r="J3634" s="78" t="s">
        <v>9640</v>
      </c>
    </row>
    <row r="3635" spans="9:10">
      <c r="I3635" s="52" t="s">
        <v>5602</v>
      </c>
      <c r="J3635" s="78" t="s">
        <v>9641</v>
      </c>
    </row>
    <row r="3636" spans="9:10">
      <c r="I3636" s="52" t="s">
        <v>5603</v>
      </c>
      <c r="J3636" s="78" t="s">
        <v>9641</v>
      </c>
    </row>
    <row r="3637" spans="9:10">
      <c r="I3637" s="52" t="s">
        <v>5604</v>
      </c>
      <c r="J3637" s="78" t="s">
        <v>9641</v>
      </c>
    </row>
    <row r="3638" spans="9:10">
      <c r="I3638" s="52" t="s">
        <v>10994</v>
      </c>
      <c r="J3638" s="78" t="s">
        <v>9642</v>
      </c>
    </row>
    <row r="3639" spans="9:10">
      <c r="I3639" s="52" t="s">
        <v>10995</v>
      </c>
      <c r="J3639" s="78" t="s">
        <v>9643</v>
      </c>
    </row>
    <row r="3640" spans="9:10">
      <c r="I3640" s="52" t="s">
        <v>5605</v>
      </c>
      <c r="J3640" s="78" t="s">
        <v>9644</v>
      </c>
    </row>
    <row r="3641" spans="9:10">
      <c r="I3641" s="52" t="s">
        <v>5606</v>
      </c>
      <c r="J3641" s="78" t="s">
        <v>9645</v>
      </c>
    </row>
    <row r="3642" spans="9:10">
      <c r="I3642" s="52" t="s">
        <v>5607</v>
      </c>
      <c r="J3642" s="78" t="s">
        <v>9646</v>
      </c>
    </row>
    <row r="3643" spans="9:10">
      <c r="I3643" s="52" t="s">
        <v>5608</v>
      </c>
      <c r="J3643" s="78" t="s">
        <v>9647</v>
      </c>
    </row>
    <row r="3644" spans="9:10">
      <c r="I3644" s="52" t="s">
        <v>5609</v>
      </c>
      <c r="J3644" s="78" t="s">
        <v>9648</v>
      </c>
    </row>
    <row r="3645" spans="9:10">
      <c r="I3645" s="52" t="s">
        <v>10996</v>
      </c>
      <c r="J3645" s="78" t="s">
        <v>9649</v>
      </c>
    </row>
    <row r="3646" spans="9:10">
      <c r="I3646" s="52" t="s">
        <v>5610</v>
      </c>
      <c r="J3646" s="78" t="s">
        <v>9648</v>
      </c>
    </row>
    <row r="3647" spans="9:10">
      <c r="I3647" s="52" t="s">
        <v>5611</v>
      </c>
      <c r="J3647" s="78" t="s">
        <v>9648</v>
      </c>
    </row>
    <row r="3648" spans="9:10">
      <c r="I3648" s="52" t="s">
        <v>5612</v>
      </c>
      <c r="J3648" s="78" t="s">
        <v>9648</v>
      </c>
    </row>
    <row r="3649" spans="9:10">
      <c r="I3649" s="52" t="s">
        <v>5613</v>
      </c>
      <c r="J3649" s="78" t="s">
        <v>9649</v>
      </c>
    </row>
    <row r="3650" spans="9:10">
      <c r="I3650" s="52" t="s">
        <v>5614</v>
      </c>
      <c r="J3650" s="78" t="s">
        <v>9648</v>
      </c>
    </row>
    <row r="3651" spans="9:10">
      <c r="I3651" s="52" t="s">
        <v>5615</v>
      </c>
      <c r="J3651" s="78" t="s">
        <v>9648</v>
      </c>
    </row>
    <row r="3652" spans="9:10">
      <c r="I3652" s="52" t="s">
        <v>5616</v>
      </c>
      <c r="J3652" s="78" t="s">
        <v>9648</v>
      </c>
    </row>
    <row r="3653" spans="9:10">
      <c r="I3653" s="52" t="s">
        <v>5617</v>
      </c>
      <c r="J3653" s="78" t="s">
        <v>9649</v>
      </c>
    </row>
    <row r="3654" spans="9:10">
      <c r="I3654" s="52" t="s">
        <v>5618</v>
      </c>
      <c r="J3654" s="78" t="s">
        <v>9648</v>
      </c>
    </row>
    <row r="3655" spans="9:10">
      <c r="I3655" s="52" t="s">
        <v>5619</v>
      </c>
      <c r="J3655" s="78" t="s">
        <v>9648</v>
      </c>
    </row>
    <row r="3656" spans="9:10">
      <c r="I3656" s="52" t="s">
        <v>5620</v>
      </c>
      <c r="J3656" s="78" t="s">
        <v>9648</v>
      </c>
    </row>
    <row r="3657" spans="9:10">
      <c r="I3657" s="52" t="s">
        <v>5621</v>
      </c>
      <c r="J3657" s="78" t="s">
        <v>9649</v>
      </c>
    </row>
    <row r="3658" spans="9:10">
      <c r="I3658" s="52" t="s">
        <v>5622</v>
      </c>
      <c r="J3658" s="78" t="s">
        <v>9648</v>
      </c>
    </row>
    <row r="3659" spans="9:10">
      <c r="I3659" s="52" t="s">
        <v>5623</v>
      </c>
      <c r="J3659" s="78" t="s">
        <v>9648</v>
      </c>
    </row>
    <row r="3660" spans="9:10">
      <c r="I3660" s="52" t="s">
        <v>5624</v>
      </c>
      <c r="J3660" s="78" t="s">
        <v>9650</v>
      </c>
    </row>
    <row r="3661" spans="9:10">
      <c r="I3661" s="52" t="s">
        <v>5625</v>
      </c>
      <c r="J3661" s="78" t="s">
        <v>9651</v>
      </c>
    </row>
    <row r="3662" spans="9:10">
      <c r="I3662" s="52" t="s">
        <v>5626</v>
      </c>
      <c r="J3662" s="78" t="s">
        <v>9652</v>
      </c>
    </row>
    <row r="3663" spans="9:10">
      <c r="I3663" s="52" t="s">
        <v>5627</v>
      </c>
      <c r="J3663" s="78" t="s">
        <v>9653</v>
      </c>
    </row>
    <row r="3664" spans="9:10">
      <c r="I3664" s="52" t="s">
        <v>10997</v>
      </c>
      <c r="J3664" s="78" t="s">
        <v>9654</v>
      </c>
    </row>
    <row r="3665" spans="9:10">
      <c r="I3665" s="50" t="s">
        <v>5628</v>
      </c>
      <c r="J3665" s="78" t="s">
        <v>9655</v>
      </c>
    </row>
    <row r="3666" spans="9:10">
      <c r="I3666" s="52" t="s">
        <v>5629</v>
      </c>
      <c r="J3666" s="78" t="s">
        <v>9656</v>
      </c>
    </row>
    <row r="3667" spans="9:10">
      <c r="I3667" s="52" t="s">
        <v>10998</v>
      </c>
      <c r="J3667" s="78" t="s">
        <v>9657</v>
      </c>
    </row>
    <row r="3668" spans="9:10">
      <c r="I3668" s="52" t="s">
        <v>5630</v>
      </c>
      <c r="J3668" s="78" t="s">
        <v>9658</v>
      </c>
    </row>
    <row r="3669" spans="9:10">
      <c r="I3669" s="52" t="s">
        <v>5631</v>
      </c>
      <c r="J3669" s="78" t="s">
        <v>9659</v>
      </c>
    </row>
    <row r="3670" spans="9:10">
      <c r="I3670" s="52" t="s">
        <v>5632</v>
      </c>
      <c r="J3670" s="78" t="s">
        <v>9660</v>
      </c>
    </row>
    <row r="3671" spans="9:10">
      <c r="I3671" s="52" t="s">
        <v>5633</v>
      </c>
      <c r="J3671" s="78" t="s">
        <v>9510</v>
      </c>
    </row>
    <row r="3672" spans="9:10">
      <c r="I3672" s="52" t="s">
        <v>5634</v>
      </c>
      <c r="J3672" s="78" t="s">
        <v>9510</v>
      </c>
    </row>
    <row r="3673" spans="9:10">
      <c r="I3673" s="52" t="s">
        <v>5635</v>
      </c>
      <c r="J3673" s="78" t="s">
        <v>9510</v>
      </c>
    </row>
    <row r="3674" spans="9:10">
      <c r="I3674" s="52" t="s">
        <v>5636</v>
      </c>
      <c r="J3674" s="78" t="s">
        <v>9511</v>
      </c>
    </row>
    <row r="3675" spans="9:10">
      <c r="I3675" s="52" t="s">
        <v>5637</v>
      </c>
      <c r="J3675" s="78" t="s">
        <v>9511</v>
      </c>
    </row>
    <row r="3676" spans="9:10">
      <c r="I3676" s="52" t="s">
        <v>5638</v>
      </c>
      <c r="J3676" s="78" t="s">
        <v>9512</v>
      </c>
    </row>
    <row r="3677" spans="9:10">
      <c r="I3677" s="52" t="s">
        <v>5639</v>
      </c>
      <c r="J3677" s="78" t="s">
        <v>9513</v>
      </c>
    </row>
    <row r="3678" spans="9:10">
      <c r="I3678" s="52" t="s">
        <v>5640</v>
      </c>
      <c r="J3678" s="78" t="s">
        <v>9513</v>
      </c>
    </row>
    <row r="3679" spans="9:10">
      <c r="I3679" s="52" t="s">
        <v>5641</v>
      </c>
      <c r="J3679" s="78" t="s">
        <v>9512</v>
      </c>
    </row>
    <row r="3680" spans="9:10">
      <c r="I3680" s="52" t="s">
        <v>5642</v>
      </c>
      <c r="J3680" s="78" t="s">
        <v>9512</v>
      </c>
    </row>
    <row r="3681" spans="9:10">
      <c r="I3681" s="52" t="s">
        <v>5643</v>
      </c>
      <c r="J3681" s="78" t="s">
        <v>9514</v>
      </c>
    </row>
    <row r="3682" spans="9:10">
      <c r="I3682" s="52" t="s">
        <v>5644</v>
      </c>
      <c r="J3682" s="78" t="s">
        <v>9514</v>
      </c>
    </row>
    <row r="3683" spans="9:10">
      <c r="I3683" s="52" t="s">
        <v>5645</v>
      </c>
      <c r="J3683" s="78" t="s">
        <v>9514</v>
      </c>
    </row>
    <row r="3684" spans="9:10">
      <c r="I3684" s="52" t="s">
        <v>5646</v>
      </c>
      <c r="J3684" s="78" t="s">
        <v>9515</v>
      </c>
    </row>
    <row r="3685" spans="9:10">
      <c r="I3685" s="52" t="s">
        <v>5647</v>
      </c>
      <c r="J3685" s="78" t="s">
        <v>9515</v>
      </c>
    </row>
    <row r="3686" spans="9:10">
      <c r="I3686" s="52" t="s">
        <v>5648</v>
      </c>
      <c r="J3686" s="78" t="s">
        <v>9515</v>
      </c>
    </row>
    <row r="3687" spans="9:10">
      <c r="I3687" s="52" t="s">
        <v>5649</v>
      </c>
      <c r="J3687" s="78" t="s">
        <v>9516</v>
      </c>
    </row>
    <row r="3688" spans="9:10">
      <c r="I3688" s="52" t="s">
        <v>5650</v>
      </c>
      <c r="J3688" s="78" t="s">
        <v>9516</v>
      </c>
    </row>
    <row r="3689" spans="9:10">
      <c r="I3689" s="52" t="s">
        <v>5651</v>
      </c>
      <c r="J3689" s="78" t="s">
        <v>9516</v>
      </c>
    </row>
    <row r="3690" spans="9:10">
      <c r="I3690" s="52" t="s">
        <v>5652</v>
      </c>
      <c r="J3690" s="78" t="s">
        <v>9517</v>
      </c>
    </row>
    <row r="3691" spans="9:10">
      <c r="I3691" s="52" t="s">
        <v>5653</v>
      </c>
      <c r="J3691" s="78" t="s">
        <v>9517</v>
      </c>
    </row>
    <row r="3692" spans="9:10">
      <c r="I3692" s="52" t="s">
        <v>5654</v>
      </c>
      <c r="J3692" s="78" t="s">
        <v>9517</v>
      </c>
    </row>
    <row r="3693" spans="9:10">
      <c r="I3693" s="52" t="s">
        <v>5655</v>
      </c>
      <c r="J3693" s="78" t="s">
        <v>9518</v>
      </c>
    </row>
    <row r="3694" spans="9:10">
      <c r="I3694" s="52" t="s">
        <v>5656</v>
      </c>
      <c r="J3694" s="78" t="s">
        <v>9518</v>
      </c>
    </row>
    <row r="3695" spans="9:10">
      <c r="I3695" s="52" t="s">
        <v>5657</v>
      </c>
      <c r="J3695" s="78" t="s">
        <v>9518</v>
      </c>
    </row>
    <row r="3696" spans="9:10">
      <c r="I3696" s="52" t="s">
        <v>5658</v>
      </c>
      <c r="J3696" s="78" t="s">
        <v>9519</v>
      </c>
    </row>
    <row r="3697" spans="9:10">
      <c r="I3697" s="52" t="s">
        <v>5659</v>
      </c>
      <c r="J3697" s="78" t="s">
        <v>9519</v>
      </c>
    </row>
    <row r="3698" spans="9:10">
      <c r="I3698" s="52" t="s">
        <v>5660</v>
      </c>
      <c r="J3698" s="78" t="s">
        <v>9519</v>
      </c>
    </row>
    <row r="3699" spans="9:10">
      <c r="I3699" s="52" t="s">
        <v>5661</v>
      </c>
      <c r="J3699" s="78" t="s">
        <v>9661</v>
      </c>
    </row>
    <row r="3700" spans="9:10">
      <c r="I3700" s="52" t="s">
        <v>5662</v>
      </c>
      <c r="J3700" s="78" t="s">
        <v>9662</v>
      </c>
    </row>
    <row r="3701" spans="9:10">
      <c r="I3701" s="52" t="s">
        <v>5663</v>
      </c>
      <c r="J3701" s="78" t="s">
        <v>9663</v>
      </c>
    </row>
    <row r="3702" spans="9:10">
      <c r="I3702" s="52" t="s">
        <v>5664</v>
      </c>
      <c r="J3702" s="78" t="s">
        <v>9664</v>
      </c>
    </row>
    <row r="3703" spans="9:10">
      <c r="I3703" s="52" t="s">
        <v>5665</v>
      </c>
      <c r="J3703" s="78" t="s">
        <v>9665</v>
      </c>
    </row>
    <row r="3704" spans="9:10">
      <c r="I3704" s="52" t="s">
        <v>5666</v>
      </c>
      <c r="J3704" s="78" t="s">
        <v>9666</v>
      </c>
    </row>
    <row r="3705" spans="9:10">
      <c r="I3705" s="52" t="s">
        <v>5667</v>
      </c>
      <c r="J3705" s="78" t="s">
        <v>9526</v>
      </c>
    </row>
    <row r="3706" spans="9:10">
      <c r="I3706" s="52" t="s">
        <v>5668</v>
      </c>
      <c r="J3706" s="78" t="s">
        <v>9527</v>
      </c>
    </row>
    <row r="3707" spans="9:10">
      <c r="I3707" s="52" t="s">
        <v>5669</v>
      </c>
      <c r="J3707" s="78" t="s">
        <v>9667</v>
      </c>
    </row>
    <row r="3708" spans="9:10">
      <c r="I3708" s="52" t="s">
        <v>5670</v>
      </c>
      <c r="J3708" s="78" t="s">
        <v>9668</v>
      </c>
    </row>
    <row r="3709" spans="9:10">
      <c r="I3709" s="52" t="s">
        <v>5671</v>
      </c>
      <c r="J3709" s="78" t="s">
        <v>9669</v>
      </c>
    </row>
    <row r="3710" spans="9:10">
      <c r="I3710" s="52" t="s">
        <v>5672</v>
      </c>
      <c r="J3710" s="78" t="s">
        <v>9670</v>
      </c>
    </row>
    <row r="3711" spans="9:10">
      <c r="I3711" s="52" t="s">
        <v>5673</v>
      </c>
      <c r="J3711" s="78" t="s">
        <v>9671</v>
      </c>
    </row>
    <row r="3712" spans="9:10">
      <c r="I3712" s="52" t="s">
        <v>5674</v>
      </c>
      <c r="J3712" s="78" t="s">
        <v>9672</v>
      </c>
    </row>
    <row r="3713" spans="9:10">
      <c r="I3713" s="52" t="s">
        <v>5675</v>
      </c>
      <c r="J3713" s="78" t="s">
        <v>9673</v>
      </c>
    </row>
    <row r="3714" spans="9:10">
      <c r="I3714" s="52" t="s">
        <v>5676</v>
      </c>
      <c r="J3714" s="78" t="s">
        <v>9674</v>
      </c>
    </row>
    <row r="3715" spans="9:10">
      <c r="I3715" s="52" t="s">
        <v>5677</v>
      </c>
      <c r="J3715" s="78" t="s">
        <v>9675</v>
      </c>
    </row>
    <row r="3716" spans="9:10">
      <c r="I3716" s="52" t="s">
        <v>5678</v>
      </c>
      <c r="J3716" s="78" t="s">
        <v>9676</v>
      </c>
    </row>
    <row r="3717" spans="9:10">
      <c r="I3717" s="52" t="s">
        <v>5679</v>
      </c>
      <c r="J3717" s="78" t="s">
        <v>9677</v>
      </c>
    </row>
    <row r="3718" spans="9:10">
      <c r="I3718" s="52" t="s">
        <v>5680</v>
      </c>
      <c r="J3718" s="78" t="s">
        <v>9678</v>
      </c>
    </row>
    <row r="3719" spans="9:10">
      <c r="I3719" s="52" t="s">
        <v>5681</v>
      </c>
      <c r="J3719" s="78" t="s">
        <v>9679</v>
      </c>
    </row>
    <row r="3720" spans="9:10">
      <c r="I3720" s="52" t="s">
        <v>5682</v>
      </c>
      <c r="J3720" s="78" t="s">
        <v>9680</v>
      </c>
    </row>
    <row r="3721" spans="9:10">
      <c r="I3721" s="52" t="s">
        <v>5683</v>
      </c>
      <c r="J3721" s="78" t="s">
        <v>9681</v>
      </c>
    </row>
    <row r="3722" spans="9:10">
      <c r="I3722" s="52" t="s">
        <v>5684</v>
      </c>
      <c r="J3722" s="78" t="s">
        <v>9682</v>
      </c>
    </row>
    <row r="3723" spans="9:10">
      <c r="I3723" s="52" t="s">
        <v>5685</v>
      </c>
      <c r="J3723" s="78" t="s">
        <v>9543</v>
      </c>
    </row>
    <row r="3724" spans="9:10">
      <c r="I3724" s="52" t="s">
        <v>5686</v>
      </c>
      <c r="J3724" s="78" t="s">
        <v>9544</v>
      </c>
    </row>
    <row r="3725" spans="9:10">
      <c r="I3725" s="52" t="s">
        <v>5687</v>
      </c>
      <c r="J3725" s="78" t="s">
        <v>9545</v>
      </c>
    </row>
    <row r="3726" spans="9:10">
      <c r="I3726" s="52" t="s">
        <v>5688</v>
      </c>
      <c r="J3726" s="78" t="s">
        <v>9683</v>
      </c>
    </row>
    <row r="3727" spans="9:10">
      <c r="I3727" s="52" t="s">
        <v>5689</v>
      </c>
      <c r="J3727" s="78" t="s">
        <v>9684</v>
      </c>
    </row>
    <row r="3728" spans="9:10">
      <c r="I3728" s="52" t="s">
        <v>5690</v>
      </c>
      <c r="J3728" s="78" t="s">
        <v>9544</v>
      </c>
    </row>
    <row r="3729" spans="9:10">
      <c r="I3729" s="52" t="s">
        <v>5691</v>
      </c>
      <c r="J3729" s="78" t="s">
        <v>9544</v>
      </c>
    </row>
    <row r="3730" spans="9:10">
      <c r="I3730" s="52" t="s">
        <v>5692</v>
      </c>
      <c r="J3730" s="78" t="s">
        <v>9544</v>
      </c>
    </row>
    <row r="3731" spans="9:10">
      <c r="I3731" s="52" t="s">
        <v>5693</v>
      </c>
      <c r="J3731" s="78" t="s">
        <v>9685</v>
      </c>
    </row>
    <row r="3732" spans="9:10">
      <c r="I3732" s="52" t="s">
        <v>5694</v>
      </c>
      <c r="J3732" s="78" t="s">
        <v>9686</v>
      </c>
    </row>
    <row r="3733" spans="9:10">
      <c r="I3733" s="52" t="s">
        <v>5695</v>
      </c>
      <c r="J3733" s="78" t="s">
        <v>9687</v>
      </c>
    </row>
    <row r="3734" spans="9:10">
      <c r="I3734" s="52" t="s">
        <v>5696</v>
      </c>
      <c r="J3734" s="78" t="s">
        <v>9548</v>
      </c>
    </row>
    <row r="3735" spans="9:10">
      <c r="I3735" s="52" t="s">
        <v>5697</v>
      </c>
      <c r="J3735" s="78" t="s">
        <v>9549</v>
      </c>
    </row>
    <row r="3736" spans="9:10">
      <c r="I3736" s="52" t="s">
        <v>5698</v>
      </c>
      <c r="J3736" s="78" t="s">
        <v>9688</v>
      </c>
    </row>
    <row r="3737" spans="9:10">
      <c r="I3737" s="52" t="s">
        <v>5699</v>
      </c>
      <c r="J3737" s="78" t="s">
        <v>9551</v>
      </c>
    </row>
    <row r="3738" spans="9:10">
      <c r="I3738" s="52" t="s">
        <v>5700</v>
      </c>
      <c r="J3738" s="78" t="s">
        <v>9552</v>
      </c>
    </row>
    <row r="3739" spans="9:10">
      <c r="I3739" s="52" t="s">
        <v>5701</v>
      </c>
      <c r="J3739" s="78" t="s">
        <v>9689</v>
      </c>
    </row>
    <row r="3740" spans="9:10">
      <c r="I3740" s="52" t="s">
        <v>5702</v>
      </c>
      <c r="J3740" s="78" t="s">
        <v>9690</v>
      </c>
    </row>
    <row r="3741" spans="9:10">
      <c r="I3741" s="52" t="s">
        <v>5703</v>
      </c>
      <c r="J3741" s="78" t="s">
        <v>9691</v>
      </c>
    </row>
    <row r="3742" spans="9:10">
      <c r="I3742" s="52" t="s">
        <v>5704</v>
      </c>
      <c r="J3742" s="78" t="s">
        <v>9692</v>
      </c>
    </row>
    <row r="3743" spans="9:10">
      <c r="I3743" s="52" t="s">
        <v>5705</v>
      </c>
      <c r="J3743" s="78" t="s">
        <v>9555</v>
      </c>
    </row>
    <row r="3744" spans="9:10">
      <c r="I3744" s="52" t="s">
        <v>5706</v>
      </c>
      <c r="J3744" s="78" t="s">
        <v>9693</v>
      </c>
    </row>
    <row r="3745" spans="9:10">
      <c r="I3745" s="52" t="s">
        <v>5707</v>
      </c>
      <c r="J3745" s="78" t="s">
        <v>9694</v>
      </c>
    </row>
    <row r="3746" spans="9:10">
      <c r="I3746" s="52" t="s">
        <v>5708</v>
      </c>
      <c r="J3746" s="78" t="s">
        <v>9695</v>
      </c>
    </row>
    <row r="3747" spans="9:10">
      <c r="I3747" s="52" t="s">
        <v>5709</v>
      </c>
      <c r="J3747" s="78" t="s">
        <v>9696</v>
      </c>
    </row>
    <row r="3748" spans="9:10">
      <c r="I3748" s="52" t="s">
        <v>5710</v>
      </c>
      <c r="J3748" s="78" t="s">
        <v>9697</v>
      </c>
    </row>
    <row r="3749" spans="9:10">
      <c r="I3749" s="52" t="s">
        <v>5711</v>
      </c>
      <c r="J3749" s="78" t="s">
        <v>9698</v>
      </c>
    </row>
    <row r="3750" spans="9:10">
      <c r="I3750" s="52" t="s">
        <v>5712</v>
      </c>
      <c r="J3750" s="78" t="s">
        <v>9699</v>
      </c>
    </row>
    <row r="3751" spans="9:10">
      <c r="I3751" s="52" t="s">
        <v>5713</v>
      </c>
      <c r="J3751" s="78" t="s">
        <v>9700</v>
      </c>
    </row>
    <row r="3752" spans="9:10">
      <c r="I3752" s="52" t="s">
        <v>5714</v>
      </c>
      <c r="J3752" s="78" t="s">
        <v>9700</v>
      </c>
    </row>
    <row r="3753" spans="9:10">
      <c r="I3753" s="52" t="s">
        <v>5715</v>
      </c>
      <c r="J3753" s="78" t="s">
        <v>9700</v>
      </c>
    </row>
    <row r="3754" spans="9:10">
      <c r="I3754" s="52" t="s">
        <v>10999</v>
      </c>
      <c r="J3754" s="78" t="s">
        <v>9701</v>
      </c>
    </row>
    <row r="3755" spans="9:10">
      <c r="I3755" s="52" t="s">
        <v>11000</v>
      </c>
      <c r="J3755" s="78" t="s">
        <v>9702</v>
      </c>
    </row>
    <row r="3756" spans="9:10">
      <c r="I3756" s="52" t="s">
        <v>5716</v>
      </c>
      <c r="J3756" s="78" t="s">
        <v>9703</v>
      </c>
    </row>
    <row r="3757" spans="9:10">
      <c r="I3757" s="52" t="s">
        <v>5717</v>
      </c>
      <c r="J3757" s="78" t="s">
        <v>9704</v>
      </c>
    </row>
    <row r="3758" spans="9:10">
      <c r="I3758" s="52" t="s">
        <v>5718</v>
      </c>
      <c r="J3758" s="78" t="s">
        <v>9705</v>
      </c>
    </row>
    <row r="3759" spans="9:10">
      <c r="I3759" s="52" t="s">
        <v>5719</v>
      </c>
      <c r="J3759" s="78" t="s">
        <v>9706</v>
      </c>
    </row>
    <row r="3760" spans="9:10">
      <c r="I3760" s="52" t="s">
        <v>5720</v>
      </c>
      <c r="J3760" s="78" t="s">
        <v>9707</v>
      </c>
    </row>
    <row r="3761" spans="9:10">
      <c r="I3761" s="52" t="s">
        <v>5721</v>
      </c>
      <c r="J3761" s="78" t="s">
        <v>9708</v>
      </c>
    </row>
    <row r="3762" spans="9:10">
      <c r="I3762" s="52" t="s">
        <v>5722</v>
      </c>
      <c r="J3762" s="78" t="s">
        <v>9709</v>
      </c>
    </row>
    <row r="3763" spans="9:10">
      <c r="I3763" s="52" t="s">
        <v>5723</v>
      </c>
      <c r="J3763" s="78" t="s">
        <v>9710</v>
      </c>
    </row>
    <row r="3764" spans="9:10">
      <c r="I3764" s="52" t="s">
        <v>11001</v>
      </c>
      <c r="J3764" s="78" t="s">
        <v>9711</v>
      </c>
    </row>
    <row r="3765" spans="9:10">
      <c r="I3765" s="50" t="s">
        <v>5724</v>
      </c>
      <c r="J3765" s="78" t="s">
        <v>9712</v>
      </c>
    </row>
    <row r="3766" spans="9:10">
      <c r="I3766" s="52" t="s">
        <v>5725</v>
      </c>
      <c r="J3766" s="78" t="s">
        <v>9713</v>
      </c>
    </row>
    <row r="3767" spans="9:10">
      <c r="I3767" s="52" t="s">
        <v>5726</v>
      </c>
      <c r="J3767" s="78" t="s">
        <v>9714</v>
      </c>
    </row>
    <row r="3768" spans="9:10">
      <c r="I3768" s="52" t="s">
        <v>5727</v>
      </c>
      <c r="J3768" s="78" t="s">
        <v>9715</v>
      </c>
    </row>
    <row r="3769" spans="9:10">
      <c r="I3769" s="52" t="s">
        <v>5728</v>
      </c>
      <c r="J3769" s="78" t="s">
        <v>9716</v>
      </c>
    </row>
    <row r="3770" spans="9:10">
      <c r="I3770" s="52" t="s">
        <v>5729</v>
      </c>
      <c r="J3770" s="78" t="s">
        <v>9717</v>
      </c>
    </row>
    <row r="3771" spans="9:10">
      <c r="I3771" s="52" t="s">
        <v>5730</v>
      </c>
      <c r="J3771" s="78" t="s">
        <v>9718</v>
      </c>
    </row>
    <row r="3772" spans="9:10">
      <c r="I3772" s="52" t="s">
        <v>5731</v>
      </c>
      <c r="J3772" s="78" t="s">
        <v>9719</v>
      </c>
    </row>
    <row r="3773" spans="9:10">
      <c r="I3773" s="52" t="s">
        <v>5732</v>
      </c>
      <c r="J3773" s="78" t="s">
        <v>9720</v>
      </c>
    </row>
    <row r="3774" spans="9:10">
      <c r="I3774" s="52" t="s">
        <v>5733</v>
      </c>
      <c r="J3774" s="78" t="s">
        <v>9721</v>
      </c>
    </row>
    <row r="3775" spans="9:10">
      <c r="I3775" s="52" t="s">
        <v>5734</v>
      </c>
      <c r="J3775" s="78" t="s">
        <v>9722</v>
      </c>
    </row>
    <row r="3776" spans="9:10">
      <c r="I3776" s="52" t="s">
        <v>5735</v>
      </c>
      <c r="J3776" s="78" t="s">
        <v>9723</v>
      </c>
    </row>
    <row r="3777" spans="9:10">
      <c r="I3777" s="52" t="s">
        <v>5736</v>
      </c>
      <c r="J3777" s="78" t="s">
        <v>9724</v>
      </c>
    </row>
    <row r="3778" spans="9:10">
      <c r="I3778" s="52" t="s">
        <v>11002</v>
      </c>
      <c r="J3778" s="78" t="s">
        <v>9725</v>
      </c>
    </row>
    <row r="3779" spans="9:10">
      <c r="I3779" s="52" t="s">
        <v>11003</v>
      </c>
      <c r="J3779" s="78" t="s">
        <v>9726</v>
      </c>
    </row>
    <row r="3780" spans="9:10">
      <c r="I3780" s="52" t="s">
        <v>5737</v>
      </c>
      <c r="J3780" s="78" t="s">
        <v>9727</v>
      </c>
    </row>
    <row r="3781" spans="9:10">
      <c r="I3781" s="52" t="s">
        <v>5738</v>
      </c>
      <c r="J3781" s="78" t="s">
        <v>9728</v>
      </c>
    </row>
    <row r="3782" spans="9:10">
      <c r="I3782" s="52" t="s">
        <v>5739</v>
      </c>
      <c r="J3782" s="78" t="s">
        <v>9729</v>
      </c>
    </row>
    <row r="3783" spans="9:10">
      <c r="I3783" s="52" t="s">
        <v>5740</v>
      </c>
      <c r="J3783" s="78" t="s">
        <v>9730</v>
      </c>
    </row>
    <row r="3784" spans="9:10">
      <c r="I3784" s="52" t="s">
        <v>5741</v>
      </c>
      <c r="J3784" s="78" t="s">
        <v>9731</v>
      </c>
    </row>
    <row r="3785" spans="9:10">
      <c r="I3785" s="52" t="s">
        <v>5742</v>
      </c>
      <c r="J3785" s="78" t="s">
        <v>9732</v>
      </c>
    </row>
    <row r="3786" spans="9:10">
      <c r="I3786" s="52" t="s">
        <v>5743</v>
      </c>
      <c r="J3786" s="78" t="s">
        <v>9733</v>
      </c>
    </row>
    <row r="3787" spans="9:10">
      <c r="I3787" s="52" t="s">
        <v>5744</v>
      </c>
      <c r="J3787" s="78" t="s">
        <v>9734</v>
      </c>
    </row>
    <row r="3788" spans="9:10">
      <c r="I3788" s="52" t="s">
        <v>5745</v>
      </c>
      <c r="J3788" s="78" t="s">
        <v>9735</v>
      </c>
    </row>
    <row r="3789" spans="9:10">
      <c r="I3789" s="52" t="s">
        <v>5746</v>
      </c>
      <c r="J3789" s="78" t="s">
        <v>9736</v>
      </c>
    </row>
    <row r="3790" spans="9:10">
      <c r="I3790" s="52" t="s">
        <v>5747</v>
      </c>
      <c r="J3790" s="78" t="s">
        <v>9737</v>
      </c>
    </row>
    <row r="3791" spans="9:10">
      <c r="I3791" s="52" t="s">
        <v>5748</v>
      </c>
      <c r="J3791" s="78" t="s">
        <v>9738</v>
      </c>
    </row>
    <row r="3792" spans="9:10">
      <c r="I3792" s="52" t="s">
        <v>5749</v>
      </c>
      <c r="J3792" s="78" t="s">
        <v>9739</v>
      </c>
    </row>
    <row r="3793" spans="9:10">
      <c r="I3793" s="52" t="s">
        <v>5750</v>
      </c>
      <c r="J3793" s="78" t="s">
        <v>9740</v>
      </c>
    </row>
    <row r="3794" spans="9:10">
      <c r="I3794" s="52" t="s">
        <v>11004</v>
      </c>
      <c r="J3794" s="78" t="s">
        <v>9741</v>
      </c>
    </row>
    <row r="3795" spans="9:10">
      <c r="I3795" s="52" t="s">
        <v>5751</v>
      </c>
      <c r="J3795" s="78" t="s">
        <v>9742</v>
      </c>
    </row>
    <row r="3796" spans="9:10">
      <c r="I3796" s="52" t="s">
        <v>5752</v>
      </c>
      <c r="J3796" s="78" t="s">
        <v>9743</v>
      </c>
    </row>
    <row r="3797" spans="9:10">
      <c r="I3797" s="52" t="s">
        <v>5753</v>
      </c>
      <c r="J3797" s="78" t="s">
        <v>9744</v>
      </c>
    </row>
    <row r="3798" spans="9:10">
      <c r="I3798" s="52" t="s">
        <v>5754</v>
      </c>
      <c r="J3798" s="78" t="s">
        <v>9745</v>
      </c>
    </row>
    <row r="3799" spans="9:10">
      <c r="I3799" s="52" t="s">
        <v>5755</v>
      </c>
      <c r="J3799" s="78" t="s">
        <v>9746</v>
      </c>
    </row>
    <row r="3800" spans="9:10">
      <c r="I3800" s="52" t="s">
        <v>5756</v>
      </c>
      <c r="J3800" s="78" t="s">
        <v>9747</v>
      </c>
    </row>
    <row r="3801" spans="9:10">
      <c r="I3801" s="52" t="s">
        <v>5757</v>
      </c>
      <c r="J3801" s="78" t="s">
        <v>9748</v>
      </c>
    </row>
    <row r="3802" spans="9:10">
      <c r="I3802" s="52" t="s">
        <v>5758</v>
      </c>
      <c r="J3802" s="78" t="s">
        <v>9749</v>
      </c>
    </row>
    <row r="3803" spans="9:10">
      <c r="I3803" s="52" t="s">
        <v>5759</v>
      </c>
      <c r="J3803" s="78" t="s">
        <v>9750</v>
      </c>
    </row>
    <row r="3804" spans="9:10">
      <c r="I3804" s="52" t="s">
        <v>5760</v>
      </c>
      <c r="J3804" s="78" t="s">
        <v>9751</v>
      </c>
    </row>
    <row r="3805" spans="9:10">
      <c r="I3805" s="52" t="s">
        <v>11005</v>
      </c>
      <c r="J3805" s="78" t="s">
        <v>9752</v>
      </c>
    </row>
    <row r="3806" spans="9:10">
      <c r="I3806" s="52" t="s">
        <v>5761</v>
      </c>
      <c r="J3806" s="78" t="s">
        <v>9753</v>
      </c>
    </row>
    <row r="3807" spans="9:10">
      <c r="I3807" s="52" t="s">
        <v>5762</v>
      </c>
      <c r="J3807" s="78" t="s">
        <v>9754</v>
      </c>
    </row>
    <row r="3808" spans="9:10">
      <c r="I3808" s="52" t="s">
        <v>5763</v>
      </c>
      <c r="J3808" s="78" t="s">
        <v>9755</v>
      </c>
    </row>
    <row r="3809" spans="9:10">
      <c r="I3809" s="52" t="s">
        <v>5764</v>
      </c>
      <c r="J3809" s="78" t="s">
        <v>9756</v>
      </c>
    </row>
    <row r="3810" spans="9:10">
      <c r="I3810" s="52" t="s">
        <v>5765</v>
      </c>
      <c r="J3810" s="78" t="s">
        <v>9757</v>
      </c>
    </row>
    <row r="3811" spans="9:10">
      <c r="I3811" s="52" t="s">
        <v>5766</v>
      </c>
      <c r="J3811" s="78" t="s">
        <v>9758</v>
      </c>
    </row>
    <row r="3812" spans="9:10">
      <c r="I3812" s="52" t="s">
        <v>5767</v>
      </c>
      <c r="J3812" s="78" t="s">
        <v>9759</v>
      </c>
    </row>
    <row r="3813" spans="9:10">
      <c r="I3813" s="52" t="s">
        <v>5768</v>
      </c>
      <c r="J3813" s="78" t="s">
        <v>9760</v>
      </c>
    </row>
    <row r="3814" spans="9:10">
      <c r="I3814" s="52" t="s">
        <v>5769</v>
      </c>
      <c r="J3814" s="78" t="s">
        <v>9761</v>
      </c>
    </row>
    <row r="3815" spans="9:10">
      <c r="I3815" s="52" t="s">
        <v>5770</v>
      </c>
      <c r="J3815" s="78" t="s">
        <v>9762</v>
      </c>
    </row>
    <row r="3816" spans="9:10">
      <c r="I3816" s="52" t="s">
        <v>5771</v>
      </c>
      <c r="J3816" s="78" t="s">
        <v>9763</v>
      </c>
    </row>
    <row r="3817" spans="9:10">
      <c r="I3817" s="52" t="s">
        <v>5772</v>
      </c>
      <c r="J3817" s="78" t="s">
        <v>9764</v>
      </c>
    </row>
    <row r="3818" spans="9:10">
      <c r="I3818" s="52" t="s">
        <v>5773</v>
      </c>
      <c r="J3818" s="78" t="s">
        <v>9765</v>
      </c>
    </row>
    <row r="3819" spans="9:10">
      <c r="I3819" s="52" t="s">
        <v>5774</v>
      </c>
      <c r="J3819" s="78" t="s">
        <v>9766</v>
      </c>
    </row>
    <row r="3820" spans="9:10">
      <c r="I3820" s="52" t="s">
        <v>5775</v>
      </c>
      <c r="J3820" s="78" t="s">
        <v>9767</v>
      </c>
    </row>
    <row r="3821" spans="9:10">
      <c r="I3821" s="52" t="s">
        <v>5776</v>
      </c>
      <c r="J3821" s="78" t="s">
        <v>9768</v>
      </c>
    </row>
    <row r="3822" spans="9:10">
      <c r="I3822" s="52" t="s">
        <v>5777</v>
      </c>
      <c r="J3822" s="78" t="s">
        <v>9769</v>
      </c>
    </row>
    <row r="3823" spans="9:10">
      <c r="I3823" s="52" t="s">
        <v>5778</v>
      </c>
      <c r="J3823" s="78" t="s">
        <v>9770</v>
      </c>
    </row>
    <row r="3824" spans="9:10">
      <c r="I3824" s="52" t="s">
        <v>5779</v>
      </c>
      <c r="J3824" s="78" t="s">
        <v>9771</v>
      </c>
    </row>
    <row r="3825" spans="9:10">
      <c r="I3825" s="52" t="s">
        <v>5780</v>
      </c>
      <c r="J3825" s="78" t="s">
        <v>9772</v>
      </c>
    </row>
    <row r="3826" spans="9:10">
      <c r="I3826" s="52" t="s">
        <v>5781</v>
      </c>
      <c r="J3826" s="78" t="s">
        <v>9773</v>
      </c>
    </row>
    <row r="3827" spans="9:10">
      <c r="I3827" s="52" t="s">
        <v>5782</v>
      </c>
      <c r="J3827" s="78" t="s">
        <v>9774</v>
      </c>
    </row>
    <row r="3828" spans="9:10">
      <c r="I3828" s="52" t="s">
        <v>5783</v>
      </c>
      <c r="J3828" s="78" t="s">
        <v>9775</v>
      </c>
    </row>
    <row r="3829" spans="9:10">
      <c r="I3829" s="52" t="s">
        <v>5784</v>
      </c>
      <c r="J3829" s="78" t="s">
        <v>9776</v>
      </c>
    </row>
    <row r="3830" spans="9:10">
      <c r="I3830" s="52" t="s">
        <v>5785</v>
      </c>
      <c r="J3830" s="78" t="s">
        <v>9777</v>
      </c>
    </row>
    <row r="3831" spans="9:10">
      <c r="I3831" s="52" t="s">
        <v>5786</v>
      </c>
      <c r="J3831" s="78" t="s">
        <v>9778</v>
      </c>
    </row>
    <row r="3832" spans="9:10">
      <c r="I3832" s="52" t="s">
        <v>5787</v>
      </c>
      <c r="J3832" s="78" t="s">
        <v>9779</v>
      </c>
    </row>
    <row r="3833" spans="9:10">
      <c r="I3833" s="52" t="s">
        <v>5788</v>
      </c>
      <c r="J3833" s="78" t="s">
        <v>9780</v>
      </c>
    </row>
    <row r="3834" spans="9:10">
      <c r="I3834" s="52" t="s">
        <v>5789</v>
      </c>
      <c r="J3834" s="78" t="s">
        <v>9781</v>
      </c>
    </row>
    <row r="3835" spans="9:10">
      <c r="I3835" s="52" t="s">
        <v>5790</v>
      </c>
      <c r="J3835" s="78" t="s">
        <v>9782</v>
      </c>
    </row>
    <row r="3836" spans="9:10">
      <c r="I3836" s="50" t="s">
        <v>5791</v>
      </c>
      <c r="J3836" s="82" t="s">
        <v>9783</v>
      </c>
    </row>
    <row r="3837" spans="9:10">
      <c r="I3837" s="50" t="s">
        <v>5792</v>
      </c>
      <c r="J3837" s="82" t="s">
        <v>7139</v>
      </c>
    </row>
    <row r="3838" spans="9:10">
      <c r="I3838" s="50" t="s">
        <v>5793</v>
      </c>
      <c r="J3838" s="82" t="s">
        <v>9784</v>
      </c>
    </row>
    <row r="3839" spans="9:10">
      <c r="I3839" s="50" t="s">
        <v>5794</v>
      </c>
      <c r="J3839" s="82" t="s">
        <v>9785</v>
      </c>
    </row>
    <row r="3840" spans="9:10">
      <c r="I3840" s="50" t="s">
        <v>5795</v>
      </c>
      <c r="J3840" s="82" t="s">
        <v>9786</v>
      </c>
    </row>
    <row r="3841" spans="9:10">
      <c r="I3841" s="50" t="s">
        <v>5796</v>
      </c>
      <c r="J3841" s="82" t="s">
        <v>1648</v>
      </c>
    </row>
    <row r="3842" spans="9:10">
      <c r="I3842" s="50" t="s">
        <v>5797</v>
      </c>
      <c r="J3842" s="82" t="s">
        <v>9787</v>
      </c>
    </row>
    <row r="3843" spans="9:10">
      <c r="I3843" s="50" t="s">
        <v>5798</v>
      </c>
      <c r="J3843" s="82" t="s">
        <v>9787</v>
      </c>
    </row>
    <row r="3844" spans="9:10">
      <c r="I3844" s="50" t="s">
        <v>5799</v>
      </c>
      <c r="J3844" s="82" t="s">
        <v>9788</v>
      </c>
    </row>
    <row r="3845" spans="9:10">
      <c r="I3845" s="50" t="s">
        <v>5800</v>
      </c>
      <c r="J3845" s="82" t="s">
        <v>9789</v>
      </c>
    </row>
    <row r="3846" spans="9:10">
      <c r="I3846" s="50" t="s">
        <v>5801</v>
      </c>
      <c r="J3846" s="82" t="s">
        <v>9520</v>
      </c>
    </row>
    <row r="3847" spans="9:10">
      <c r="I3847" s="50" t="s">
        <v>5802</v>
      </c>
      <c r="J3847" s="82" t="s">
        <v>1673</v>
      </c>
    </row>
    <row r="3848" spans="9:10">
      <c r="I3848" s="50" t="s">
        <v>5803</v>
      </c>
      <c r="J3848" s="82" t="s">
        <v>9790</v>
      </c>
    </row>
    <row r="3849" spans="9:10">
      <c r="I3849" s="50" t="s">
        <v>5804</v>
      </c>
      <c r="J3849" s="82" t="s">
        <v>9791</v>
      </c>
    </row>
    <row r="3850" spans="9:10">
      <c r="I3850" s="50" t="s">
        <v>5805</v>
      </c>
      <c r="J3850" s="82" t="s">
        <v>9791</v>
      </c>
    </row>
    <row r="3851" spans="9:10">
      <c r="I3851" s="50" t="s">
        <v>5806</v>
      </c>
      <c r="J3851" s="84" t="s">
        <v>9792</v>
      </c>
    </row>
    <row r="3852" spans="9:10">
      <c r="I3852" s="50" t="s">
        <v>5807</v>
      </c>
      <c r="J3852" s="84" t="s">
        <v>9793</v>
      </c>
    </row>
    <row r="3853" spans="9:10">
      <c r="I3853" s="50" t="s">
        <v>5808</v>
      </c>
      <c r="J3853" s="82" t="s">
        <v>9541</v>
      </c>
    </row>
    <row r="3854" spans="9:10">
      <c r="I3854" s="50" t="s">
        <v>5809</v>
      </c>
      <c r="J3854" s="82" t="s">
        <v>9794</v>
      </c>
    </row>
    <row r="3855" spans="9:10">
      <c r="I3855" s="50" t="s">
        <v>5810</v>
      </c>
      <c r="J3855" s="84" t="s">
        <v>9795</v>
      </c>
    </row>
    <row r="3856" spans="9:10">
      <c r="I3856" s="50" t="s">
        <v>5811</v>
      </c>
      <c r="J3856" s="84" t="s">
        <v>9542</v>
      </c>
    </row>
    <row r="3857" spans="9:10">
      <c r="I3857" s="50" t="s">
        <v>5812</v>
      </c>
      <c r="J3857" s="84" t="s">
        <v>9796</v>
      </c>
    </row>
    <row r="3858" spans="9:10">
      <c r="I3858" s="50" t="s">
        <v>5813</v>
      </c>
      <c r="J3858" s="84" t="s">
        <v>9797</v>
      </c>
    </row>
    <row r="3859" spans="9:10">
      <c r="I3859" s="50" t="s">
        <v>5814</v>
      </c>
      <c r="J3859" s="84" t="s">
        <v>9798</v>
      </c>
    </row>
    <row r="3860" spans="9:10">
      <c r="I3860" s="50" t="s">
        <v>5815</v>
      </c>
      <c r="J3860" s="84" t="s">
        <v>9799</v>
      </c>
    </row>
    <row r="3861" spans="9:10">
      <c r="I3861" s="50" t="s">
        <v>5816</v>
      </c>
      <c r="J3861" s="82" t="s">
        <v>9539</v>
      </c>
    </row>
    <row r="3862" spans="9:10">
      <c r="I3862" s="50" t="s">
        <v>5817</v>
      </c>
      <c r="J3862" s="82" t="s">
        <v>9545</v>
      </c>
    </row>
    <row r="3863" spans="9:10">
      <c r="I3863" s="50" t="s">
        <v>5818</v>
      </c>
      <c r="J3863" s="82" t="s">
        <v>9800</v>
      </c>
    </row>
    <row r="3864" spans="9:10">
      <c r="I3864" s="50" t="s">
        <v>5819</v>
      </c>
      <c r="J3864" s="82" t="s">
        <v>511</v>
      </c>
    </row>
    <row r="3865" spans="9:10">
      <c r="I3865" s="50" t="s">
        <v>5820</v>
      </c>
      <c r="J3865" s="82" t="s">
        <v>9534</v>
      </c>
    </row>
    <row r="3866" spans="9:10">
      <c r="I3866" s="50" t="s">
        <v>5821</v>
      </c>
      <c r="J3866" s="82" t="s">
        <v>9533</v>
      </c>
    </row>
    <row r="3867" spans="9:10">
      <c r="I3867" s="50" t="s">
        <v>5822</v>
      </c>
      <c r="J3867" s="82" t="s">
        <v>9801</v>
      </c>
    </row>
    <row r="3868" spans="9:10">
      <c r="I3868" s="50" t="s">
        <v>5823</v>
      </c>
      <c r="J3868" s="82" t="s">
        <v>9525</v>
      </c>
    </row>
    <row r="3869" spans="9:10">
      <c r="I3869" s="50" t="s">
        <v>5824</v>
      </c>
      <c r="J3869" s="82" t="s">
        <v>9802</v>
      </c>
    </row>
    <row r="3870" spans="9:10">
      <c r="I3870" s="52" t="s">
        <v>11006</v>
      </c>
      <c r="J3870" s="78" t="s">
        <v>9803</v>
      </c>
    </row>
    <row r="3871" spans="9:10">
      <c r="I3871" s="52" t="s">
        <v>11007</v>
      </c>
      <c r="J3871" s="78" t="s">
        <v>9804</v>
      </c>
    </row>
    <row r="3872" spans="9:10">
      <c r="I3872" s="52" t="s">
        <v>11008</v>
      </c>
      <c r="J3872" s="78" t="s">
        <v>9805</v>
      </c>
    </row>
    <row r="3873" spans="9:10">
      <c r="I3873" s="52" t="s">
        <v>11009</v>
      </c>
      <c r="J3873" s="78" t="s">
        <v>9806</v>
      </c>
    </row>
    <row r="3874" spans="9:10">
      <c r="I3874" s="52" t="s">
        <v>11010</v>
      </c>
      <c r="J3874" s="78" t="s">
        <v>9807</v>
      </c>
    </row>
    <row r="3875" spans="9:10">
      <c r="I3875" s="52" t="s">
        <v>11011</v>
      </c>
      <c r="J3875" s="78" t="s">
        <v>9808</v>
      </c>
    </row>
    <row r="3876" spans="9:10">
      <c r="I3876" s="52" t="s">
        <v>11012</v>
      </c>
      <c r="J3876" s="78" t="s">
        <v>9809</v>
      </c>
    </row>
    <row r="3877" spans="9:10">
      <c r="I3877" s="52" t="s">
        <v>11013</v>
      </c>
      <c r="J3877" s="78" t="s">
        <v>9810</v>
      </c>
    </row>
    <row r="3878" spans="9:10">
      <c r="I3878" s="52" t="s">
        <v>11014</v>
      </c>
      <c r="J3878" s="78" t="s">
        <v>9811</v>
      </c>
    </row>
    <row r="3879" spans="9:10">
      <c r="I3879" s="52" t="s">
        <v>11015</v>
      </c>
      <c r="J3879" s="78" t="s">
        <v>9812</v>
      </c>
    </row>
    <row r="3880" spans="9:10">
      <c r="I3880" s="52" t="s">
        <v>11016</v>
      </c>
      <c r="J3880" s="78" t="s">
        <v>9813</v>
      </c>
    </row>
    <row r="3881" spans="9:10">
      <c r="I3881" s="52" t="s">
        <v>11017</v>
      </c>
      <c r="J3881" s="78" t="s">
        <v>9814</v>
      </c>
    </row>
    <row r="3882" spans="9:10">
      <c r="I3882" s="52" t="s">
        <v>11018</v>
      </c>
      <c r="J3882" s="78" t="s">
        <v>9815</v>
      </c>
    </row>
    <row r="3883" spans="9:10">
      <c r="I3883" s="52" t="s">
        <v>11019</v>
      </c>
      <c r="J3883" s="78" t="s">
        <v>9816</v>
      </c>
    </row>
    <row r="3884" spans="9:10">
      <c r="I3884" s="52" t="s">
        <v>11020</v>
      </c>
      <c r="J3884" s="78" t="s">
        <v>9817</v>
      </c>
    </row>
    <row r="3885" spans="9:10">
      <c r="I3885" s="52" t="s">
        <v>11021</v>
      </c>
      <c r="J3885" s="78" t="s">
        <v>9818</v>
      </c>
    </row>
    <row r="3886" spans="9:10">
      <c r="I3886" s="52" t="s">
        <v>11022</v>
      </c>
      <c r="J3886" s="78" t="s">
        <v>9819</v>
      </c>
    </row>
    <row r="3887" spans="9:10">
      <c r="I3887" s="52" t="s">
        <v>5825</v>
      </c>
      <c r="J3887" s="78" t="s">
        <v>9820</v>
      </c>
    </row>
    <row r="3888" spans="9:10">
      <c r="I3888" s="52" t="s">
        <v>11023</v>
      </c>
      <c r="J3888" s="78" t="s">
        <v>9821</v>
      </c>
    </row>
    <row r="3889" spans="9:10">
      <c r="I3889" s="52" t="s">
        <v>5826</v>
      </c>
      <c r="J3889" s="78" t="s">
        <v>9822</v>
      </c>
    </row>
    <row r="3890" spans="9:10">
      <c r="I3890" s="52" t="s">
        <v>5827</v>
      </c>
      <c r="J3890" s="78" t="s">
        <v>9823</v>
      </c>
    </row>
    <row r="3891" spans="9:10">
      <c r="I3891" s="52" t="s">
        <v>5828</v>
      </c>
      <c r="J3891" s="78" t="s">
        <v>9824</v>
      </c>
    </row>
    <row r="3892" spans="9:10">
      <c r="I3892" s="52" t="s">
        <v>5829</v>
      </c>
      <c r="J3892" s="78" t="s">
        <v>9825</v>
      </c>
    </row>
    <row r="3893" spans="9:10">
      <c r="I3893" s="50" t="s">
        <v>5830</v>
      </c>
      <c r="J3893" s="78" t="s">
        <v>9826</v>
      </c>
    </row>
    <row r="3894" spans="9:10">
      <c r="I3894" s="52" t="s">
        <v>5831</v>
      </c>
      <c r="J3894" s="78" t="s">
        <v>9827</v>
      </c>
    </row>
    <row r="3895" spans="9:10">
      <c r="I3895" s="52" t="s">
        <v>5832</v>
      </c>
      <c r="J3895" s="78" t="s">
        <v>9828</v>
      </c>
    </row>
    <row r="3896" spans="9:10">
      <c r="I3896" s="52" t="s">
        <v>5833</v>
      </c>
      <c r="J3896" s="78" t="s">
        <v>9829</v>
      </c>
    </row>
    <row r="3897" spans="9:10">
      <c r="I3897" s="52" t="s">
        <v>5834</v>
      </c>
      <c r="J3897" s="78" t="s">
        <v>9830</v>
      </c>
    </row>
    <row r="3898" spans="9:10">
      <c r="I3898" s="52" t="s">
        <v>5835</v>
      </c>
      <c r="J3898" s="78" t="s">
        <v>9831</v>
      </c>
    </row>
    <row r="3899" spans="9:10">
      <c r="I3899" s="52" t="s">
        <v>5836</v>
      </c>
      <c r="J3899" s="78" t="s">
        <v>9832</v>
      </c>
    </row>
    <row r="3900" spans="9:10">
      <c r="I3900" s="52" t="s">
        <v>5837</v>
      </c>
      <c r="J3900" s="78" t="s">
        <v>9833</v>
      </c>
    </row>
    <row r="3901" spans="9:10">
      <c r="I3901" s="52" t="s">
        <v>5838</v>
      </c>
      <c r="J3901" s="78" t="s">
        <v>9834</v>
      </c>
    </row>
    <row r="3902" spans="9:10">
      <c r="I3902" s="52" t="s">
        <v>5839</v>
      </c>
      <c r="J3902" s="78" t="s">
        <v>9835</v>
      </c>
    </row>
    <row r="3903" spans="9:10">
      <c r="I3903" s="52" t="s">
        <v>5840</v>
      </c>
      <c r="J3903" s="78" t="s">
        <v>9836</v>
      </c>
    </row>
    <row r="3904" spans="9:10">
      <c r="I3904" s="52" t="s">
        <v>5841</v>
      </c>
      <c r="J3904" s="78" t="s">
        <v>9837</v>
      </c>
    </row>
    <row r="3905" spans="9:10">
      <c r="I3905" s="52" t="s">
        <v>5842</v>
      </c>
      <c r="J3905" s="78" t="s">
        <v>9838</v>
      </c>
    </row>
    <row r="3906" spans="9:10">
      <c r="I3906" s="52" t="s">
        <v>5843</v>
      </c>
      <c r="J3906" s="78" t="s">
        <v>9839</v>
      </c>
    </row>
    <row r="3907" spans="9:10">
      <c r="I3907" s="52" t="s">
        <v>5844</v>
      </c>
      <c r="J3907" s="78" t="s">
        <v>9840</v>
      </c>
    </row>
    <row r="3908" spans="9:10">
      <c r="I3908" s="52" t="s">
        <v>5845</v>
      </c>
      <c r="J3908" s="78" t="s">
        <v>9841</v>
      </c>
    </row>
    <row r="3909" spans="9:10">
      <c r="I3909" s="52" t="s">
        <v>5846</v>
      </c>
      <c r="J3909" s="78" t="s">
        <v>9842</v>
      </c>
    </row>
    <row r="3910" spans="9:10">
      <c r="I3910" s="52" t="s">
        <v>5847</v>
      </c>
      <c r="J3910" s="78" t="s">
        <v>9843</v>
      </c>
    </row>
    <row r="3911" spans="9:10">
      <c r="I3911" s="52" t="s">
        <v>5848</v>
      </c>
      <c r="J3911" s="78" t="s">
        <v>9844</v>
      </c>
    </row>
    <row r="3912" spans="9:10">
      <c r="I3912" s="52" t="s">
        <v>5849</v>
      </c>
      <c r="J3912" s="78" t="s">
        <v>9845</v>
      </c>
    </row>
    <row r="3913" spans="9:10">
      <c r="I3913" s="52" t="s">
        <v>5850</v>
      </c>
      <c r="J3913" s="78" t="s">
        <v>9846</v>
      </c>
    </row>
    <row r="3914" spans="9:10">
      <c r="I3914" s="52" t="s">
        <v>5851</v>
      </c>
      <c r="J3914" s="78" t="s">
        <v>9847</v>
      </c>
    </row>
    <row r="3915" spans="9:10">
      <c r="I3915" s="52" t="s">
        <v>5852</v>
      </c>
      <c r="J3915" s="78" t="s">
        <v>9848</v>
      </c>
    </row>
    <row r="3916" spans="9:10">
      <c r="I3916" s="52" t="s">
        <v>5853</v>
      </c>
      <c r="J3916" s="78" t="s">
        <v>9849</v>
      </c>
    </row>
    <row r="3917" spans="9:10">
      <c r="I3917" s="52" t="s">
        <v>5854</v>
      </c>
      <c r="J3917" s="78" t="s">
        <v>9850</v>
      </c>
    </row>
    <row r="3918" spans="9:10">
      <c r="I3918" s="52" t="s">
        <v>5855</v>
      </c>
      <c r="J3918" s="78" t="s">
        <v>9851</v>
      </c>
    </row>
    <row r="3919" spans="9:10">
      <c r="I3919" s="52" t="s">
        <v>5856</v>
      </c>
      <c r="J3919" s="78" t="s">
        <v>9852</v>
      </c>
    </row>
    <row r="3920" spans="9:10">
      <c r="I3920" s="52" t="s">
        <v>5857</v>
      </c>
      <c r="J3920" s="78" t="s">
        <v>9853</v>
      </c>
    </row>
    <row r="3921" spans="9:10">
      <c r="I3921" s="50" t="s">
        <v>5858</v>
      </c>
      <c r="J3921" s="82" t="s">
        <v>9854</v>
      </c>
    </row>
    <row r="3922" spans="9:10">
      <c r="I3922" s="50" t="s">
        <v>5859</v>
      </c>
      <c r="J3922" s="82" t="s">
        <v>9855</v>
      </c>
    </row>
    <row r="3923" spans="9:10">
      <c r="I3923" s="50" t="s">
        <v>5860</v>
      </c>
      <c r="J3923" s="82" t="s">
        <v>9856</v>
      </c>
    </row>
    <row r="3924" spans="9:10">
      <c r="I3924" s="50" t="s">
        <v>5861</v>
      </c>
      <c r="J3924" s="82" t="s">
        <v>9857</v>
      </c>
    </row>
    <row r="3925" spans="9:10">
      <c r="I3925" s="50" t="s">
        <v>5862</v>
      </c>
      <c r="J3925" s="82" t="s">
        <v>9858</v>
      </c>
    </row>
    <row r="3926" spans="9:10">
      <c r="I3926" s="50" t="s">
        <v>5863</v>
      </c>
      <c r="J3926" s="82" t="s">
        <v>9859</v>
      </c>
    </row>
    <row r="3927" spans="9:10">
      <c r="I3927" s="50" t="s">
        <v>5864</v>
      </c>
      <c r="J3927" s="82" t="s">
        <v>9860</v>
      </c>
    </row>
    <row r="3928" spans="9:10">
      <c r="I3928" s="50" t="s">
        <v>5865</v>
      </c>
      <c r="J3928" s="82" t="s">
        <v>9790</v>
      </c>
    </row>
    <row r="3929" spans="9:10">
      <c r="I3929" s="50" t="s">
        <v>5866</v>
      </c>
      <c r="J3929" s="82" t="s">
        <v>9861</v>
      </c>
    </row>
    <row r="3930" spans="9:10">
      <c r="I3930" s="50" t="s">
        <v>5867</v>
      </c>
      <c r="J3930" s="82" t="s">
        <v>9510</v>
      </c>
    </row>
    <row r="3931" spans="9:10">
      <c r="I3931" s="50" t="s">
        <v>5868</v>
      </c>
      <c r="J3931" s="82" t="s">
        <v>9790</v>
      </c>
    </row>
    <row r="3932" spans="9:10">
      <c r="I3932" s="50" t="s">
        <v>5869</v>
      </c>
      <c r="J3932" s="82" t="s">
        <v>9861</v>
      </c>
    </row>
    <row r="3933" spans="9:10">
      <c r="I3933" s="50" t="s">
        <v>5870</v>
      </c>
      <c r="J3933" s="82" t="s">
        <v>9510</v>
      </c>
    </row>
    <row r="3934" spans="9:10">
      <c r="I3934" s="50" t="s">
        <v>5871</v>
      </c>
      <c r="J3934" s="82" t="s">
        <v>9790</v>
      </c>
    </row>
    <row r="3935" spans="9:10">
      <c r="I3935" s="50" t="s">
        <v>5872</v>
      </c>
      <c r="J3935" s="82" t="s">
        <v>9861</v>
      </c>
    </row>
    <row r="3936" spans="9:10">
      <c r="I3936" s="50" t="s">
        <v>5873</v>
      </c>
      <c r="J3936" s="82" t="s">
        <v>9510</v>
      </c>
    </row>
    <row r="3937" spans="9:10">
      <c r="I3937" s="52" t="s">
        <v>5874</v>
      </c>
      <c r="J3937" s="82" t="s">
        <v>9790</v>
      </c>
    </row>
    <row r="3938" spans="9:10">
      <c r="I3938" s="52" t="s">
        <v>5875</v>
      </c>
      <c r="J3938" s="82" t="s">
        <v>9861</v>
      </c>
    </row>
    <row r="3939" spans="9:10">
      <c r="I3939" s="52" t="s">
        <v>5876</v>
      </c>
      <c r="J3939" s="82" t="s">
        <v>9510</v>
      </c>
    </row>
    <row r="3940" spans="9:10">
      <c r="I3940" s="52" t="s">
        <v>5877</v>
      </c>
      <c r="J3940" s="78" t="s">
        <v>9862</v>
      </c>
    </row>
    <row r="3941" spans="9:10">
      <c r="I3941" s="52" t="s">
        <v>5878</v>
      </c>
      <c r="J3941" s="78" t="s">
        <v>9863</v>
      </c>
    </row>
    <row r="3942" spans="9:10">
      <c r="I3942" s="52" t="s">
        <v>5879</v>
      </c>
      <c r="J3942" s="78" t="s">
        <v>9864</v>
      </c>
    </row>
    <row r="3943" spans="9:10">
      <c r="I3943" s="52" t="s">
        <v>5880</v>
      </c>
      <c r="J3943" s="78" t="s">
        <v>9865</v>
      </c>
    </row>
    <row r="3944" spans="9:10">
      <c r="I3944" s="52" t="s">
        <v>5881</v>
      </c>
      <c r="J3944" s="78" t="s">
        <v>9866</v>
      </c>
    </row>
    <row r="3945" spans="9:10">
      <c r="I3945" s="52" t="s">
        <v>5882</v>
      </c>
      <c r="J3945" s="78" t="s">
        <v>9862</v>
      </c>
    </row>
    <row r="3946" spans="9:10">
      <c r="I3946" s="52" t="s">
        <v>5883</v>
      </c>
      <c r="J3946" s="78" t="s">
        <v>9866</v>
      </c>
    </row>
    <row r="3947" spans="9:10">
      <c r="I3947" s="52" t="s">
        <v>5884</v>
      </c>
      <c r="J3947" s="78" t="s">
        <v>9866</v>
      </c>
    </row>
    <row r="3948" spans="9:10">
      <c r="I3948" s="52" t="s">
        <v>5885</v>
      </c>
      <c r="J3948" s="78" t="s">
        <v>9867</v>
      </c>
    </row>
    <row r="3949" spans="9:10">
      <c r="I3949" s="52" t="s">
        <v>5886</v>
      </c>
      <c r="J3949" s="78" t="s">
        <v>9867</v>
      </c>
    </row>
    <row r="3950" spans="9:10">
      <c r="I3950" s="52" t="s">
        <v>5887</v>
      </c>
      <c r="J3950" s="78" t="s">
        <v>9868</v>
      </c>
    </row>
    <row r="3951" spans="9:10">
      <c r="I3951" s="52" t="s">
        <v>5888</v>
      </c>
      <c r="J3951" s="78" t="s">
        <v>9510</v>
      </c>
    </row>
    <row r="3952" spans="9:10">
      <c r="I3952" s="52" t="s">
        <v>5889</v>
      </c>
      <c r="J3952" s="78" t="s">
        <v>9868</v>
      </c>
    </row>
    <row r="3953" spans="9:10">
      <c r="I3953" s="52" t="s">
        <v>5890</v>
      </c>
      <c r="J3953" s="78" t="s">
        <v>9510</v>
      </c>
    </row>
    <row r="3954" spans="9:10">
      <c r="I3954" s="52" t="s">
        <v>5891</v>
      </c>
      <c r="J3954" s="78" t="s">
        <v>9868</v>
      </c>
    </row>
    <row r="3955" spans="9:10">
      <c r="I3955" s="52" t="s">
        <v>5892</v>
      </c>
      <c r="J3955" s="78" t="s">
        <v>9510</v>
      </c>
    </row>
    <row r="3956" spans="9:10">
      <c r="I3956" s="52" t="s">
        <v>5893</v>
      </c>
      <c r="J3956" s="78" t="s">
        <v>9868</v>
      </c>
    </row>
    <row r="3957" spans="9:10">
      <c r="I3957" s="52" t="s">
        <v>5894</v>
      </c>
      <c r="J3957" s="78" t="s">
        <v>9510</v>
      </c>
    </row>
    <row r="3958" spans="9:10">
      <c r="I3958" s="52" t="s">
        <v>5895</v>
      </c>
      <c r="J3958" s="78" t="s">
        <v>9869</v>
      </c>
    </row>
    <row r="3959" spans="9:10">
      <c r="I3959" s="52" t="s">
        <v>5896</v>
      </c>
      <c r="J3959" s="78" t="s">
        <v>9870</v>
      </c>
    </row>
    <row r="3960" spans="9:10">
      <c r="I3960" s="52" t="s">
        <v>5897</v>
      </c>
      <c r="J3960" s="78" t="s">
        <v>9871</v>
      </c>
    </row>
    <row r="3961" spans="9:10">
      <c r="I3961" s="52" t="s">
        <v>5898</v>
      </c>
      <c r="J3961" s="78" t="s">
        <v>9872</v>
      </c>
    </row>
    <row r="3962" spans="9:10">
      <c r="I3962" s="52" t="s">
        <v>5899</v>
      </c>
      <c r="J3962" s="78" t="s">
        <v>9873</v>
      </c>
    </row>
    <row r="3963" spans="9:10">
      <c r="I3963" s="52" t="s">
        <v>5900</v>
      </c>
      <c r="J3963" s="78">
        <v>111</v>
      </c>
    </row>
    <row r="3964" spans="9:10">
      <c r="I3964" s="52" t="s">
        <v>5901</v>
      </c>
      <c r="J3964" s="78" t="s">
        <v>9874</v>
      </c>
    </row>
    <row r="3965" spans="9:10">
      <c r="I3965" s="52" t="s">
        <v>5902</v>
      </c>
      <c r="J3965" s="78" t="s">
        <v>9875</v>
      </c>
    </row>
    <row r="3966" spans="9:10">
      <c r="I3966" s="52" t="s">
        <v>5903</v>
      </c>
      <c r="J3966" s="78" t="s">
        <v>9876</v>
      </c>
    </row>
    <row r="3967" spans="9:10">
      <c r="I3967" s="52" t="s">
        <v>5904</v>
      </c>
      <c r="J3967" s="78" t="s">
        <v>9877</v>
      </c>
    </row>
    <row r="3968" spans="9:10">
      <c r="I3968" s="52" t="s">
        <v>5905</v>
      </c>
      <c r="J3968" s="78" t="s">
        <v>9878</v>
      </c>
    </row>
    <row r="3969" spans="9:10">
      <c r="I3969" s="52" t="s">
        <v>5906</v>
      </c>
      <c r="J3969" s="78" t="s">
        <v>9879</v>
      </c>
    </row>
    <row r="3970" spans="9:10">
      <c r="I3970" s="52" t="s">
        <v>5907</v>
      </c>
      <c r="J3970" s="78" t="s">
        <v>9880</v>
      </c>
    </row>
    <row r="3971" spans="9:10">
      <c r="I3971" s="52" t="s">
        <v>5908</v>
      </c>
      <c r="J3971" s="78" t="s">
        <v>9881</v>
      </c>
    </row>
    <row r="3972" spans="9:10">
      <c r="I3972" s="52" t="s">
        <v>5909</v>
      </c>
      <c r="J3972" s="78" t="s">
        <v>9882</v>
      </c>
    </row>
    <row r="3973" spans="9:10">
      <c r="I3973" s="52" t="s">
        <v>5910</v>
      </c>
      <c r="J3973" s="78" t="s">
        <v>9883</v>
      </c>
    </row>
    <row r="3974" spans="9:10">
      <c r="I3974" s="52" t="s">
        <v>5911</v>
      </c>
      <c r="J3974" s="78" t="s">
        <v>9884</v>
      </c>
    </row>
    <row r="3975" spans="9:10">
      <c r="I3975" s="52" t="s">
        <v>5912</v>
      </c>
      <c r="J3975" s="78" t="s">
        <v>9884</v>
      </c>
    </row>
    <row r="3976" spans="9:10">
      <c r="I3976" s="52" t="s">
        <v>5913</v>
      </c>
      <c r="J3976" s="78" t="s">
        <v>9885</v>
      </c>
    </row>
    <row r="3977" spans="9:10">
      <c r="I3977" s="52" t="s">
        <v>5914</v>
      </c>
      <c r="J3977" s="78" t="s">
        <v>9878</v>
      </c>
    </row>
    <row r="3978" spans="9:10">
      <c r="I3978" s="52" t="s">
        <v>5915</v>
      </c>
      <c r="J3978" s="78" t="s">
        <v>9879</v>
      </c>
    </row>
    <row r="3979" spans="9:10">
      <c r="I3979" s="52" t="s">
        <v>5916</v>
      </c>
      <c r="J3979" s="78" t="s">
        <v>9880</v>
      </c>
    </row>
    <row r="3980" spans="9:10">
      <c r="I3980" s="52" t="s">
        <v>5917</v>
      </c>
      <c r="J3980" s="78" t="s">
        <v>9881</v>
      </c>
    </row>
    <row r="3981" spans="9:10">
      <c r="I3981" s="52" t="s">
        <v>5918</v>
      </c>
      <c r="J3981" s="78" t="s">
        <v>9882</v>
      </c>
    </row>
    <row r="3982" spans="9:10">
      <c r="I3982" s="52" t="s">
        <v>5919</v>
      </c>
      <c r="J3982" s="78" t="s">
        <v>9883</v>
      </c>
    </row>
    <row r="3983" spans="9:10">
      <c r="I3983" s="52" t="s">
        <v>5920</v>
      </c>
      <c r="J3983" s="78" t="s">
        <v>9884</v>
      </c>
    </row>
    <row r="3984" spans="9:10">
      <c r="I3984" s="52" t="s">
        <v>5921</v>
      </c>
      <c r="J3984" s="78" t="s">
        <v>9884</v>
      </c>
    </row>
    <row r="3985" spans="9:10">
      <c r="I3985" s="52" t="s">
        <v>5922</v>
      </c>
      <c r="J3985" s="78" t="s">
        <v>9885</v>
      </c>
    </row>
    <row r="3986" spans="9:10">
      <c r="I3986" s="52" t="s">
        <v>5923</v>
      </c>
      <c r="J3986" s="78" t="s">
        <v>9878</v>
      </c>
    </row>
    <row r="3987" spans="9:10">
      <c r="I3987" s="52" t="s">
        <v>5924</v>
      </c>
      <c r="J3987" s="78" t="s">
        <v>9879</v>
      </c>
    </row>
    <row r="3988" spans="9:10">
      <c r="I3988" s="52" t="s">
        <v>5925</v>
      </c>
      <c r="J3988" s="78" t="s">
        <v>9880</v>
      </c>
    </row>
    <row r="3989" spans="9:10">
      <c r="I3989" s="52" t="s">
        <v>5926</v>
      </c>
      <c r="J3989" s="78" t="s">
        <v>9881</v>
      </c>
    </row>
    <row r="3990" spans="9:10">
      <c r="I3990" s="52" t="s">
        <v>5927</v>
      </c>
      <c r="J3990" s="78" t="s">
        <v>9882</v>
      </c>
    </row>
    <row r="3991" spans="9:10">
      <c r="I3991" s="52" t="s">
        <v>5928</v>
      </c>
      <c r="J3991" s="78" t="s">
        <v>9883</v>
      </c>
    </row>
    <row r="3992" spans="9:10">
      <c r="I3992" s="52" t="s">
        <v>5929</v>
      </c>
      <c r="J3992" s="78" t="s">
        <v>9884</v>
      </c>
    </row>
    <row r="3993" spans="9:10">
      <c r="I3993" s="52" t="s">
        <v>5930</v>
      </c>
      <c r="J3993" s="78" t="s">
        <v>9884</v>
      </c>
    </row>
    <row r="3994" spans="9:10">
      <c r="I3994" s="52" t="s">
        <v>5931</v>
      </c>
      <c r="J3994" s="78" t="s">
        <v>9885</v>
      </c>
    </row>
    <row r="3995" spans="9:10">
      <c r="I3995" s="52" t="s">
        <v>5932</v>
      </c>
      <c r="J3995" s="78" t="s">
        <v>9878</v>
      </c>
    </row>
    <row r="3996" spans="9:10">
      <c r="I3996" s="52" t="s">
        <v>5933</v>
      </c>
      <c r="J3996" s="78" t="s">
        <v>9879</v>
      </c>
    </row>
    <row r="3997" spans="9:10">
      <c r="I3997" s="52" t="s">
        <v>5934</v>
      </c>
      <c r="J3997" s="78" t="s">
        <v>9880</v>
      </c>
    </row>
    <row r="3998" spans="9:10">
      <c r="I3998" s="52" t="s">
        <v>5935</v>
      </c>
      <c r="J3998" s="78" t="s">
        <v>9881</v>
      </c>
    </row>
    <row r="3999" spans="9:10">
      <c r="I3999" s="52" t="s">
        <v>5936</v>
      </c>
      <c r="J3999" s="78" t="s">
        <v>9882</v>
      </c>
    </row>
    <row r="4000" spans="9:10">
      <c r="I4000" s="52" t="s">
        <v>5937</v>
      </c>
      <c r="J4000" s="78" t="s">
        <v>9883</v>
      </c>
    </row>
    <row r="4001" spans="9:10">
      <c r="I4001" s="52" t="s">
        <v>5938</v>
      </c>
      <c r="J4001" s="78" t="s">
        <v>9884</v>
      </c>
    </row>
    <row r="4002" spans="9:10">
      <c r="I4002" s="52" t="s">
        <v>5939</v>
      </c>
      <c r="J4002" s="78" t="s">
        <v>9884</v>
      </c>
    </row>
    <row r="4003" spans="9:10">
      <c r="I4003" s="52" t="s">
        <v>5940</v>
      </c>
      <c r="J4003" s="78" t="s">
        <v>9885</v>
      </c>
    </row>
    <row r="4004" spans="9:10">
      <c r="I4004" s="52" t="s">
        <v>11024</v>
      </c>
      <c r="J4004" s="78" t="s">
        <v>9886</v>
      </c>
    </row>
    <row r="4005" spans="9:10">
      <c r="I4005" s="52" t="s">
        <v>11025</v>
      </c>
      <c r="J4005" s="78" t="s">
        <v>9887</v>
      </c>
    </row>
    <row r="4006" spans="9:10">
      <c r="I4006" s="52" t="s">
        <v>5941</v>
      </c>
      <c r="J4006" s="78" t="s">
        <v>9888</v>
      </c>
    </row>
    <row r="4007" spans="9:10">
      <c r="I4007" s="52" t="s">
        <v>5942</v>
      </c>
      <c r="J4007" s="78" t="s">
        <v>9889</v>
      </c>
    </row>
    <row r="4008" spans="9:10">
      <c r="I4008" s="52" t="s">
        <v>5943</v>
      </c>
      <c r="J4008" s="78" t="s">
        <v>9890</v>
      </c>
    </row>
    <row r="4009" spans="9:10">
      <c r="I4009" s="52" t="s">
        <v>5944</v>
      </c>
      <c r="J4009" s="78" t="s">
        <v>9891</v>
      </c>
    </row>
    <row r="4010" spans="9:10">
      <c r="I4010" s="52" t="s">
        <v>5945</v>
      </c>
      <c r="J4010" s="78" t="s">
        <v>9892</v>
      </c>
    </row>
    <row r="4011" spans="9:10">
      <c r="I4011" s="52" t="s">
        <v>5946</v>
      </c>
      <c r="J4011" s="78" t="s">
        <v>9893</v>
      </c>
    </row>
    <row r="4012" spans="9:10">
      <c r="I4012" s="52" t="s">
        <v>5947</v>
      </c>
      <c r="J4012" s="78" t="s">
        <v>9894</v>
      </c>
    </row>
    <row r="4013" spans="9:10">
      <c r="I4013" s="52" t="s">
        <v>5948</v>
      </c>
      <c r="J4013" s="78" t="s">
        <v>9895</v>
      </c>
    </row>
    <row r="4014" spans="9:10">
      <c r="I4014" s="52" t="s">
        <v>5949</v>
      </c>
      <c r="J4014" s="78" t="s">
        <v>9896</v>
      </c>
    </row>
    <row r="4015" spans="9:10">
      <c r="I4015" s="52" t="s">
        <v>5950</v>
      </c>
      <c r="J4015" s="78" t="s">
        <v>9897</v>
      </c>
    </row>
    <row r="4016" spans="9:10">
      <c r="I4016" s="52" t="s">
        <v>5951</v>
      </c>
      <c r="J4016" s="78" t="s">
        <v>9898</v>
      </c>
    </row>
    <row r="4017" spans="9:10">
      <c r="I4017" s="52" t="s">
        <v>5952</v>
      </c>
      <c r="J4017" s="78" t="s">
        <v>9899</v>
      </c>
    </row>
    <row r="4018" spans="9:10">
      <c r="I4018" s="52" t="s">
        <v>5953</v>
      </c>
      <c r="J4018" s="78" t="s">
        <v>9900</v>
      </c>
    </row>
    <row r="4019" spans="9:10">
      <c r="I4019" s="52" t="s">
        <v>5954</v>
      </c>
      <c r="J4019" s="78" t="s">
        <v>9901</v>
      </c>
    </row>
    <row r="4020" spans="9:10">
      <c r="I4020" s="52" t="s">
        <v>5955</v>
      </c>
      <c r="J4020" s="78" t="s">
        <v>9902</v>
      </c>
    </row>
    <row r="4021" spans="9:10">
      <c r="I4021" s="52" t="s">
        <v>5956</v>
      </c>
      <c r="J4021" s="78" t="s">
        <v>9712</v>
      </c>
    </row>
    <row r="4022" spans="9:10">
      <c r="I4022" s="52" t="s">
        <v>5957</v>
      </c>
      <c r="J4022" s="78" t="s">
        <v>9903</v>
      </c>
    </row>
    <row r="4023" spans="9:10">
      <c r="I4023" s="52" t="s">
        <v>5958</v>
      </c>
      <c r="J4023" s="78" t="s">
        <v>9904</v>
      </c>
    </row>
    <row r="4024" spans="9:10">
      <c r="I4024" s="52" t="s">
        <v>5959</v>
      </c>
      <c r="J4024" s="78" t="s">
        <v>9905</v>
      </c>
    </row>
    <row r="4025" spans="9:10">
      <c r="I4025" s="52" t="s">
        <v>5960</v>
      </c>
      <c r="J4025" s="78" t="s">
        <v>9906</v>
      </c>
    </row>
    <row r="4026" spans="9:10">
      <c r="I4026" s="52" t="s">
        <v>5961</v>
      </c>
      <c r="J4026" s="78" t="s">
        <v>9907</v>
      </c>
    </row>
    <row r="4027" spans="9:10">
      <c r="I4027" s="52" t="s">
        <v>5962</v>
      </c>
      <c r="J4027" s="78" t="s">
        <v>9908</v>
      </c>
    </row>
    <row r="4028" spans="9:10">
      <c r="I4028" s="52" t="s">
        <v>5963</v>
      </c>
      <c r="J4028" s="78" t="s">
        <v>9909</v>
      </c>
    </row>
    <row r="4029" spans="9:10">
      <c r="I4029" s="52" t="s">
        <v>5964</v>
      </c>
      <c r="J4029" s="78" t="s">
        <v>9910</v>
      </c>
    </row>
    <row r="4030" spans="9:10">
      <c r="I4030" s="52" t="s">
        <v>5965</v>
      </c>
      <c r="J4030" s="78" t="s">
        <v>9911</v>
      </c>
    </row>
    <row r="4031" spans="9:10">
      <c r="I4031" s="52" t="s">
        <v>5966</v>
      </c>
      <c r="J4031" s="78" t="s">
        <v>9912</v>
      </c>
    </row>
    <row r="4032" spans="9:10">
      <c r="I4032" s="52" t="s">
        <v>5967</v>
      </c>
      <c r="J4032" s="78" t="s">
        <v>9913</v>
      </c>
    </row>
    <row r="4033" spans="9:10">
      <c r="I4033" s="52" t="s">
        <v>5968</v>
      </c>
      <c r="J4033" s="78" t="s">
        <v>9914</v>
      </c>
    </row>
    <row r="4034" spans="9:10">
      <c r="I4034" s="52" t="s">
        <v>5969</v>
      </c>
      <c r="J4034" s="78" t="s">
        <v>9915</v>
      </c>
    </row>
    <row r="4035" spans="9:10">
      <c r="I4035" s="52" t="s">
        <v>5970</v>
      </c>
      <c r="J4035" s="78" t="s">
        <v>9916</v>
      </c>
    </row>
    <row r="4036" spans="9:10">
      <c r="I4036" s="52" t="s">
        <v>5971</v>
      </c>
      <c r="J4036" s="78" t="s">
        <v>9917</v>
      </c>
    </row>
    <row r="4037" spans="9:10">
      <c r="I4037" s="52" t="s">
        <v>9918</v>
      </c>
      <c r="J4037" s="78"/>
    </row>
    <row r="4038" spans="9:10">
      <c r="I4038" s="52" t="s">
        <v>5972</v>
      </c>
      <c r="J4038" s="78" t="s">
        <v>9919</v>
      </c>
    </row>
    <row r="4039" spans="9:10">
      <c r="I4039" s="52" t="s">
        <v>5973</v>
      </c>
      <c r="J4039" s="78" t="s">
        <v>9920</v>
      </c>
    </row>
    <row r="4040" spans="9:10">
      <c r="I4040" s="52" t="s">
        <v>5974</v>
      </c>
      <c r="J4040" s="78" t="s">
        <v>9921</v>
      </c>
    </row>
    <row r="4041" spans="9:10">
      <c r="I4041" s="52" t="s">
        <v>5975</v>
      </c>
      <c r="J4041" s="78" t="s">
        <v>9922</v>
      </c>
    </row>
    <row r="4042" spans="9:10">
      <c r="I4042" s="52" t="s">
        <v>5976</v>
      </c>
      <c r="J4042" s="78" t="s">
        <v>9923</v>
      </c>
    </row>
    <row r="4043" spans="9:10">
      <c r="I4043" s="52" t="s">
        <v>5977</v>
      </c>
      <c r="J4043" s="78" t="s">
        <v>9924</v>
      </c>
    </row>
    <row r="4044" spans="9:10">
      <c r="I4044" s="52" t="s">
        <v>5978</v>
      </c>
      <c r="J4044" s="78" t="s">
        <v>9925</v>
      </c>
    </row>
    <row r="4045" spans="9:10">
      <c r="I4045" s="52" t="s">
        <v>5979</v>
      </c>
      <c r="J4045" s="78" t="s">
        <v>9926</v>
      </c>
    </row>
    <row r="4046" spans="9:10">
      <c r="I4046" s="52" t="s">
        <v>5980</v>
      </c>
      <c r="J4046" s="78"/>
    </row>
    <row r="4047" spans="9:10">
      <c r="I4047" s="52" t="s">
        <v>5981</v>
      </c>
      <c r="J4047" s="78"/>
    </row>
    <row r="4048" spans="9:10">
      <c r="I4048" s="52" t="s">
        <v>5982</v>
      </c>
      <c r="J4048" s="78" t="s">
        <v>9927</v>
      </c>
    </row>
    <row r="4049" spans="9:10">
      <c r="I4049" s="52" t="s">
        <v>9928</v>
      </c>
      <c r="J4049" s="78"/>
    </row>
    <row r="4050" spans="9:10">
      <c r="I4050" s="52" t="s">
        <v>5983</v>
      </c>
      <c r="J4050" s="78" t="s">
        <v>9929</v>
      </c>
    </row>
    <row r="4051" spans="9:10">
      <c r="I4051" s="52" t="s">
        <v>5984</v>
      </c>
      <c r="J4051" s="78" t="s">
        <v>9920</v>
      </c>
    </row>
    <row r="4052" spans="9:10">
      <c r="I4052" s="52" t="s">
        <v>5985</v>
      </c>
      <c r="J4052" s="78" t="s">
        <v>9930</v>
      </c>
    </row>
    <row r="4053" spans="9:10">
      <c r="I4053" s="52" t="s">
        <v>11026</v>
      </c>
      <c r="J4053" s="78" t="s">
        <v>9931</v>
      </c>
    </row>
    <row r="4054" spans="9:10">
      <c r="I4054" s="52" t="s">
        <v>9802</v>
      </c>
      <c r="J4054" s="78"/>
    </row>
    <row r="4055" spans="9:10">
      <c r="I4055" s="52" t="s">
        <v>5986</v>
      </c>
      <c r="J4055" s="78" t="s">
        <v>9932</v>
      </c>
    </row>
    <row r="4056" spans="9:10">
      <c r="I4056" s="52" t="s">
        <v>5987</v>
      </c>
      <c r="J4056" s="78" t="s">
        <v>9933</v>
      </c>
    </row>
    <row r="4057" spans="9:10">
      <c r="I4057" s="52" t="s">
        <v>5988</v>
      </c>
      <c r="J4057" s="78" t="s">
        <v>9934</v>
      </c>
    </row>
    <row r="4058" spans="9:10">
      <c r="I4058" s="52" t="s">
        <v>5989</v>
      </c>
      <c r="J4058" s="78" t="s">
        <v>9935</v>
      </c>
    </row>
    <row r="4059" spans="9:10">
      <c r="I4059" s="52" t="s">
        <v>5990</v>
      </c>
      <c r="J4059" s="78" t="s">
        <v>9936</v>
      </c>
    </row>
    <row r="4060" spans="9:10">
      <c r="I4060" s="52" t="s">
        <v>5991</v>
      </c>
      <c r="J4060" s="78" t="s">
        <v>9937</v>
      </c>
    </row>
    <row r="4061" spans="9:10">
      <c r="I4061" s="52" t="s">
        <v>5992</v>
      </c>
      <c r="J4061" s="78" t="s">
        <v>9937</v>
      </c>
    </row>
    <row r="4062" spans="9:10">
      <c r="I4062" s="52" t="s">
        <v>5993</v>
      </c>
      <c r="J4062" s="78" t="s">
        <v>9937</v>
      </c>
    </row>
    <row r="4063" spans="9:10">
      <c r="I4063" s="52" t="s">
        <v>5994</v>
      </c>
      <c r="J4063" s="78" t="s">
        <v>9937</v>
      </c>
    </row>
    <row r="4064" spans="9:10">
      <c r="I4064" s="52" t="s">
        <v>5995</v>
      </c>
      <c r="J4064" s="78" t="s">
        <v>9937</v>
      </c>
    </row>
    <row r="4065" spans="9:10">
      <c r="I4065" s="52" t="s">
        <v>5996</v>
      </c>
      <c r="J4065" s="78" t="s">
        <v>9938</v>
      </c>
    </row>
    <row r="4066" spans="9:10">
      <c r="I4066" s="52" t="s">
        <v>5996</v>
      </c>
      <c r="J4066" s="78" t="s">
        <v>9938</v>
      </c>
    </row>
    <row r="4067" spans="9:10">
      <c r="I4067" s="52" t="s">
        <v>5997</v>
      </c>
      <c r="J4067" s="78" t="s">
        <v>9938</v>
      </c>
    </row>
    <row r="4068" spans="9:10">
      <c r="I4068" s="52" t="s">
        <v>5996</v>
      </c>
      <c r="J4068" s="78" t="s">
        <v>9938</v>
      </c>
    </row>
    <row r="4069" spans="9:10">
      <c r="I4069" s="52" t="s">
        <v>5997</v>
      </c>
      <c r="J4069" s="78" t="s">
        <v>9938</v>
      </c>
    </row>
    <row r="4070" spans="9:10">
      <c r="I4070" s="52" t="s">
        <v>11027</v>
      </c>
      <c r="J4070" s="78" t="s">
        <v>9939</v>
      </c>
    </row>
    <row r="4071" spans="9:10">
      <c r="I4071" s="77" t="s">
        <v>5998</v>
      </c>
      <c r="J4071" s="78" t="s">
        <v>2256</v>
      </c>
    </row>
    <row r="4072" spans="9:10">
      <c r="I4072" s="77" t="s">
        <v>5999</v>
      </c>
      <c r="J4072" s="78" t="s">
        <v>9940</v>
      </c>
    </row>
    <row r="4073" spans="9:10">
      <c r="I4073" s="77" t="s">
        <v>6000</v>
      </c>
      <c r="J4073" s="78" t="s">
        <v>2202</v>
      </c>
    </row>
    <row r="4074" spans="9:10">
      <c r="I4074" s="77" t="s">
        <v>6001</v>
      </c>
      <c r="J4074" s="78" t="s">
        <v>9941</v>
      </c>
    </row>
    <row r="4075" spans="9:10">
      <c r="I4075" s="77" t="s">
        <v>6002</v>
      </c>
      <c r="J4075" s="78" t="s">
        <v>2258</v>
      </c>
    </row>
    <row r="4076" spans="9:10">
      <c r="I4076" s="77" t="s">
        <v>6003</v>
      </c>
      <c r="J4076" s="78" t="s">
        <v>9942</v>
      </c>
    </row>
    <row r="4077" spans="9:10">
      <c r="I4077" s="77" t="s">
        <v>6004</v>
      </c>
      <c r="J4077" s="78" t="s">
        <v>2172</v>
      </c>
    </row>
    <row r="4078" spans="9:10">
      <c r="I4078" s="77" t="s">
        <v>6005</v>
      </c>
      <c r="J4078" s="78" t="s">
        <v>9943</v>
      </c>
    </row>
    <row r="4079" spans="9:10">
      <c r="I4079" s="77" t="s">
        <v>6006</v>
      </c>
      <c r="J4079" s="78" t="s">
        <v>2173</v>
      </c>
    </row>
    <row r="4080" spans="9:10">
      <c r="I4080" s="77" t="s">
        <v>6007</v>
      </c>
      <c r="J4080" s="78" t="s">
        <v>9944</v>
      </c>
    </row>
    <row r="4081" spans="9:10">
      <c r="I4081" s="77" t="s">
        <v>6008</v>
      </c>
      <c r="J4081" s="78" t="s">
        <v>2182</v>
      </c>
    </row>
    <row r="4082" spans="9:10">
      <c r="I4082" s="77" t="s">
        <v>6009</v>
      </c>
      <c r="J4082" s="78" t="s">
        <v>9945</v>
      </c>
    </row>
    <row r="4083" spans="9:10">
      <c r="I4083" s="77" t="s">
        <v>6010</v>
      </c>
      <c r="J4083" s="78" t="s">
        <v>2221</v>
      </c>
    </row>
    <row r="4084" spans="9:10">
      <c r="I4084" s="77" t="s">
        <v>6011</v>
      </c>
      <c r="J4084" s="78" t="s">
        <v>9946</v>
      </c>
    </row>
    <row r="4085" spans="9:10">
      <c r="I4085" s="77" t="s">
        <v>6012</v>
      </c>
      <c r="J4085" s="78" t="s">
        <v>2271</v>
      </c>
    </row>
    <row r="4086" spans="9:10">
      <c r="I4086" s="77" t="s">
        <v>6013</v>
      </c>
      <c r="J4086" s="78" t="s">
        <v>9947</v>
      </c>
    </row>
    <row r="4087" spans="9:10">
      <c r="I4087" s="77" t="s">
        <v>6014</v>
      </c>
      <c r="J4087" s="78" t="s">
        <v>626</v>
      </c>
    </row>
    <row r="4088" spans="9:10">
      <c r="I4088" s="77" t="s">
        <v>6015</v>
      </c>
      <c r="J4088" s="78" t="s">
        <v>9948</v>
      </c>
    </row>
    <row r="4089" spans="9:10">
      <c r="I4089" s="77" t="s">
        <v>6016</v>
      </c>
      <c r="J4089" s="78" t="s">
        <v>2193</v>
      </c>
    </row>
    <row r="4090" spans="9:10">
      <c r="I4090" s="77" t="s">
        <v>6017</v>
      </c>
      <c r="J4090" s="78" t="s">
        <v>9949</v>
      </c>
    </row>
    <row r="4091" spans="9:10">
      <c r="I4091" s="77" t="s">
        <v>6018</v>
      </c>
      <c r="J4091" s="78" t="s">
        <v>2199</v>
      </c>
    </row>
    <row r="4092" spans="9:10">
      <c r="I4092" s="77" t="s">
        <v>6019</v>
      </c>
      <c r="J4092" s="78" t="s">
        <v>9950</v>
      </c>
    </row>
    <row r="4093" spans="9:10">
      <c r="I4093" s="74" t="s">
        <v>6020</v>
      </c>
      <c r="J4093" s="78" t="s">
        <v>2205</v>
      </c>
    </row>
    <row r="4094" spans="9:10">
      <c r="I4094" s="74" t="s">
        <v>6021</v>
      </c>
      <c r="J4094" s="78" t="s">
        <v>9951</v>
      </c>
    </row>
    <row r="4095" spans="9:10">
      <c r="I4095" s="74" t="s">
        <v>6022</v>
      </c>
      <c r="J4095" s="78" t="s">
        <v>2227</v>
      </c>
    </row>
    <row r="4096" spans="9:10">
      <c r="I4096" s="74" t="s">
        <v>6023</v>
      </c>
      <c r="J4096" s="78" t="s">
        <v>9952</v>
      </c>
    </row>
    <row r="4097" spans="9:10">
      <c r="I4097" s="74" t="s">
        <v>6024</v>
      </c>
      <c r="J4097" s="78" t="s">
        <v>7122</v>
      </c>
    </row>
    <row r="4098" spans="9:10">
      <c r="I4098" s="74" t="s">
        <v>6025</v>
      </c>
      <c r="J4098" s="78" t="s">
        <v>9953</v>
      </c>
    </row>
    <row r="4099" spans="9:10">
      <c r="I4099" s="74" t="s">
        <v>6026</v>
      </c>
      <c r="J4099" s="78" t="s">
        <v>2179</v>
      </c>
    </row>
    <row r="4100" spans="9:10">
      <c r="I4100" s="74" t="s">
        <v>6027</v>
      </c>
      <c r="J4100" s="78" t="s">
        <v>9954</v>
      </c>
    </row>
    <row r="4101" spans="9:10">
      <c r="I4101" s="77" t="s">
        <v>6028</v>
      </c>
      <c r="J4101" s="78" t="s">
        <v>9955</v>
      </c>
    </row>
    <row r="4102" spans="9:10">
      <c r="I4102" s="77" t="s">
        <v>6029</v>
      </c>
      <c r="J4102" s="78" t="s">
        <v>9956</v>
      </c>
    </row>
    <row r="4103" spans="9:10">
      <c r="I4103" s="77" t="s">
        <v>6030</v>
      </c>
      <c r="J4103" s="78" t="s">
        <v>9957</v>
      </c>
    </row>
    <row r="4104" spans="9:10">
      <c r="I4104" s="77" t="s">
        <v>6031</v>
      </c>
      <c r="J4104" s="78" t="s">
        <v>9958</v>
      </c>
    </row>
    <row r="4105" spans="9:10">
      <c r="I4105" s="77" t="s">
        <v>6032</v>
      </c>
      <c r="J4105" s="78" t="s">
        <v>9959</v>
      </c>
    </row>
    <row r="4106" spans="9:10">
      <c r="I4106" s="52" t="s">
        <v>6033</v>
      </c>
      <c r="J4106" s="78" t="s">
        <v>9960</v>
      </c>
    </row>
    <row r="4107" spans="9:10">
      <c r="I4107" s="52" t="s">
        <v>6034</v>
      </c>
      <c r="J4107" s="78" t="s">
        <v>9961</v>
      </c>
    </row>
    <row r="4108" spans="9:10">
      <c r="I4108" s="52" t="s">
        <v>6035</v>
      </c>
      <c r="J4108" s="78" t="s">
        <v>9962</v>
      </c>
    </row>
    <row r="4109" spans="9:10">
      <c r="I4109" s="52" t="s">
        <v>6036</v>
      </c>
      <c r="J4109" s="78" t="s">
        <v>9963</v>
      </c>
    </row>
    <row r="4110" spans="9:10">
      <c r="I4110" s="52" t="s">
        <v>6037</v>
      </c>
      <c r="J4110" s="78" t="s">
        <v>9964</v>
      </c>
    </row>
    <row r="4111" spans="9:10">
      <c r="I4111" s="52" t="s">
        <v>6038</v>
      </c>
      <c r="J4111" s="78" t="s">
        <v>9965</v>
      </c>
    </row>
    <row r="4112" spans="9:10">
      <c r="I4112" s="52" t="s">
        <v>6039</v>
      </c>
      <c r="J4112" s="78" t="s">
        <v>9966</v>
      </c>
    </row>
    <row r="4113" spans="9:10">
      <c r="I4113" s="52" t="s">
        <v>6040</v>
      </c>
      <c r="J4113" s="78" t="s">
        <v>9967</v>
      </c>
    </row>
    <row r="4114" spans="9:10">
      <c r="I4114" s="52" t="s">
        <v>6041</v>
      </c>
      <c r="J4114" s="78" t="s">
        <v>9968</v>
      </c>
    </row>
    <row r="4115" spans="9:10">
      <c r="I4115" s="52" t="s">
        <v>6042</v>
      </c>
      <c r="J4115" s="78" t="s">
        <v>9969</v>
      </c>
    </row>
    <row r="4116" spans="9:10">
      <c r="I4116" s="52" t="s">
        <v>6043</v>
      </c>
      <c r="J4116" s="78" t="s">
        <v>9970</v>
      </c>
    </row>
    <row r="4117" spans="9:10">
      <c r="I4117" s="52" t="s">
        <v>6044</v>
      </c>
      <c r="J4117" s="78" t="s">
        <v>9971</v>
      </c>
    </row>
    <row r="4118" spans="9:10">
      <c r="I4118" s="52" t="s">
        <v>6045</v>
      </c>
      <c r="J4118" s="78" t="s">
        <v>9972</v>
      </c>
    </row>
    <row r="4119" spans="9:10">
      <c r="I4119" s="52" t="s">
        <v>6046</v>
      </c>
      <c r="J4119" s="78" t="s">
        <v>9973</v>
      </c>
    </row>
    <row r="4120" spans="9:10">
      <c r="I4120" s="52" t="s">
        <v>6047</v>
      </c>
      <c r="J4120" s="78" t="s">
        <v>9974</v>
      </c>
    </row>
    <row r="4121" spans="9:10">
      <c r="I4121" s="52" t="s">
        <v>6048</v>
      </c>
      <c r="J4121" s="78" t="s">
        <v>9975</v>
      </c>
    </row>
    <row r="4122" spans="9:10">
      <c r="I4122" s="52" t="s">
        <v>5844</v>
      </c>
      <c r="J4122" s="78" t="s">
        <v>9976</v>
      </c>
    </row>
    <row r="4123" spans="9:10">
      <c r="I4123" s="52" t="s">
        <v>5845</v>
      </c>
      <c r="J4123" s="78" t="s">
        <v>9977</v>
      </c>
    </row>
    <row r="4124" spans="9:10">
      <c r="I4124" s="52" t="s">
        <v>5846</v>
      </c>
      <c r="J4124" s="78" t="s">
        <v>9976</v>
      </c>
    </row>
    <row r="4125" spans="9:10">
      <c r="I4125" s="52" t="s">
        <v>5847</v>
      </c>
      <c r="J4125" s="78" t="s">
        <v>9978</v>
      </c>
    </row>
    <row r="4126" spans="9:10">
      <c r="I4126" s="52" t="s">
        <v>5848</v>
      </c>
      <c r="J4126" s="78" t="s">
        <v>9976</v>
      </c>
    </row>
    <row r="4127" spans="9:10">
      <c r="I4127" s="52" t="s">
        <v>5849</v>
      </c>
      <c r="J4127" s="78" t="s">
        <v>9979</v>
      </c>
    </row>
    <row r="4128" spans="9:10">
      <c r="I4128" s="52" t="s">
        <v>5850</v>
      </c>
      <c r="J4128" s="78" t="s">
        <v>9980</v>
      </c>
    </row>
    <row r="4129" spans="9:10">
      <c r="I4129" s="52" t="s">
        <v>5851</v>
      </c>
      <c r="J4129" s="78" t="s">
        <v>9981</v>
      </c>
    </row>
    <row r="4130" spans="9:10">
      <c r="I4130" s="52" t="s">
        <v>5852</v>
      </c>
      <c r="J4130" s="78" t="s">
        <v>9980</v>
      </c>
    </row>
    <row r="4131" spans="9:10">
      <c r="I4131" s="52" t="s">
        <v>5853</v>
      </c>
      <c r="J4131" s="78" t="s">
        <v>9982</v>
      </c>
    </row>
    <row r="4132" spans="9:10">
      <c r="I4132" s="52" t="s">
        <v>5854</v>
      </c>
      <c r="J4132" s="78" t="s">
        <v>9980</v>
      </c>
    </row>
    <row r="4133" spans="9:10">
      <c r="I4133" s="52" t="s">
        <v>5855</v>
      </c>
      <c r="J4133" s="78" t="s">
        <v>9983</v>
      </c>
    </row>
    <row r="4134" spans="9:10">
      <c r="I4134" s="52" t="s">
        <v>5856</v>
      </c>
      <c r="J4134" s="78" t="s">
        <v>9976</v>
      </c>
    </row>
    <row r="4135" spans="9:10">
      <c r="I4135" s="52" t="s">
        <v>5857</v>
      </c>
      <c r="J4135" s="78" t="s">
        <v>9984</v>
      </c>
    </row>
    <row r="4136" spans="9:10">
      <c r="I4136" s="52" t="s">
        <v>6049</v>
      </c>
      <c r="J4136" s="78" t="s">
        <v>9682</v>
      </c>
    </row>
    <row r="4137" spans="9:10">
      <c r="I4137" s="52" t="s">
        <v>6050</v>
      </c>
      <c r="J4137" s="78" t="s">
        <v>9841</v>
      </c>
    </row>
    <row r="4138" spans="9:10">
      <c r="I4138" s="52" t="s">
        <v>6051</v>
      </c>
      <c r="J4138" s="78" t="s">
        <v>9682</v>
      </c>
    </row>
    <row r="4139" spans="9:10">
      <c r="I4139" s="52" t="s">
        <v>6052</v>
      </c>
      <c r="J4139" s="78" t="s">
        <v>9843</v>
      </c>
    </row>
    <row r="4140" spans="9:10">
      <c r="I4140" s="52" t="s">
        <v>6053</v>
      </c>
      <c r="J4140" s="78" t="s">
        <v>9682</v>
      </c>
    </row>
    <row r="4141" spans="9:10">
      <c r="I4141" s="52" t="s">
        <v>6054</v>
      </c>
      <c r="J4141" s="78" t="s">
        <v>9845</v>
      </c>
    </row>
    <row r="4142" spans="9:10">
      <c r="I4142" s="52" t="s">
        <v>6055</v>
      </c>
      <c r="J4142" s="78" t="s">
        <v>9981</v>
      </c>
    </row>
    <row r="4143" spans="9:10">
      <c r="I4143" s="52" t="s">
        <v>6056</v>
      </c>
      <c r="J4143" s="78" t="s">
        <v>9985</v>
      </c>
    </row>
    <row r="4144" spans="9:10">
      <c r="I4144" s="52" t="s">
        <v>6057</v>
      </c>
      <c r="J4144" s="78" t="s">
        <v>9982</v>
      </c>
    </row>
    <row r="4145" spans="9:10">
      <c r="I4145" s="52" t="s">
        <v>6058</v>
      </c>
      <c r="J4145" s="78" t="s">
        <v>9986</v>
      </c>
    </row>
    <row r="4146" spans="9:10">
      <c r="I4146" s="52" t="s">
        <v>6059</v>
      </c>
      <c r="J4146" s="78" t="s">
        <v>9983</v>
      </c>
    </row>
    <row r="4147" spans="9:10">
      <c r="I4147" s="52" t="s">
        <v>6060</v>
      </c>
      <c r="J4147" s="78" t="s">
        <v>9987</v>
      </c>
    </row>
    <row r="4148" spans="9:10">
      <c r="I4148" s="52" t="s">
        <v>6061</v>
      </c>
      <c r="J4148" s="78" t="s">
        <v>9988</v>
      </c>
    </row>
    <row r="4149" spans="9:10">
      <c r="I4149" s="52" t="s">
        <v>6062</v>
      </c>
      <c r="J4149" s="78" t="s">
        <v>9989</v>
      </c>
    </row>
    <row r="4150" spans="9:10">
      <c r="I4150" s="52" t="s">
        <v>6063</v>
      </c>
      <c r="J4150" s="78" t="s">
        <v>9990</v>
      </c>
    </row>
    <row r="4151" spans="9:10">
      <c r="I4151" s="52" t="s">
        <v>6064</v>
      </c>
      <c r="J4151" s="78" t="s">
        <v>9991</v>
      </c>
    </row>
    <row r="4152" spans="9:10">
      <c r="I4152" s="52" t="s">
        <v>6065</v>
      </c>
      <c r="J4152" s="78" t="s">
        <v>9992</v>
      </c>
    </row>
    <row r="4153" spans="9:10">
      <c r="I4153" s="52" t="s">
        <v>6066</v>
      </c>
      <c r="J4153" s="78" t="s">
        <v>9993</v>
      </c>
    </row>
    <row r="4154" spans="9:10">
      <c r="I4154" s="52" t="s">
        <v>6067</v>
      </c>
      <c r="J4154" s="78" t="s">
        <v>9991</v>
      </c>
    </row>
    <row r="4155" spans="9:10">
      <c r="I4155" s="52" t="s">
        <v>6068</v>
      </c>
      <c r="J4155" s="78" t="s">
        <v>9992</v>
      </c>
    </row>
    <row r="4156" spans="9:10">
      <c r="I4156" s="52" t="s">
        <v>6069</v>
      </c>
      <c r="J4156" s="78" t="s">
        <v>9993</v>
      </c>
    </row>
    <row r="4157" spans="9:10">
      <c r="I4157" s="52" t="s">
        <v>6070</v>
      </c>
      <c r="J4157" s="78" t="s">
        <v>9991</v>
      </c>
    </row>
    <row r="4158" spans="9:10">
      <c r="I4158" s="52" t="s">
        <v>6071</v>
      </c>
      <c r="J4158" s="78" t="s">
        <v>9992</v>
      </c>
    </row>
    <row r="4159" spans="9:10">
      <c r="I4159" s="52" t="s">
        <v>6072</v>
      </c>
      <c r="J4159" s="78" t="s">
        <v>9993</v>
      </c>
    </row>
    <row r="4160" spans="9:10">
      <c r="I4160" s="52" t="s">
        <v>6073</v>
      </c>
      <c r="J4160" s="78" t="s">
        <v>9991</v>
      </c>
    </row>
    <row r="4161" spans="9:10">
      <c r="I4161" s="52" t="s">
        <v>6074</v>
      </c>
      <c r="J4161" s="78" t="s">
        <v>9992</v>
      </c>
    </row>
    <row r="4162" spans="9:10">
      <c r="I4162" s="52" t="s">
        <v>6075</v>
      </c>
      <c r="J4162" s="78" t="s">
        <v>9993</v>
      </c>
    </row>
    <row r="4163" spans="9:10">
      <c r="I4163" s="52" t="s">
        <v>11028</v>
      </c>
      <c r="J4163" s="78" t="s">
        <v>9994</v>
      </c>
    </row>
    <row r="4164" spans="9:10">
      <c r="I4164" s="52" t="s">
        <v>11029</v>
      </c>
      <c r="J4164" s="78" t="s">
        <v>9995</v>
      </c>
    </row>
    <row r="4165" spans="9:10">
      <c r="I4165" s="52" t="s">
        <v>11030</v>
      </c>
      <c r="J4165" s="78" t="s">
        <v>9996</v>
      </c>
    </row>
    <row r="4166" spans="9:10">
      <c r="I4166" s="52" t="s">
        <v>6076</v>
      </c>
      <c r="J4166" s="78" t="s">
        <v>9997</v>
      </c>
    </row>
    <row r="4167" spans="9:10">
      <c r="I4167" s="52" t="s">
        <v>6077</v>
      </c>
      <c r="J4167" s="78" t="s">
        <v>9998</v>
      </c>
    </row>
    <row r="4168" spans="9:10">
      <c r="I4168" s="52" t="s">
        <v>6078</v>
      </c>
      <c r="J4168" s="78" t="s">
        <v>9999</v>
      </c>
    </row>
    <row r="4169" spans="9:10">
      <c r="I4169" s="52" t="s">
        <v>6079</v>
      </c>
      <c r="J4169" s="78" t="s">
        <v>10000</v>
      </c>
    </row>
    <row r="4170" spans="9:10">
      <c r="I4170" s="50" t="s">
        <v>6080</v>
      </c>
      <c r="J4170" s="78" t="s">
        <v>10001</v>
      </c>
    </row>
    <row r="4171" spans="9:10">
      <c r="I4171" s="50" t="s">
        <v>6081</v>
      </c>
      <c r="J4171" s="78" t="s">
        <v>10002</v>
      </c>
    </row>
    <row r="4172" spans="9:10">
      <c r="I4172" s="50" t="s">
        <v>6082</v>
      </c>
      <c r="J4172" s="78" t="s">
        <v>10003</v>
      </c>
    </row>
    <row r="4173" spans="9:10">
      <c r="I4173" s="50" t="s">
        <v>6083</v>
      </c>
      <c r="J4173" s="78" t="s">
        <v>10004</v>
      </c>
    </row>
    <row r="4174" spans="9:10">
      <c r="I4174" s="50" t="s">
        <v>6084</v>
      </c>
      <c r="J4174" s="78" t="s">
        <v>10005</v>
      </c>
    </row>
    <row r="4175" spans="9:10">
      <c r="I4175" s="50" t="s">
        <v>6085</v>
      </c>
      <c r="J4175" s="78" t="s">
        <v>10006</v>
      </c>
    </row>
    <row r="4176" spans="9:10">
      <c r="I4176" s="50" t="s">
        <v>6086</v>
      </c>
      <c r="J4176" s="78" t="s">
        <v>10007</v>
      </c>
    </row>
    <row r="4177" spans="9:10">
      <c r="I4177" s="50" t="s">
        <v>6087</v>
      </c>
      <c r="J4177" s="78" t="s">
        <v>10008</v>
      </c>
    </row>
    <row r="4178" spans="9:10">
      <c r="I4178" s="50" t="s">
        <v>6088</v>
      </c>
      <c r="J4178" s="78" t="s">
        <v>10009</v>
      </c>
    </row>
    <row r="4179" spans="9:10">
      <c r="I4179" s="50" t="s">
        <v>6089</v>
      </c>
      <c r="J4179" s="78" t="s">
        <v>10010</v>
      </c>
    </row>
    <row r="4180" spans="9:10">
      <c r="I4180" s="50" t="s">
        <v>6090</v>
      </c>
      <c r="J4180" s="78" t="s">
        <v>10011</v>
      </c>
    </row>
    <row r="4181" spans="9:10">
      <c r="I4181" s="50" t="s">
        <v>6091</v>
      </c>
      <c r="J4181" s="78" t="s">
        <v>10012</v>
      </c>
    </row>
    <row r="4182" spans="9:10">
      <c r="I4182" s="50" t="s">
        <v>6092</v>
      </c>
      <c r="J4182" s="78" t="s">
        <v>10013</v>
      </c>
    </row>
    <row r="4183" spans="9:10">
      <c r="I4183" s="50" t="s">
        <v>6093</v>
      </c>
      <c r="J4183" s="78" t="s">
        <v>10014</v>
      </c>
    </row>
    <row r="4184" spans="9:10">
      <c r="I4184" s="50" t="s">
        <v>6094</v>
      </c>
      <c r="J4184" s="78" t="s">
        <v>10015</v>
      </c>
    </row>
    <row r="4185" spans="9:10">
      <c r="I4185" s="50" t="s">
        <v>6095</v>
      </c>
      <c r="J4185" s="78" t="s">
        <v>10016</v>
      </c>
    </row>
    <row r="4186" spans="9:10">
      <c r="I4186" s="50" t="s">
        <v>6096</v>
      </c>
      <c r="J4186" s="78" t="s">
        <v>10017</v>
      </c>
    </row>
    <row r="4187" spans="9:10">
      <c r="I4187" s="50" t="s">
        <v>6097</v>
      </c>
      <c r="J4187" s="78" t="s">
        <v>10018</v>
      </c>
    </row>
    <row r="4188" spans="9:10">
      <c r="I4188" s="50" t="s">
        <v>6098</v>
      </c>
      <c r="J4188" s="78" t="s">
        <v>10019</v>
      </c>
    </row>
    <row r="4189" spans="9:10">
      <c r="I4189" s="50" t="s">
        <v>6099</v>
      </c>
      <c r="J4189" s="78" t="s">
        <v>10020</v>
      </c>
    </row>
    <row r="4190" spans="9:10">
      <c r="I4190" s="50" t="s">
        <v>6100</v>
      </c>
      <c r="J4190" s="78" t="s">
        <v>10021</v>
      </c>
    </row>
    <row r="4191" spans="9:10">
      <c r="I4191" s="50" t="s">
        <v>11031</v>
      </c>
      <c r="J4191" s="78" t="s">
        <v>10022</v>
      </c>
    </row>
    <row r="4192" spans="9:10">
      <c r="I4192" s="50" t="s">
        <v>6101</v>
      </c>
      <c r="J4192" s="78" t="s">
        <v>10023</v>
      </c>
    </row>
    <row r="4193" spans="9:10">
      <c r="I4193" s="50" t="s">
        <v>6102</v>
      </c>
      <c r="J4193" s="78" t="s">
        <v>10024</v>
      </c>
    </row>
    <row r="4194" spans="9:10">
      <c r="I4194" s="50" t="s">
        <v>6103</v>
      </c>
      <c r="J4194" s="78" t="s">
        <v>10025</v>
      </c>
    </row>
    <row r="4195" spans="9:10">
      <c r="I4195" s="50" t="s">
        <v>6104</v>
      </c>
      <c r="J4195" s="78" t="s">
        <v>10026</v>
      </c>
    </row>
    <row r="4196" spans="9:10">
      <c r="I4196" s="50" t="s">
        <v>6105</v>
      </c>
      <c r="J4196" s="78" t="s">
        <v>10027</v>
      </c>
    </row>
    <row r="4197" spans="9:10">
      <c r="I4197" s="50" t="s">
        <v>6106</v>
      </c>
      <c r="J4197" s="78" t="s">
        <v>10028</v>
      </c>
    </row>
    <row r="4198" spans="9:10">
      <c r="I4198" s="50" t="s">
        <v>6107</v>
      </c>
      <c r="J4198" s="78" t="s">
        <v>10029</v>
      </c>
    </row>
    <row r="4199" spans="9:10">
      <c r="I4199" s="50" t="s">
        <v>6108</v>
      </c>
      <c r="J4199" s="78" t="s">
        <v>10030</v>
      </c>
    </row>
    <row r="4200" spans="9:10">
      <c r="I4200" s="50" t="s">
        <v>6109</v>
      </c>
      <c r="J4200" s="78" t="s">
        <v>10031</v>
      </c>
    </row>
    <row r="4201" spans="9:10">
      <c r="I4201" s="50" t="s">
        <v>6110</v>
      </c>
      <c r="J4201" s="78" t="s">
        <v>10032</v>
      </c>
    </row>
    <row r="4202" spans="9:10">
      <c r="I4202" s="50" t="s">
        <v>6111</v>
      </c>
      <c r="J4202" s="78" t="s">
        <v>10033</v>
      </c>
    </row>
    <row r="4203" spans="9:10">
      <c r="I4203" s="50" t="s">
        <v>6112</v>
      </c>
      <c r="J4203" s="78" t="s">
        <v>10034</v>
      </c>
    </row>
    <row r="4204" spans="9:10">
      <c r="I4204" s="50" t="s">
        <v>6113</v>
      </c>
      <c r="J4204" s="78" t="s">
        <v>10035</v>
      </c>
    </row>
    <row r="4205" spans="9:10">
      <c r="I4205" s="50" t="s">
        <v>6114</v>
      </c>
      <c r="J4205" s="78" t="s">
        <v>10036</v>
      </c>
    </row>
    <row r="4206" spans="9:10">
      <c r="I4206" s="50" t="s">
        <v>6115</v>
      </c>
      <c r="J4206" s="78" t="s">
        <v>10037</v>
      </c>
    </row>
    <row r="4207" spans="9:10">
      <c r="I4207" s="50" t="s">
        <v>6116</v>
      </c>
      <c r="J4207" s="78" t="s">
        <v>10038</v>
      </c>
    </row>
    <row r="4208" spans="9:10">
      <c r="I4208" s="50" t="s">
        <v>6117</v>
      </c>
      <c r="J4208" s="78" t="s">
        <v>10039</v>
      </c>
    </row>
    <row r="4209" spans="9:10">
      <c r="I4209" s="50" t="s">
        <v>6118</v>
      </c>
      <c r="J4209" s="78" t="s">
        <v>10040</v>
      </c>
    </row>
    <row r="4210" spans="9:10">
      <c r="I4210" s="50" t="s">
        <v>6119</v>
      </c>
      <c r="J4210" s="78" t="s">
        <v>10041</v>
      </c>
    </row>
    <row r="4211" spans="9:10">
      <c r="I4211" s="50" t="s">
        <v>6120</v>
      </c>
      <c r="J4211" s="78" t="s">
        <v>10042</v>
      </c>
    </row>
    <row r="4212" spans="9:10">
      <c r="I4212" s="50" t="s">
        <v>6121</v>
      </c>
      <c r="J4212" s="78" t="s">
        <v>10043</v>
      </c>
    </row>
    <row r="4213" spans="9:10">
      <c r="I4213" s="50" t="s">
        <v>6122</v>
      </c>
      <c r="J4213" s="78" t="s">
        <v>10044</v>
      </c>
    </row>
    <row r="4214" spans="9:10">
      <c r="I4214" s="50" t="s">
        <v>6123</v>
      </c>
      <c r="J4214" s="78" t="s">
        <v>10045</v>
      </c>
    </row>
    <row r="4215" spans="9:10">
      <c r="I4215" s="50" t="s">
        <v>6124</v>
      </c>
      <c r="J4215" s="78" t="s">
        <v>10046</v>
      </c>
    </row>
    <row r="4216" spans="9:10">
      <c r="I4216" s="50" t="s">
        <v>6125</v>
      </c>
      <c r="J4216" s="78" t="s">
        <v>10047</v>
      </c>
    </row>
    <row r="4217" spans="9:10">
      <c r="I4217" s="50" t="s">
        <v>6126</v>
      </c>
      <c r="J4217" s="78" t="s">
        <v>10048</v>
      </c>
    </row>
    <row r="4218" spans="9:10">
      <c r="I4218" s="50" t="s">
        <v>6127</v>
      </c>
      <c r="J4218" s="78"/>
    </row>
    <row r="4219" spans="9:10">
      <c r="I4219" s="50" t="s">
        <v>6128</v>
      </c>
      <c r="J4219" s="78" t="s">
        <v>10049</v>
      </c>
    </row>
    <row r="4220" spans="9:10">
      <c r="I4220" s="50" t="s">
        <v>6129</v>
      </c>
      <c r="J4220" s="78"/>
    </row>
    <row r="4221" spans="9:10">
      <c r="I4221" s="50" t="s">
        <v>6130</v>
      </c>
      <c r="J4221" s="78"/>
    </row>
    <row r="4222" spans="9:10">
      <c r="I4222" s="50" t="s">
        <v>6131</v>
      </c>
      <c r="J4222" s="78"/>
    </row>
    <row r="4223" spans="9:10">
      <c r="I4223" s="50" t="s">
        <v>6132</v>
      </c>
      <c r="J4223" s="78"/>
    </row>
    <row r="4224" spans="9:10">
      <c r="I4224" s="50" t="s">
        <v>6133</v>
      </c>
      <c r="J4224" s="78"/>
    </row>
    <row r="4225" spans="9:10">
      <c r="I4225" s="50" t="s">
        <v>6134</v>
      </c>
      <c r="J4225" s="78"/>
    </row>
    <row r="4226" spans="9:10">
      <c r="I4226" s="50" t="s">
        <v>6135</v>
      </c>
      <c r="J4226" s="78"/>
    </row>
    <row r="4227" spans="9:10">
      <c r="I4227" s="50" t="s">
        <v>6136</v>
      </c>
      <c r="J4227" s="78" t="s">
        <v>10050</v>
      </c>
    </row>
    <row r="4228" spans="9:10">
      <c r="I4228" s="52" t="s">
        <v>6137</v>
      </c>
      <c r="J4228" s="78" t="s">
        <v>10051</v>
      </c>
    </row>
    <row r="4229" spans="9:10">
      <c r="I4229" s="52" t="s">
        <v>6138</v>
      </c>
      <c r="J4229" s="78" t="s">
        <v>10052</v>
      </c>
    </row>
    <row r="4230" spans="9:10">
      <c r="I4230" s="52" t="s">
        <v>6139</v>
      </c>
      <c r="J4230" s="78" t="s">
        <v>10053</v>
      </c>
    </row>
    <row r="4231" spans="9:10">
      <c r="I4231" s="52" t="s">
        <v>6140</v>
      </c>
      <c r="J4231" s="78" t="s">
        <v>10054</v>
      </c>
    </row>
    <row r="4232" spans="9:10">
      <c r="I4232" s="52" t="s">
        <v>6141</v>
      </c>
      <c r="J4232" s="78" t="s">
        <v>10055</v>
      </c>
    </row>
    <row r="4233" spans="9:10">
      <c r="I4233" s="52" t="s">
        <v>6142</v>
      </c>
      <c r="J4233" s="78" t="s">
        <v>9409</v>
      </c>
    </row>
    <row r="4234" spans="9:10">
      <c r="I4234" s="52" t="s">
        <v>6143</v>
      </c>
      <c r="J4234" s="78" t="s">
        <v>10056</v>
      </c>
    </row>
    <row r="4235" spans="9:10">
      <c r="I4235" s="52" t="s">
        <v>6144</v>
      </c>
      <c r="J4235" s="78" t="s">
        <v>10057</v>
      </c>
    </row>
    <row r="4236" spans="9:10">
      <c r="I4236" s="52" t="s">
        <v>6145</v>
      </c>
      <c r="J4236" s="78" t="s">
        <v>10058</v>
      </c>
    </row>
    <row r="4237" spans="9:10">
      <c r="I4237" s="52" t="s">
        <v>6146</v>
      </c>
      <c r="J4237" s="78" t="s">
        <v>10059</v>
      </c>
    </row>
    <row r="4238" spans="9:10">
      <c r="I4238" s="52" t="s">
        <v>6147</v>
      </c>
      <c r="J4238" s="78" t="s">
        <v>10060</v>
      </c>
    </row>
    <row r="4239" spans="9:10">
      <c r="I4239" s="52" t="s">
        <v>6148</v>
      </c>
      <c r="J4239" s="78" t="s">
        <v>10061</v>
      </c>
    </row>
    <row r="4240" spans="9:10">
      <c r="I4240" s="52" t="s">
        <v>6149</v>
      </c>
      <c r="J4240" s="78" t="s">
        <v>10062</v>
      </c>
    </row>
    <row r="4241" spans="9:10">
      <c r="I4241" s="52" t="s">
        <v>11032</v>
      </c>
      <c r="J4241" s="78" t="s">
        <v>10063</v>
      </c>
    </row>
    <row r="4242" spans="9:10">
      <c r="I4242" s="52" t="s">
        <v>11033</v>
      </c>
      <c r="J4242" s="78" t="s">
        <v>10064</v>
      </c>
    </row>
    <row r="4243" spans="9:10">
      <c r="I4243" s="52" t="s">
        <v>11034</v>
      </c>
      <c r="J4243" s="78" t="s">
        <v>10065</v>
      </c>
    </row>
    <row r="4244" spans="9:10">
      <c r="I4244" s="52" t="s">
        <v>11035</v>
      </c>
      <c r="J4244" s="78" t="s">
        <v>10066</v>
      </c>
    </row>
    <row r="4245" spans="9:10">
      <c r="I4245" s="52" t="s">
        <v>11036</v>
      </c>
      <c r="J4245" s="78" t="s">
        <v>10067</v>
      </c>
    </row>
    <row r="4246" spans="9:10">
      <c r="I4246" s="52" t="s">
        <v>11037</v>
      </c>
      <c r="J4246" s="78" t="s">
        <v>10068</v>
      </c>
    </row>
    <row r="4247" spans="9:10">
      <c r="I4247" s="52" t="s">
        <v>11038</v>
      </c>
      <c r="J4247" s="78" t="s">
        <v>10069</v>
      </c>
    </row>
    <row r="4248" spans="9:10">
      <c r="I4248" s="52" t="s">
        <v>11039</v>
      </c>
      <c r="J4248" s="78" t="s">
        <v>10070</v>
      </c>
    </row>
    <row r="4249" spans="9:10">
      <c r="I4249" s="52" t="s">
        <v>11040</v>
      </c>
      <c r="J4249" s="78" t="s">
        <v>10071</v>
      </c>
    </row>
    <row r="4250" spans="9:10">
      <c r="I4250" s="52" t="s">
        <v>11041</v>
      </c>
      <c r="J4250" s="78" t="s">
        <v>10072</v>
      </c>
    </row>
    <row r="4251" spans="9:10">
      <c r="I4251" s="52" t="s">
        <v>11042</v>
      </c>
      <c r="J4251" s="78" t="s">
        <v>10073</v>
      </c>
    </row>
    <row r="4252" spans="9:10">
      <c r="I4252" s="52" t="s">
        <v>11043</v>
      </c>
      <c r="J4252" s="78" t="s">
        <v>10074</v>
      </c>
    </row>
    <row r="4253" spans="9:10">
      <c r="I4253" s="52" t="s">
        <v>11044</v>
      </c>
      <c r="J4253" s="78" t="s">
        <v>10075</v>
      </c>
    </row>
    <row r="4254" spans="9:10">
      <c r="I4254" s="52" t="s">
        <v>11045</v>
      </c>
      <c r="J4254" s="78" t="s">
        <v>10076</v>
      </c>
    </row>
    <row r="4255" spans="9:10">
      <c r="I4255" s="52" t="s">
        <v>11046</v>
      </c>
      <c r="J4255" s="78" t="s">
        <v>10077</v>
      </c>
    </row>
    <row r="4256" spans="9:10">
      <c r="I4256" s="52" t="s">
        <v>11047</v>
      </c>
      <c r="J4256" s="78" t="s">
        <v>10078</v>
      </c>
    </row>
    <row r="4257" spans="9:10">
      <c r="I4257" s="52" t="s">
        <v>11048</v>
      </c>
      <c r="J4257" s="78" t="s">
        <v>10079</v>
      </c>
    </row>
    <row r="4258" spans="9:10">
      <c r="I4258" s="52" t="s">
        <v>11049</v>
      </c>
      <c r="J4258" s="78" t="s">
        <v>10080</v>
      </c>
    </row>
    <row r="4259" spans="9:10">
      <c r="I4259" s="52" t="s">
        <v>11050</v>
      </c>
      <c r="J4259" s="78" t="s">
        <v>10081</v>
      </c>
    </row>
    <row r="4260" spans="9:10">
      <c r="I4260" s="52" t="s">
        <v>11051</v>
      </c>
      <c r="J4260" s="78" t="s">
        <v>10082</v>
      </c>
    </row>
    <row r="4261" spans="9:10">
      <c r="I4261" s="52" t="s">
        <v>11052</v>
      </c>
      <c r="J4261" s="78" t="s">
        <v>10083</v>
      </c>
    </row>
    <row r="4262" spans="9:10">
      <c r="I4262" s="52" t="s">
        <v>11053</v>
      </c>
      <c r="J4262" s="78" t="s">
        <v>10084</v>
      </c>
    </row>
    <row r="4263" spans="9:10">
      <c r="I4263" s="52" t="s">
        <v>11054</v>
      </c>
      <c r="J4263" s="78" t="s">
        <v>10085</v>
      </c>
    </row>
    <row r="4264" spans="9:10">
      <c r="I4264" s="52" t="s">
        <v>11055</v>
      </c>
      <c r="J4264" s="78" t="s">
        <v>10086</v>
      </c>
    </row>
    <row r="4265" spans="9:10">
      <c r="I4265" s="52" t="s">
        <v>11056</v>
      </c>
      <c r="J4265" s="78" t="s">
        <v>10087</v>
      </c>
    </row>
    <row r="4266" spans="9:10">
      <c r="I4266" s="52" t="s">
        <v>6150</v>
      </c>
      <c r="J4266" s="78" t="s">
        <v>7011</v>
      </c>
    </row>
    <row r="4267" spans="9:10">
      <c r="I4267" s="52" t="s">
        <v>6151</v>
      </c>
      <c r="J4267" s="78" t="s">
        <v>7139</v>
      </c>
    </row>
    <row r="4268" spans="9:10">
      <c r="I4268" s="52" t="s">
        <v>6152</v>
      </c>
      <c r="J4268" s="78" t="s">
        <v>7012</v>
      </c>
    </row>
    <row r="4269" spans="9:10">
      <c r="I4269" s="52" t="s">
        <v>6153</v>
      </c>
      <c r="J4269" s="78" t="s">
        <v>7146</v>
      </c>
    </row>
    <row r="4270" spans="9:10">
      <c r="I4270" s="52" t="s">
        <v>6154</v>
      </c>
      <c r="J4270" s="78" t="s">
        <v>7171</v>
      </c>
    </row>
    <row r="4271" spans="9:10">
      <c r="I4271" s="52" t="s">
        <v>6155</v>
      </c>
      <c r="J4271" s="78" t="s">
        <v>7170</v>
      </c>
    </row>
    <row r="4272" spans="9:10">
      <c r="I4272" s="52" t="s">
        <v>6156</v>
      </c>
      <c r="J4272" s="78" t="s">
        <v>7151</v>
      </c>
    </row>
    <row r="4273" spans="9:10">
      <c r="I4273" s="52" t="s">
        <v>6157</v>
      </c>
      <c r="J4273" s="78" t="s">
        <v>7150</v>
      </c>
    </row>
    <row r="4274" spans="9:10">
      <c r="I4274" s="52" t="s">
        <v>6158</v>
      </c>
      <c r="J4274" s="78" t="s">
        <v>7162</v>
      </c>
    </row>
    <row r="4275" spans="9:10">
      <c r="I4275" s="52" t="s">
        <v>6159</v>
      </c>
      <c r="J4275" s="82" t="s">
        <v>10088</v>
      </c>
    </row>
    <row r="4276" spans="9:10">
      <c r="I4276" s="52" t="s">
        <v>6160</v>
      </c>
      <c r="J4276" s="82" t="s">
        <v>10089</v>
      </c>
    </row>
    <row r="4277" spans="9:10">
      <c r="I4277" s="52" t="s">
        <v>6161</v>
      </c>
      <c r="J4277" s="82" t="s">
        <v>10090</v>
      </c>
    </row>
    <row r="4278" spans="9:10">
      <c r="I4278" s="52" t="s">
        <v>6162</v>
      </c>
      <c r="J4278" s="78" t="s">
        <v>10091</v>
      </c>
    </row>
    <row r="4279" spans="9:10">
      <c r="I4279" s="52" t="s">
        <v>6163</v>
      </c>
      <c r="J4279" s="78" t="s">
        <v>10092</v>
      </c>
    </row>
    <row r="4280" spans="9:10">
      <c r="I4280" s="52" t="s">
        <v>6164</v>
      </c>
      <c r="J4280" s="78" t="s">
        <v>10093</v>
      </c>
    </row>
    <row r="4281" spans="9:10">
      <c r="I4281" s="52" t="s">
        <v>6165</v>
      </c>
      <c r="J4281" s="78" t="s">
        <v>10094</v>
      </c>
    </row>
    <row r="4282" spans="9:10">
      <c r="I4282" s="52" t="s">
        <v>6166</v>
      </c>
      <c r="J4282" s="78" t="s">
        <v>10095</v>
      </c>
    </row>
    <row r="4283" spans="9:10">
      <c r="I4283" s="52" t="s">
        <v>6167</v>
      </c>
      <c r="J4283" s="78" t="s">
        <v>10096</v>
      </c>
    </row>
    <row r="4284" spans="9:10">
      <c r="I4284" s="52" t="s">
        <v>6168</v>
      </c>
      <c r="J4284" s="78" t="s">
        <v>10097</v>
      </c>
    </row>
    <row r="4285" spans="9:10">
      <c r="I4285" s="52" t="s">
        <v>6169</v>
      </c>
      <c r="J4285" s="78" t="s">
        <v>10098</v>
      </c>
    </row>
    <row r="4286" spans="9:10">
      <c r="I4286" s="52" t="s">
        <v>6170</v>
      </c>
      <c r="J4286" s="78" t="s">
        <v>10099</v>
      </c>
    </row>
    <row r="4287" spans="9:10">
      <c r="I4287" s="52" t="s">
        <v>6171</v>
      </c>
      <c r="J4287" s="78" t="s">
        <v>10100</v>
      </c>
    </row>
    <row r="4288" spans="9:10">
      <c r="I4288" s="52" t="s">
        <v>6172</v>
      </c>
      <c r="J4288" s="78" t="s">
        <v>10101</v>
      </c>
    </row>
    <row r="4289" spans="9:10">
      <c r="I4289" s="52" t="s">
        <v>6173</v>
      </c>
      <c r="J4289" s="78" t="s">
        <v>10102</v>
      </c>
    </row>
    <row r="4290" spans="9:10">
      <c r="I4290" s="52" t="s">
        <v>6174</v>
      </c>
      <c r="J4290" s="78" t="s">
        <v>10103</v>
      </c>
    </row>
    <row r="4291" spans="9:10">
      <c r="I4291" s="52" t="s">
        <v>6175</v>
      </c>
      <c r="J4291" s="78" t="s">
        <v>10104</v>
      </c>
    </row>
    <row r="4292" spans="9:10">
      <c r="I4292" s="52" t="s">
        <v>6176</v>
      </c>
      <c r="J4292" s="78" t="s">
        <v>10105</v>
      </c>
    </row>
    <row r="4293" spans="9:10">
      <c r="I4293" s="52" t="s">
        <v>6177</v>
      </c>
      <c r="J4293" s="78" t="s">
        <v>10106</v>
      </c>
    </row>
    <row r="4294" spans="9:10">
      <c r="I4294" s="52" t="s">
        <v>6178</v>
      </c>
      <c r="J4294" s="78" t="s">
        <v>10107</v>
      </c>
    </row>
    <row r="4295" spans="9:10">
      <c r="I4295" s="52" t="s">
        <v>6179</v>
      </c>
      <c r="J4295" s="78" t="s">
        <v>10108</v>
      </c>
    </row>
    <row r="4296" spans="9:10">
      <c r="I4296" s="52" t="s">
        <v>6180</v>
      </c>
      <c r="J4296" s="78" t="s">
        <v>10109</v>
      </c>
    </row>
    <row r="4297" spans="9:10">
      <c r="I4297" s="52" t="s">
        <v>6181</v>
      </c>
      <c r="J4297" s="78" t="s">
        <v>10110</v>
      </c>
    </row>
    <row r="4298" spans="9:10">
      <c r="I4298" s="52" t="s">
        <v>6182</v>
      </c>
      <c r="J4298" s="78" t="s">
        <v>10111</v>
      </c>
    </row>
    <row r="4299" spans="9:10">
      <c r="I4299" s="52" t="s">
        <v>6183</v>
      </c>
      <c r="J4299" s="78" t="s">
        <v>10112</v>
      </c>
    </row>
    <row r="4300" spans="9:10">
      <c r="I4300" s="52" t="s">
        <v>6184</v>
      </c>
      <c r="J4300" s="78" t="s">
        <v>10113</v>
      </c>
    </row>
    <row r="4301" spans="9:10">
      <c r="I4301" s="52" t="s">
        <v>6185</v>
      </c>
      <c r="J4301" s="78" t="s">
        <v>10114</v>
      </c>
    </row>
    <row r="4302" spans="9:10">
      <c r="I4302" s="52" t="s">
        <v>6186</v>
      </c>
      <c r="J4302" s="78" t="s">
        <v>10115</v>
      </c>
    </row>
    <row r="4303" spans="9:10">
      <c r="I4303" s="52" t="s">
        <v>6187</v>
      </c>
      <c r="J4303" s="78" t="s">
        <v>10116</v>
      </c>
    </row>
    <row r="4304" spans="9:10">
      <c r="I4304" s="52" t="s">
        <v>6188</v>
      </c>
      <c r="J4304" s="78" t="s">
        <v>10117</v>
      </c>
    </row>
    <row r="4305" spans="9:10">
      <c r="I4305" s="52" t="s">
        <v>6189</v>
      </c>
      <c r="J4305" s="78" t="s">
        <v>10118</v>
      </c>
    </row>
    <row r="4306" spans="9:10">
      <c r="I4306" s="52" t="s">
        <v>6190</v>
      </c>
      <c r="J4306" s="78" t="s">
        <v>10119</v>
      </c>
    </row>
    <row r="4307" spans="9:10">
      <c r="I4307" s="52" t="s">
        <v>6191</v>
      </c>
      <c r="J4307" s="78" t="s">
        <v>10120</v>
      </c>
    </row>
    <row r="4308" spans="9:10">
      <c r="I4308" s="52" t="s">
        <v>6192</v>
      </c>
      <c r="J4308" s="78" t="s">
        <v>10121</v>
      </c>
    </row>
    <row r="4309" spans="9:10">
      <c r="I4309" s="52" t="s">
        <v>6193</v>
      </c>
      <c r="J4309" s="78" t="s">
        <v>10122</v>
      </c>
    </row>
    <row r="4310" spans="9:10">
      <c r="I4310" s="52" t="s">
        <v>6194</v>
      </c>
      <c r="J4310" s="78" t="s">
        <v>10123</v>
      </c>
    </row>
    <row r="4311" spans="9:10">
      <c r="I4311" s="52" t="s">
        <v>6195</v>
      </c>
      <c r="J4311" s="78" t="s">
        <v>10124</v>
      </c>
    </row>
    <row r="4312" spans="9:10">
      <c r="I4312" s="52" t="s">
        <v>6196</v>
      </c>
      <c r="J4312" s="78" t="s">
        <v>10125</v>
      </c>
    </row>
    <row r="4313" spans="9:10">
      <c r="I4313" s="52" t="s">
        <v>6197</v>
      </c>
      <c r="J4313" s="78" t="s">
        <v>10126</v>
      </c>
    </row>
    <row r="4314" spans="9:10">
      <c r="I4314" s="52" t="s">
        <v>6198</v>
      </c>
      <c r="J4314" s="78" t="s">
        <v>10127</v>
      </c>
    </row>
    <row r="4315" spans="9:10">
      <c r="I4315" s="52" t="s">
        <v>6199</v>
      </c>
      <c r="J4315" s="78" t="s">
        <v>10128</v>
      </c>
    </row>
    <row r="4316" spans="9:10">
      <c r="I4316" s="52" t="s">
        <v>6200</v>
      </c>
      <c r="J4316" s="78" t="s">
        <v>10129</v>
      </c>
    </row>
    <row r="4317" spans="9:10">
      <c r="I4317" s="52" t="s">
        <v>6201</v>
      </c>
      <c r="J4317" s="78" t="s">
        <v>10130</v>
      </c>
    </row>
    <row r="4318" spans="9:10">
      <c r="I4318" s="52" t="s">
        <v>6202</v>
      </c>
      <c r="J4318" s="78" t="s">
        <v>10131</v>
      </c>
    </row>
    <row r="4319" spans="9:10">
      <c r="I4319" s="52" t="s">
        <v>6203</v>
      </c>
      <c r="J4319" s="78" t="s">
        <v>10132</v>
      </c>
    </row>
    <row r="4320" spans="9:10">
      <c r="I4320" s="52" t="s">
        <v>6204</v>
      </c>
      <c r="J4320" s="78" t="s">
        <v>10133</v>
      </c>
    </row>
    <row r="4321" spans="9:10">
      <c r="I4321" s="52" t="s">
        <v>6205</v>
      </c>
      <c r="J4321" s="78" t="s">
        <v>10134</v>
      </c>
    </row>
    <row r="4322" spans="9:10">
      <c r="I4322" s="52" t="s">
        <v>6206</v>
      </c>
      <c r="J4322" s="78" t="s">
        <v>10135</v>
      </c>
    </row>
    <row r="4323" spans="9:10">
      <c r="I4323" s="52" t="s">
        <v>6207</v>
      </c>
      <c r="J4323" s="78" t="s">
        <v>10136</v>
      </c>
    </row>
    <row r="4324" spans="9:10">
      <c r="I4324" s="52" t="s">
        <v>6208</v>
      </c>
      <c r="J4324" s="78" t="s">
        <v>10137</v>
      </c>
    </row>
    <row r="4325" spans="9:10">
      <c r="I4325" s="52" t="s">
        <v>6209</v>
      </c>
      <c r="J4325" s="78" t="s">
        <v>10138</v>
      </c>
    </row>
    <row r="4326" spans="9:10">
      <c r="I4326" s="52" t="s">
        <v>6210</v>
      </c>
      <c r="J4326" s="78" t="s">
        <v>10139</v>
      </c>
    </row>
    <row r="4327" spans="9:10">
      <c r="I4327" s="52" t="s">
        <v>6211</v>
      </c>
      <c r="J4327" s="78" t="s">
        <v>10140</v>
      </c>
    </row>
    <row r="4328" spans="9:10">
      <c r="I4328" s="52" t="s">
        <v>6212</v>
      </c>
      <c r="J4328" s="78" t="s">
        <v>10141</v>
      </c>
    </row>
    <row r="4329" spans="9:10">
      <c r="I4329" s="52" t="s">
        <v>6213</v>
      </c>
      <c r="J4329" s="78" t="s">
        <v>10142</v>
      </c>
    </row>
    <row r="4330" spans="9:10">
      <c r="I4330" s="52" t="s">
        <v>6214</v>
      </c>
      <c r="J4330" s="78" t="s">
        <v>10143</v>
      </c>
    </row>
    <row r="4331" spans="9:10">
      <c r="I4331" s="52" t="s">
        <v>6215</v>
      </c>
      <c r="J4331" s="78" t="s">
        <v>10144</v>
      </c>
    </row>
    <row r="4332" spans="9:10">
      <c r="I4332" s="52" t="s">
        <v>6216</v>
      </c>
      <c r="J4332" s="78" t="s">
        <v>10145</v>
      </c>
    </row>
    <row r="4333" spans="9:10">
      <c r="I4333" s="52" t="s">
        <v>6217</v>
      </c>
      <c r="J4333" s="78" t="s">
        <v>10146</v>
      </c>
    </row>
    <row r="4334" spans="9:10">
      <c r="I4334" s="52" t="s">
        <v>6218</v>
      </c>
      <c r="J4334" s="78" t="s">
        <v>10147</v>
      </c>
    </row>
    <row r="4335" spans="9:10">
      <c r="I4335" s="52" t="s">
        <v>6219</v>
      </c>
      <c r="J4335" s="78" t="s">
        <v>10148</v>
      </c>
    </row>
    <row r="4336" spans="9:10">
      <c r="I4336" s="52" t="s">
        <v>6220</v>
      </c>
      <c r="J4336" s="78" t="s">
        <v>10149</v>
      </c>
    </row>
    <row r="4337" spans="9:10">
      <c r="I4337" s="52" t="s">
        <v>6221</v>
      </c>
      <c r="J4337" s="78" t="s">
        <v>10150</v>
      </c>
    </row>
    <row r="4338" spans="9:10">
      <c r="I4338" s="52" t="s">
        <v>6222</v>
      </c>
      <c r="J4338" s="78" t="s">
        <v>10151</v>
      </c>
    </row>
    <row r="4339" spans="9:10">
      <c r="I4339" s="52" t="s">
        <v>6223</v>
      </c>
      <c r="J4339" s="78" t="s">
        <v>10152</v>
      </c>
    </row>
    <row r="4340" spans="9:10">
      <c r="I4340" s="52" t="s">
        <v>6224</v>
      </c>
      <c r="J4340" s="78" t="s">
        <v>10153</v>
      </c>
    </row>
    <row r="4341" spans="9:10">
      <c r="I4341" s="52" t="s">
        <v>6225</v>
      </c>
      <c r="J4341" s="78" t="s">
        <v>10154</v>
      </c>
    </row>
    <row r="4342" spans="9:10">
      <c r="I4342" s="52" t="s">
        <v>6226</v>
      </c>
      <c r="J4342" s="78" t="s">
        <v>10155</v>
      </c>
    </row>
    <row r="4343" spans="9:10">
      <c r="I4343" s="52" t="s">
        <v>6227</v>
      </c>
      <c r="J4343" s="78" t="s">
        <v>10156</v>
      </c>
    </row>
    <row r="4344" spans="9:10">
      <c r="I4344" s="52" t="s">
        <v>6228</v>
      </c>
      <c r="J4344" s="78" t="s">
        <v>10157</v>
      </c>
    </row>
    <row r="4345" spans="9:10">
      <c r="I4345" s="52" t="s">
        <v>6229</v>
      </c>
      <c r="J4345" s="78" t="s">
        <v>10158</v>
      </c>
    </row>
    <row r="4346" spans="9:10">
      <c r="I4346" s="52" t="s">
        <v>6230</v>
      </c>
      <c r="J4346" s="78" t="s">
        <v>10159</v>
      </c>
    </row>
    <row r="4347" spans="9:10">
      <c r="I4347" s="52" t="s">
        <v>6231</v>
      </c>
      <c r="J4347" s="78" t="s">
        <v>10160</v>
      </c>
    </row>
    <row r="4348" spans="9:10">
      <c r="I4348" s="52" t="s">
        <v>6232</v>
      </c>
      <c r="J4348" s="78" t="s">
        <v>10161</v>
      </c>
    </row>
    <row r="4349" spans="9:10">
      <c r="I4349" s="52" t="s">
        <v>6233</v>
      </c>
      <c r="J4349" s="78" t="s">
        <v>10162</v>
      </c>
    </row>
    <row r="4350" spans="9:10">
      <c r="I4350" s="52" t="s">
        <v>6234</v>
      </c>
      <c r="J4350" s="78" t="s">
        <v>10163</v>
      </c>
    </row>
    <row r="4351" spans="9:10">
      <c r="I4351" s="52" t="s">
        <v>6235</v>
      </c>
      <c r="J4351" s="78" t="s">
        <v>10164</v>
      </c>
    </row>
    <row r="4352" spans="9:10">
      <c r="I4352" s="52" t="s">
        <v>6236</v>
      </c>
      <c r="J4352" s="78" t="s">
        <v>10165</v>
      </c>
    </row>
    <row r="4353" spans="9:10">
      <c r="I4353" s="52" t="s">
        <v>6237</v>
      </c>
      <c r="J4353" s="78" t="s">
        <v>10166</v>
      </c>
    </row>
    <row r="4354" spans="9:10">
      <c r="I4354" s="52" t="s">
        <v>6238</v>
      </c>
      <c r="J4354" s="78" t="s">
        <v>10167</v>
      </c>
    </row>
    <row r="4355" spans="9:10">
      <c r="I4355" s="52" t="s">
        <v>6239</v>
      </c>
      <c r="J4355" s="78" t="s">
        <v>10168</v>
      </c>
    </row>
    <row r="4356" spans="9:10">
      <c r="I4356" s="52" t="s">
        <v>6240</v>
      </c>
      <c r="J4356" s="78" t="s">
        <v>10169</v>
      </c>
    </row>
    <row r="4357" spans="9:10">
      <c r="I4357" s="52" t="s">
        <v>6241</v>
      </c>
      <c r="J4357" s="78" t="s">
        <v>10170</v>
      </c>
    </row>
    <row r="4358" spans="9:10">
      <c r="I4358" s="52" t="s">
        <v>6242</v>
      </c>
      <c r="J4358" s="78" t="s">
        <v>10171</v>
      </c>
    </row>
    <row r="4359" spans="9:10">
      <c r="I4359" s="52" t="s">
        <v>6243</v>
      </c>
      <c r="J4359" s="78" t="s">
        <v>10172</v>
      </c>
    </row>
    <row r="4360" spans="9:10">
      <c r="I4360" s="52" t="s">
        <v>6244</v>
      </c>
      <c r="J4360" s="78" t="s">
        <v>10173</v>
      </c>
    </row>
    <row r="4361" spans="9:10">
      <c r="I4361" s="52" t="s">
        <v>6245</v>
      </c>
      <c r="J4361" s="78" t="s">
        <v>10174</v>
      </c>
    </row>
    <row r="4362" spans="9:10">
      <c r="I4362" s="52" t="s">
        <v>6246</v>
      </c>
      <c r="J4362" s="78" t="s">
        <v>10175</v>
      </c>
    </row>
    <row r="4363" spans="9:10">
      <c r="I4363" s="52" t="s">
        <v>6247</v>
      </c>
      <c r="J4363" s="78" t="s">
        <v>10176</v>
      </c>
    </row>
    <row r="4364" spans="9:10">
      <c r="I4364" s="52" t="s">
        <v>6248</v>
      </c>
      <c r="J4364" s="78" t="s">
        <v>10177</v>
      </c>
    </row>
    <row r="4365" spans="9:10">
      <c r="I4365" s="52" t="s">
        <v>6249</v>
      </c>
      <c r="J4365" s="78" t="s">
        <v>10178</v>
      </c>
    </row>
    <row r="4366" spans="9:10">
      <c r="I4366" s="52" t="s">
        <v>6250</v>
      </c>
      <c r="J4366" s="78" t="s">
        <v>10179</v>
      </c>
    </row>
    <row r="4367" spans="9:10">
      <c r="I4367" s="52" t="s">
        <v>6251</v>
      </c>
      <c r="J4367" s="78" t="s">
        <v>10180</v>
      </c>
    </row>
    <row r="4368" spans="9:10">
      <c r="I4368" s="52" t="s">
        <v>6252</v>
      </c>
      <c r="J4368" s="78" t="s">
        <v>10181</v>
      </c>
    </row>
    <row r="4369" spans="9:10">
      <c r="I4369" s="52" t="s">
        <v>6253</v>
      </c>
      <c r="J4369" s="78" t="s">
        <v>10182</v>
      </c>
    </row>
    <row r="4370" spans="9:10">
      <c r="I4370" s="52" t="s">
        <v>6254</v>
      </c>
      <c r="J4370" s="78" t="s">
        <v>10183</v>
      </c>
    </row>
    <row r="4371" spans="9:10">
      <c r="I4371" s="52" t="s">
        <v>6255</v>
      </c>
      <c r="J4371" s="78" t="s">
        <v>10184</v>
      </c>
    </row>
    <row r="4372" spans="9:10">
      <c r="I4372" s="52" t="s">
        <v>6256</v>
      </c>
      <c r="J4372" s="78" t="s">
        <v>10185</v>
      </c>
    </row>
    <row r="4373" spans="9:10">
      <c r="I4373" s="52" t="s">
        <v>6257</v>
      </c>
      <c r="J4373" s="78" t="s">
        <v>10186</v>
      </c>
    </row>
    <row r="4374" spans="9:10">
      <c r="I4374" s="52" t="s">
        <v>6258</v>
      </c>
      <c r="J4374" s="78" t="s">
        <v>10187</v>
      </c>
    </row>
    <row r="4375" spans="9:10">
      <c r="I4375" s="52" t="s">
        <v>6259</v>
      </c>
      <c r="J4375" s="78" t="s">
        <v>10188</v>
      </c>
    </row>
    <row r="4376" spans="9:10">
      <c r="I4376" s="52" t="s">
        <v>6260</v>
      </c>
      <c r="J4376" s="78" t="s">
        <v>10189</v>
      </c>
    </row>
    <row r="4377" spans="9:10">
      <c r="I4377" s="52" t="s">
        <v>6261</v>
      </c>
      <c r="J4377" s="78" t="s">
        <v>10190</v>
      </c>
    </row>
    <row r="4378" spans="9:10">
      <c r="I4378" s="52" t="s">
        <v>6262</v>
      </c>
      <c r="J4378" s="78" t="s">
        <v>10191</v>
      </c>
    </row>
    <row r="4379" spans="9:10">
      <c r="I4379" s="52" t="s">
        <v>6263</v>
      </c>
      <c r="J4379" s="78" t="s">
        <v>10192</v>
      </c>
    </row>
    <row r="4380" spans="9:10">
      <c r="I4380" s="52" t="s">
        <v>6264</v>
      </c>
      <c r="J4380" s="78" t="s">
        <v>10193</v>
      </c>
    </row>
    <row r="4381" spans="9:10">
      <c r="I4381" s="52" t="s">
        <v>6265</v>
      </c>
      <c r="J4381" s="78" t="s">
        <v>10194</v>
      </c>
    </row>
    <row r="4382" spans="9:10">
      <c r="I4382" s="52" t="s">
        <v>6266</v>
      </c>
      <c r="J4382" s="78" t="s">
        <v>10195</v>
      </c>
    </row>
    <row r="4383" spans="9:10">
      <c r="I4383" s="52" t="s">
        <v>6267</v>
      </c>
      <c r="J4383" s="78" t="s">
        <v>10196</v>
      </c>
    </row>
    <row r="4384" spans="9:10">
      <c r="I4384" s="52" t="s">
        <v>6268</v>
      </c>
      <c r="J4384" s="78" t="s">
        <v>10197</v>
      </c>
    </row>
    <row r="4385" spans="9:10">
      <c r="I4385" s="52" t="s">
        <v>6269</v>
      </c>
      <c r="J4385" s="78" t="s">
        <v>10198</v>
      </c>
    </row>
    <row r="4386" spans="9:10">
      <c r="I4386" s="52" t="s">
        <v>6270</v>
      </c>
      <c r="J4386" s="78" t="s">
        <v>10199</v>
      </c>
    </row>
    <row r="4387" spans="9:10">
      <c r="I4387" s="52" t="s">
        <v>6271</v>
      </c>
      <c r="J4387" s="78" t="s">
        <v>10200</v>
      </c>
    </row>
    <row r="4388" spans="9:10">
      <c r="I4388" s="52" t="s">
        <v>6272</v>
      </c>
      <c r="J4388" s="78" t="s">
        <v>10201</v>
      </c>
    </row>
    <row r="4389" spans="9:10">
      <c r="I4389" s="52" t="s">
        <v>6273</v>
      </c>
      <c r="J4389" s="78" t="s">
        <v>10202</v>
      </c>
    </row>
    <row r="4390" spans="9:10">
      <c r="I4390" s="52" t="s">
        <v>6274</v>
      </c>
      <c r="J4390" s="78" t="s">
        <v>10203</v>
      </c>
    </row>
    <row r="4391" spans="9:10">
      <c r="I4391" s="52" t="s">
        <v>6275</v>
      </c>
      <c r="J4391" s="78" t="s">
        <v>10204</v>
      </c>
    </row>
    <row r="4392" spans="9:10">
      <c r="I4392" s="52" t="s">
        <v>6276</v>
      </c>
      <c r="J4392" s="78" t="s">
        <v>10205</v>
      </c>
    </row>
    <row r="4393" spans="9:10">
      <c r="I4393" s="52" t="s">
        <v>6277</v>
      </c>
      <c r="J4393" s="78" t="s">
        <v>10206</v>
      </c>
    </row>
    <row r="4394" spans="9:10">
      <c r="I4394" s="52" t="s">
        <v>6278</v>
      </c>
      <c r="J4394" s="78" t="s">
        <v>10207</v>
      </c>
    </row>
    <row r="4395" spans="9:10">
      <c r="I4395" s="52" t="s">
        <v>6279</v>
      </c>
      <c r="J4395" s="78" t="s">
        <v>10208</v>
      </c>
    </row>
    <row r="4396" spans="9:10">
      <c r="I4396" s="52" t="s">
        <v>6280</v>
      </c>
      <c r="J4396" s="78" t="s">
        <v>10209</v>
      </c>
    </row>
    <row r="4397" spans="9:10">
      <c r="I4397" s="52" t="s">
        <v>6281</v>
      </c>
      <c r="J4397" s="78" t="s">
        <v>10210</v>
      </c>
    </row>
    <row r="4398" spans="9:10">
      <c r="I4398" s="52" t="s">
        <v>6282</v>
      </c>
      <c r="J4398" s="78" t="s">
        <v>10211</v>
      </c>
    </row>
    <row r="4399" spans="9:10">
      <c r="I4399" s="52" t="s">
        <v>6283</v>
      </c>
      <c r="J4399" s="78" t="s">
        <v>10212</v>
      </c>
    </row>
    <row r="4400" spans="9:10">
      <c r="I4400" s="52" t="s">
        <v>6284</v>
      </c>
      <c r="J4400" s="78" t="s">
        <v>10213</v>
      </c>
    </row>
    <row r="4401" spans="9:10">
      <c r="I4401" s="52" t="s">
        <v>6285</v>
      </c>
      <c r="J4401" s="78" t="s">
        <v>10214</v>
      </c>
    </row>
    <row r="4402" spans="9:10">
      <c r="I4402" s="52" t="s">
        <v>6286</v>
      </c>
      <c r="J4402" s="78" t="s">
        <v>10215</v>
      </c>
    </row>
    <row r="4403" spans="9:10">
      <c r="I4403" s="52" t="s">
        <v>6287</v>
      </c>
      <c r="J4403" s="78" t="s">
        <v>10216</v>
      </c>
    </row>
    <row r="4404" spans="9:10">
      <c r="I4404" s="52" t="s">
        <v>6288</v>
      </c>
      <c r="J4404" s="78" t="s">
        <v>10217</v>
      </c>
    </row>
    <row r="4405" spans="9:10">
      <c r="I4405" s="52" t="s">
        <v>6289</v>
      </c>
      <c r="J4405" s="78" t="s">
        <v>10218</v>
      </c>
    </row>
    <row r="4406" spans="9:10">
      <c r="I4406" s="52" t="s">
        <v>6290</v>
      </c>
      <c r="J4406" s="78" t="s">
        <v>10219</v>
      </c>
    </row>
    <row r="4407" spans="9:10">
      <c r="I4407" s="52" t="s">
        <v>6291</v>
      </c>
      <c r="J4407" s="78" t="s">
        <v>10220</v>
      </c>
    </row>
    <row r="4408" spans="9:10">
      <c r="I4408" s="52" t="s">
        <v>6292</v>
      </c>
      <c r="J4408" s="78" t="s">
        <v>10221</v>
      </c>
    </row>
    <row r="4409" spans="9:10">
      <c r="I4409" s="52" t="s">
        <v>6293</v>
      </c>
      <c r="J4409" s="78" t="s">
        <v>10222</v>
      </c>
    </row>
    <row r="4410" spans="9:10">
      <c r="I4410" s="52" t="s">
        <v>6294</v>
      </c>
      <c r="J4410" s="78" t="s">
        <v>10223</v>
      </c>
    </row>
    <row r="4411" spans="9:10">
      <c r="I4411" s="52" t="s">
        <v>6295</v>
      </c>
      <c r="J4411" s="78" t="s">
        <v>10224</v>
      </c>
    </row>
    <row r="4412" spans="9:10">
      <c r="I4412" s="52" t="s">
        <v>6296</v>
      </c>
      <c r="J4412" s="78" t="s">
        <v>10225</v>
      </c>
    </row>
    <row r="4413" spans="9:10">
      <c r="I4413" s="52" t="s">
        <v>6297</v>
      </c>
      <c r="J4413" s="78" t="s">
        <v>10226</v>
      </c>
    </row>
    <row r="4414" spans="9:10">
      <c r="I4414" s="52" t="s">
        <v>6298</v>
      </c>
      <c r="J4414" s="78" t="s">
        <v>10227</v>
      </c>
    </row>
    <row r="4415" spans="9:10">
      <c r="I4415" s="52" t="s">
        <v>6299</v>
      </c>
      <c r="J4415" s="78" t="s">
        <v>10228</v>
      </c>
    </row>
    <row r="4416" spans="9:10">
      <c r="I4416" s="52" t="s">
        <v>6300</v>
      </c>
      <c r="J4416" s="78" t="s">
        <v>10229</v>
      </c>
    </row>
    <row r="4417" spans="9:10">
      <c r="I4417" s="52" t="s">
        <v>6301</v>
      </c>
      <c r="J4417" s="78" t="s">
        <v>10230</v>
      </c>
    </row>
    <row r="4418" spans="9:10">
      <c r="I4418" s="52" t="s">
        <v>6302</v>
      </c>
      <c r="J4418" s="78" t="s">
        <v>10231</v>
      </c>
    </row>
    <row r="4419" spans="9:10">
      <c r="I4419" s="52" t="s">
        <v>6303</v>
      </c>
      <c r="J4419" s="78" t="s">
        <v>10232</v>
      </c>
    </row>
    <row r="4420" spans="9:10">
      <c r="I4420" s="52" t="s">
        <v>6304</v>
      </c>
      <c r="J4420" s="78" t="s">
        <v>10233</v>
      </c>
    </row>
    <row r="4421" spans="9:10">
      <c r="I4421" s="52" t="s">
        <v>6305</v>
      </c>
      <c r="J4421" s="78" t="s">
        <v>10234</v>
      </c>
    </row>
    <row r="4422" spans="9:10">
      <c r="I4422" s="52" t="s">
        <v>6306</v>
      </c>
      <c r="J4422" s="78" t="s">
        <v>10235</v>
      </c>
    </row>
    <row r="4423" spans="9:10">
      <c r="I4423" s="52" t="s">
        <v>6307</v>
      </c>
      <c r="J4423" s="78" t="s">
        <v>10236</v>
      </c>
    </row>
    <row r="4424" spans="9:10">
      <c r="I4424" s="52" t="s">
        <v>6308</v>
      </c>
      <c r="J4424" s="78" t="s">
        <v>10237</v>
      </c>
    </row>
    <row r="4425" spans="9:10">
      <c r="I4425" s="52" t="s">
        <v>6309</v>
      </c>
      <c r="J4425" s="78" t="s">
        <v>10238</v>
      </c>
    </row>
    <row r="4426" spans="9:10">
      <c r="I4426" s="52" t="s">
        <v>6310</v>
      </c>
      <c r="J4426" s="78" t="s">
        <v>10239</v>
      </c>
    </row>
    <row r="4427" spans="9:10">
      <c r="I4427" s="52" t="s">
        <v>6311</v>
      </c>
      <c r="J4427" s="78" t="s">
        <v>10240</v>
      </c>
    </row>
    <row r="4428" spans="9:10">
      <c r="I4428" s="52" t="s">
        <v>6312</v>
      </c>
      <c r="J4428" s="78" t="s">
        <v>10241</v>
      </c>
    </row>
    <row r="4429" spans="9:10">
      <c r="I4429" s="52" t="s">
        <v>6313</v>
      </c>
      <c r="J4429" s="78" t="s">
        <v>10242</v>
      </c>
    </row>
    <row r="4430" spans="9:10">
      <c r="I4430" s="52" t="s">
        <v>11057</v>
      </c>
      <c r="J4430" s="78" t="s">
        <v>10243</v>
      </c>
    </row>
    <row r="4431" spans="9:10">
      <c r="I4431" s="52" t="s">
        <v>6314</v>
      </c>
      <c r="J4431" s="78" t="s">
        <v>10244</v>
      </c>
    </row>
    <row r="4432" spans="9:10">
      <c r="I4432" s="52" t="s">
        <v>6315</v>
      </c>
      <c r="J4432" s="78" t="s">
        <v>10245</v>
      </c>
    </row>
    <row r="4433" spans="9:10">
      <c r="I4433" s="52" t="s">
        <v>6316</v>
      </c>
      <c r="J4433" s="78" t="s">
        <v>10246</v>
      </c>
    </row>
    <row r="4434" spans="9:10">
      <c r="I4434" s="52" t="s">
        <v>6317</v>
      </c>
      <c r="J4434" s="78" t="s">
        <v>10247</v>
      </c>
    </row>
    <row r="4435" spans="9:10">
      <c r="I4435" s="52" t="s">
        <v>6318</v>
      </c>
      <c r="J4435" s="78" t="s">
        <v>10248</v>
      </c>
    </row>
    <row r="4436" spans="9:10">
      <c r="I4436" s="52" t="s">
        <v>6319</v>
      </c>
      <c r="J4436" s="78" t="s">
        <v>10249</v>
      </c>
    </row>
    <row r="4437" spans="9:10">
      <c r="I4437" s="52" t="s">
        <v>6320</v>
      </c>
      <c r="J4437" s="78" t="s">
        <v>10250</v>
      </c>
    </row>
    <row r="4438" spans="9:10">
      <c r="I4438" s="52" t="s">
        <v>6321</v>
      </c>
      <c r="J4438" s="78" t="s">
        <v>10251</v>
      </c>
    </row>
    <row r="4439" spans="9:10">
      <c r="I4439" s="52" t="s">
        <v>6322</v>
      </c>
      <c r="J4439" s="78" t="s">
        <v>10252</v>
      </c>
    </row>
    <row r="4440" spans="9:10">
      <c r="I4440" s="52" t="s">
        <v>6323</v>
      </c>
      <c r="J4440" s="78" t="s">
        <v>10253</v>
      </c>
    </row>
    <row r="4441" spans="9:10">
      <c r="I4441" s="52" t="s">
        <v>6324</v>
      </c>
      <c r="J4441" s="78" t="s">
        <v>10254</v>
      </c>
    </row>
    <row r="4442" spans="9:10">
      <c r="I4442" s="52" t="s">
        <v>6325</v>
      </c>
      <c r="J4442" s="78" t="s">
        <v>10255</v>
      </c>
    </row>
    <row r="4443" spans="9:10">
      <c r="I4443" s="52" t="s">
        <v>6326</v>
      </c>
      <c r="J4443" s="78" t="s">
        <v>7878</v>
      </c>
    </row>
    <row r="4444" spans="9:10">
      <c r="I4444" s="52" t="s">
        <v>6327</v>
      </c>
      <c r="J4444" s="78" t="s">
        <v>10256</v>
      </c>
    </row>
    <row r="4445" spans="9:10">
      <c r="I4445" s="52" t="s">
        <v>6328</v>
      </c>
      <c r="J4445" s="78" t="s">
        <v>10257</v>
      </c>
    </row>
    <row r="4446" spans="9:10">
      <c r="I4446" s="52" t="s">
        <v>6329</v>
      </c>
      <c r="J4446" s="78" t="s">
        <v>8257</v>
      </c>
    </row>
    <row r="4447" spans="9:10">
      <c r="I4447" s="52" t="s">
        <v>6330</v>
      </c>
      <c r="J4447" s="78" t="s">
        <v>8258</v>
      </c>
    </row>
    <row r="4448" spans="9:10">
      <c r="I4448" s="52" t="s">
        <v>6331</v>
      </c>
      <c r="J4448" s="78" t="s">
        <v>8259</v>
      </c>
    </row>
    <row r="4449" spans="9:10">
      <c r="I4449" s="52" t="s">
        <v>6332</v>
      </c>
      <c r="J4449" s="78" t="s">
        <v>8260</v>
      </c>
    </row>
    <row r="4450" spans="9:10">
      <c r="I4450" s="52" t="s">
        <v>6333</v>
      </c>
      <c r="J4450" s="78" t="s">
        <v>8261</v>
      </c>
    </row>
    <row r="4451" spans="9:10">
      <c r="I4451" s="52" t="s">
        <v>6334</v>
      </c>
      <c r="J4451" s="78" t="s">
        <v>10258</v>
      </c>
    </row>
    <row r="4452" spans="9:10">
      <c r="I4452" s="52" t="s">
        <v>6335</v>
      </c>
      <c r="J4452" s="78" t="s">
        <v>10259</v>
      </c>
    </row>
    <row r="4453" spans="9:10">
      <c r="I4453" s="52" t="s">
        <v>6336</v>
      </c>
      <c r="J4453" s="78" t="s">
        <v>10260</v>
      </c>
    </row>
    <row r="4454" spans="9:10">
      <c r="I4454" s="52" t="s">
        <v>6337</v>
      </c>
      <c r="J4454" s="78" t="s">
        <v>10261</v>
      </c>
    </row>
    <row r="4455" spans="9:10">
      <c r="I4455" s="52" t="s">
        <v>6338</v>
      </c>
      <c r="J4455" s="78" t="s">
        <v>10262</v>
      </c>
    </row>
    <row r="4456" spans="9:10">
      <c r="I4456" s="52" t="s">
        <v>6339</v>
      </c>
      <c r="J4456" s="78" t="s">
        <v>10263</v>
      </c>
    </row>
    <row r="4457" spans="9:10">
      <c r="I4457" s="52" t="s">
        <v>6340</v>
      </c>
      <c r="J4457" s="78" t="s">
        <v>10264</v>
      </c>
    </row>
    <row r="4458" spans="9:10">
      <c r="I4458" s="52" t="s">
        <v>6341</v>
      </c>
      <c r="J4458" s="78" t="s">
        <v>10265</v>
      </c>
    </row>
    <row r="4459" spans="9:10">
      <c r="I4459" s="52" t="s">
        <v>6342</v>
      </c>
      <c r="J4459" s="78" t="s">
        <v>10266</v>
      </c>
    </row>
    <row r="4460" spans="9:10">
      <c r="I4460" s="52" t="s">
        <v>6343</v>
      </c>
      <c r="J4460" s="78" t="s">
        <v>10267</v>
      </c>
    </row>
    <row r="4461" spans="9:10">
      <c r="I4461" s="52" t="s">
        <v>6344</v>
      </c>
      <c r="J4461" s="78" t="s">
        <v>10268</v>
      </c>
    </row>
    <row r="4462" spans="9:10">
      <c r="I4462" s="52" t="s">
        <v>6345</v>
      </c>
      <c r="J4462" s="78" t="s">
        <v>10269</v>
      </c>
    </row>
    <row r="4463" spans="9:10">
      <c r="I4463" s="52" t="s">
        <v>6346</v>
      </c>
      <c r="J4463" s="78" t="s">
        <v>10270</v>
      </c>
    </row>
    <row r="4464" spans="9:10">
      <c r="I4464" s="52" t="s">
        <v>6347</v>
      </c>
      <c r="J4464" s="78" t="s">
        <v>10271</v>
      </c>
    </row>
    <row r="4465" spans="9:10">
      <c r="I4465" s="52" t="s">
        <v>6348</v>
      </c>
      <c r="J4465" s="78" t="s">
        <v>10272</v>
      </c>
    </row>
    <row r="4466" spans="9:10">
      <c r="I4466" s="52" t="s">
        <v>6349</v>
      </c>
      <c r="J4466" s="78" t="s">
        <v>10273</v>
      </c>
    </row>
    <row r="4467" spans="9:10">
      <c r="I4467" s="52" t="s">
        <v>6350</v>
      </c>
      <c r="J4467" s="78" t="s">
        <v>10274</v>
      </c>
    </row>
    <row r="4468" spans="9:10">
      <c r="I4468" s="52" t="s">
        <v>6351</v>
      </c>
      <c r="J4468" s="78" t="s">
        <v>9559</v>
      </c>
    </row>
    <row r="4469" spans="9:10">
      <c r="I4469" s="52" t="s">
        <v>6352</v>
      </c>
      <c r="J4469" s="78" t="s">
        <v>10275</v>
      </c>
    </row>
    <row r="4470" spans="9:10">
      <c r="I4470" s="52" t="s">
        <v>6353</v>
      </c>
      <c r="J4470" s="78" t="s">
        <v>9796</v>
      </c>
    </row>
    <row r="4471" spans="9:10">
      <c r="I4471" s="52" t="s">
        <v>6354</v>
      </c>
      <c r="J4471" s="78" t="s">
        <v>9523</v>
      </c>
    </row>
    <row r="4472" spans="9:10">
      <c r="I4472" s="52" t="s">
        <v>6355</v>
      </c>
      <c r="J4472" s="78" t="s">
        <v>10276</v>
      </c>
    </row>
    <row r="4473" spans="9:10">
      <c r="I4473" s="52" t="s">
        <v>6356</v>
      </c>
      <c r="J4473" s="78" t="s">
        <v>1695</v>
      </c>
    </row>
    <row r="4474" spans="9:10">
      <c r="I4474" s="52" t="s">
        <v>6357</v>
      </c>
      <c r="J4474" s="78" t="s">
        <v>9560</v>
      </c>
    </row>
    <row r="4475" spans="9:10">
      <c r="I4475" s="52" t="s">
        <v>6358</v>
      </c>
      <c r="J4475" s="78" t="s">
        <v>10277</v>
      </c>
    </row>
    <row r="4476" spans="9:10">
      <c r="I4476" s="52" t="s">
        <v>6359</v>
      </c>
      <c r="J4476" s="78" t="s">
        <v>9521</v>
      </c>
    </row>
    <row r="4477" spans="9:10">
      <c r="I4477" s="52" t="s">
        <v>6360</v>
      </c>
      <c r="J4477" s="78" t="s">
        <v>9522</v>
      </c>
    </row>
    <row r="4478" spans="9:10">
      <c r="I4478" s="52" t="s">
        <v>6361</v>
      </c>
      <c r="J4478" s="78" t="s">
        <v>10278</v>
      </c>
    </row>
    <row r="4479" spans="9:10">
      <c r="I4479" s="52" t="s">
        <v>6362</v>
      </c>
      <c r="J4479" s="78" t="s">
        <v>9536</v>
      </c>
    </row>
    <row r="4480" spans="9:10">
      <c r="I4480" s="52" t="s">
        <v>6363</v>
      </c>
      <c r="J4480" s="78" t="s">
        <v>10279</v>
      </c>
    </row>
    <row r="4481" spans="9:10">
      <c r="I4481" s="52" t="s">
        <v>6364</v>
      </c>
      <c r="J4481" s="78" t="s">
        <v>10280</v>
      </c>
    </row>
    <row r="4482" spans="9:10">
      <c r="I4482" s="52" t="s">
        <v>6365</v>
      </c>
      <c r="J4482" s="78" t="s">
        <v>9561</v>
      </c>
    </row>
    <row r="4483" spans="9:10">
      <c r="I4483" s="52" t="s">
        <v>6366</v>
      </c>
      <c r="J4483" s="78" t="s">
        <v>10281</v>
      </c>
    </row>
    <row r="4484" spans="9:10">
      <c r="I4484" s="52" t="s">
        <v>6367</v>
      </c>
      <c r="J4484" s="78" t="s">
        <v>9557</v>
      </c>
    </row>
    <row r="4485" spans="9:10">
      <c r="I4485" s="52" t="s">
        <v>6368</v>
      </c>
      <c r="J4485" s="78" t="s">
        <v>10282</v>
      </c>
    </row>
    <row r="4486" spans="9:10">
      <c r="I4486" s="52" t="s">
        <v>6369</v>
      </c>
      <c r="J4486" s="78" t="s">
        <v>10283</v>
      </c>
    </row>
    <row r="4487" spans="9:10">
      <c r="I4487" s="52" t="s">
        <v>6370</v>
      </c>
      <c r="J4487" s="78" t="s">
        <v>10284</v>
      </c>
    </row>
    <row r="4488" spans="9:10">
      <c r="I4488" s="52" t="s">
        <v>6371</v>
      </c>
      <c r="J4488" s="78" t="s">
        <v>10285</v>
      </c>
    </row>
    <row r="4489" spans="9:10">
      <c r="I4489" s="52" t="s">
        <v>6372</v>
      </c>
      <c r="J4489" s="78" t="s">
        <v>10286</v>
      </c>
    </row>
    <row r="4490" spans="9:10">
      <c r="I4490" s="52" t="s">
        <v>6373</v>
      </c>
      <c r="J4490" s="78" t="s">
        <v>10287</v>
      </c>
    </row>
    <row r="4491" spans="9:10">
      <c r="I4491" s="52" t="s">
        <v>6374</v>
      </c>
      <c r="J4491" s="78" t="s">
        <v>9556</v>
      </c>
    </row>
    <row r="4492" spans="9:10">
      <c r="I4492" s="52" t="s">
        <v>6375</v>
      </c>
      <c r="J4492" s="78" t="s">
        <v>10288</v>
      </c>
    </row>
    <row r="4493" spans="9:10">
      <c r="I4493" s="52" t="s">
        <v>6376</v>
      </c>
      <c r="J4493" s="78" t="s">
        <v>10289</v>
      </c>
    </row>
    <row r="4494" spans="9:10">
      <c r="I4494" s="52" t="s">
        <v>6377</v>
      </c>
      <c r="J4494" s="78" t="s">
        <v>10290</v>
      </c>
    </row>
    <row r="4495" spans="9:10">
      <c r="I4495" s="52" t="s">
        <v>6378</v>
      </c>
      <c r="J4495" s="78" t="s">
        <v>10291</v>
      </c>
    </row>
    <row r="4496" spans="9:10">
      <c r="I4496" s="52" t="s">
        <v>6379</v>
      </c>
      <c r="J4496" s="78" t="s">
        <v>10292</v>
      </c>
    </row>
    <row r="4497" spans="9:10">
      <c r="I4497" s="52" t="s">
        <v>6380</v>
      </c>
      <c r="J4497" s="78" t="s">
        <v>10293</v>
      </c>
    </row>
    <row r="4498" spans="9:10">
      <c r="I4498" s="52" t="s">
        <v>6381</v>
      </c>
      <c r="J4498" s="78" t="s">
        <v>10294</v>
      </c>
    </row>
    <row r="4499" spans="9:10">
      <c r="I4499" s="52" t="s">
        <v>6382</v>
      </c>
      <c r="J4499" s="78" t="s">
        <v>10295</v>
      </c>
    </row>
    <row r="4500" spans="9:10">
      <c r="I4500" s="52" t="s">
        <v>6383</v>
      </c>
      <c r="J4500" s="78" t="s">
        <v>10296</v>
      </c>
    </row>
    <row r="4501" spans="9:10">
      <c r="I4501" s="52" t="s">
        <v>6384</v>
      </c>
      <c r="J4501" s="78" t="s">
        <v>10297</v>
      </c>
    </row>
    <row r="4502" spans="9:10">
      <c r="I4502" s="52" t="s">
        <v>6385</v>
      </c>
      <c r="J4502" s="78" t="s">
        <v>10298</v>
      </c>
    </row>
    <row r="4503" spans="9:10">
      <c r="I4503" s="52" t="s">
        <v>6386</v>
      </c>
      <c r="J4503" s="78" t="s">
        <v>9562</v>
      </c>
    </row>
    <row r="4504" spans="9:10">
      <c r="I4504" s="52" t="s">
        <v>6387</v>
      </c>
      <c r="J4504" s="78" t="s">
        <v>10299</v>
      </c>
    </row>
    <row r="4505" spans="9:10">
      <c r="I4505" s="52" t="s">
        <v>6388</v>
      </c>
      <c r="J4505" s="78" t="s">
        <v>10300</v>
      </c>
    </row>
    <row r="4506" spans="9:10">
      <c r="I4506" s="52" t="s">
        <v>6389</v>
      </c>
      <c r="J4506" s="78" t="s">
        <v>10301</v>
      </c>
    </row>
    <row r="4507" spans="9:10">
      <c r="I4507" s="52" t="s">
        <v>6390</v>
      </c>
      <c r="J4507" s="78" t="s">
        <v>10302</v>
      </c>
    </row>
    <row r="4508" spans="9:10">
      <c r="I4508" s="52" t="s">
        <v>6391</v>
      </c>
      <c r="J4508" s="78" t="s">
        <v>10303</v>
      </c>
    </row>
    <row r="4509" spans="9:10">
      <c r="I4509" s="52" t="s">
        <v>6392</v>
      </c>
      <c r="J4509" s="78" t="s">
        <v>10304</v>
      </c>
    </row>
    <row r="4510" spans="9:10">
      <c r="I4510" s="52" t="s">
        <v>6393</v>
      </c>
      <c r="J4510" s="78" t="s">
        <v>10305</v>
      </c>
    </row>
    <row r="4511" spans="9:10">
      <c r="I4511" s="52" t="s">
        <v>6394</v>
      </c>
      <c r="J4511" s="78" t="s">
        <v>10306</v>
      </c>
    </row>
    <row r="4512" spans="9:10">
      <c r="I4512" s="52" t="s">
        <v>6395</v>
      </c>
      <c r="J4512" s="78" t="s">
        <v>10307</v>
      </c>
    </row>
    <row r="4513" spans="9:10">
      <c r="I4513" s="52" t="s">
        <v>6396</v>
      </c>
      <c r="J4513" s="78" t="s">
        <v>10308</v>
      </c>
    </row>
    <row r="4514" spans="9:10">
      <c r="I4514" s="52" t="s">
        <v>6397</v>
      </c>
      <c r="J4514" s="78" t="s">
        <v>10309</v>
      </c>
    </row>
    <row r="4515" spans="9:10">
      <c r="I4515" s="52" t="s">
        <v>6398</v>
      </c>
      <c r="J4515" s="78" t="s">
        <v>10310</v>
      </c>
    </row>
    <row r="4516" spans="9:10">
      <c r="I4516" s="52" t="s">
        <v>6399</v>
      </c>
      <c r="J4516" s="78" t="s">
        <v>10311</v>
      </c>
    </row>
    <row r="4517" spans="9:10">
      <c r="I4517" s="52" t="s">
        <v>11058</v>
      </c>
      <c r="J4517" s="78" t="s">
        <v>10312</v>
      </c>
    </row>
    <row r="4518" spans="9:10">
      <c r="I4518" s="52" t="s">
        <v>11059</v>
      </c>
      <c r="J4518" s="78" t="s">
        <v>9577</v>
      </c>
    </row>
    <row r="4519" spans="9:10">
      <c r="I4519" s="52" t="s">
        <v>11060</v>
      </c>
      <c r="J4519" s="78" t="s">
        <v>9578</v>
      </c>
    </row>
    <row r="4520" spans="9:10">
      <c r="I4520" s="52" t="s">
        <v>11061</v>
      </c>
      <c r="J4520" s="78" t="s">
        <v>9579</v>
      </c>
    </row>
    <row r="4521" spans="9:10">
      <c r="I4521" s="52" t="s">
        <v>11062</v>
      </c>
      <c r="J4521" s="78" t="s">
        <v>9580</v>
      </c>
    </row>
    <row r="4522" spans="9:10">
      <c r="I4522" s="52" t="s">
        <v>11063</v>
      </c>
      <c r="J4522" s="78" t="s">
        <v>10313</v>
      </c>
    </row>
    <row r="4523" spans="9:10">
      <c r="I4523" s="52" t="s">
        <v>11064</v>
      </c>
      <c r="J4523" s="78" t="s">
        <v>10314</v>
      </c>
    </row>
    <row r="4524" spans="9:10">
      <c r="I4524" s="52" t="s">
        <v>6407</v>
      </c>
      <c r="J4524" s="78" t="s">
        <v>10315</v>
      </c>
    </row>
    <row r="4525" spans="9:10">
      <c r="I4525" s="52" t="s">
        <v>6408</v>
      </c>
      <c r="J4525" s="78" t="s">
        <v>10316</v>
      </c>
    </row>
    <row r="4526" spans="9:10">
      <c r="I4526" s="52" t="s">
        <v>6409</v>
      </c>
      <c r="J4526" s="78" t="s">
        <v>10317</v>
      </c>
    </row>
    <row r="4527" spans="9:10">
      <c r="I4527" s="52" t="s">
        <v>6410</v>
      </c>
      <c r="J4527" s="78" t="s">
        <v>10318</v>
      </c>
    </row>
    <row r="4528" spans="9:10">
      <c r="I4528" s="52" t="s">
        <v>6411</v>
      </c>
      <c r="J4528" s="78" t="s">
        <v>10319</v>
      </c>
    </row>
    <row r="4529" spans="9:10">
      <c r="I4529" s="52" t="s">
        <v>6412</v>
      </c>
      <c r="J4529" s="78" t="s">
        <v>10320</v>
      </c>
    </row>
    <row r="4530" spans="9:10">
      <c r="I4530" s="52" t="s">
        <v>6413</v>
      </c>
      <c r="J4530" s="78" t="s">
        <v>10321</v>
      </c>
    </row>
    <row r="4531" spans="9:10">
      <c r="I4531" s="52" t="s">
        <v>6414</v>
      </c>
      <c r="J4531" s="78" t="s">
        <v>10322</v>
      </c>
    </row>
    <row r="4532" spans="9:10">
      <c r="I4532" s="52" t="s">
        <v>6415</v>
      </c>
      <c r="J4532" s="78" t="s">
        <v>10323</v>
      </c>
    </row>
    <row r="4533" spans="9:10">
      <c r="I4533" s="52" t="s">
        <v>11065</v>
      </c>
      <c r="J4533" s="78" t="s">
        <v>10324</v>
      </c>
    </row>
    <row r="4534" spans="9:10">
      <c r="I4534" s="52" t="s">
        <v>11066</v>
      </c>
      <c r="J4534" s="78" t="s">
        <v>10325</v>
      </c>
    </row>
    <row r="4535" spans="9:10">
      <c r="I4535" s="52" t="s">
        <v>11067</v>
      </c>
      <c r="J4535" s="78" t="s">
        <v>10326</v>
      </c>
    </row>
    <row r="4536" spans="9:10">
      <c r="I4536" s="52" t="s">
        <v>11068</v>
      </c>
      <c r="J4536" s="78" t="s">
        <v>10327</v>
      </c>
    </row>
    <row r="4537" spans="9:10">
      <c r="I4537" s="52" t="s">
        <v>11069</v>
      </c>
      <c r="J4537" s="78" t="s">
        <v>10328</v>
      </c>
    </row>
    <row r="4538" spans="9:10">
      <c r="I4538" s="52" t="s">
        <v>11070</v>
      </c>
      <c r="J4538" s="78" t="s">
        <v>10329</v>
      </c>
    </row>
    <row r="4539" spans="9:10">
      <c r="I4539" s="52" t="s">
        <v>11071</v>
      </c>
      <c r="J4539" s="78" t="s">
        <v>10330</v>
      </c>
    </row>
    <row r="4540" spans="9:10">
      <c r="I4540" s="52" t="s">
        <v>11072</v>
      </c>
      <c r="J4540" s="78" t="s">
        <v>10331</v>
      </c>
    </row>
    <row r="4541" spans="9:10">
      <c r="I4541" s="52" t="s">
        <v>11073</v>
      </c>
      <c r="J4541" s="78" t="s">
        <v>10332</v>
      </c>
    </row>
    <row r="4542" spans="9:10">
      <c r="I4542" s="52" t="s">
        <v>11074</v>
      </c>
      <c r="J4542" s="78" t="s">
        <v>10333</v>
      </c>
    </row>
    <row r="4543" spans="9:10">
      <c r="I4543" s="52" t="s">
        <v>11075</v>
      </c>
      <c r="J4543" s="78" t="s">
        <v>10334</v>
      </c>
    </row>
    <row r="4544" spans="9:10">
      <c r="I4544" s="52" t="s">
        <v>11076</v>
      </c>
      <c r="J4544" s="78" t="s">
        <v>10335</v>
      </c>
    </row>
    <row r="4545" spans="9:10">
      <c r="I4545" s="52" t="s">
        <v>11077</v>
      </c>
      <c r="J4545" s="78" t="s">
        <v>10336</v>
      </c>
    </row>
    <row r="4546" spans="9:10">
      <c r="I4546" s="52" t="s">
        <v>11078</v>
      </c>
      <c r="J4546" s="78" t="s">
        <v>10337</v>
      </c>
    </row>
    <row r="4547" spans="9:10">
      <c r="I4547" s="52" t="s">
        <v>11079</v>
      </c>
      <c r="J4547" s="78" t="s">
        <v>10338</v>
      </c>
    </row>
    <row r="4548" spans="9:10">
      <c r="I4548" s="52" t="s">
        <v>11080</v>
      </c>
      <c r="J4548" s="78" t="s">
        <v>10339</v>
      </c>
    </row>
    <row r="4549" spans="9:10">
      <c r="I4549" s="52" t="s">
        <v>11081</v>
      </c>
      <c r="J4549" s="78" t="s">
        <v>10340</v>
      </c>
    </row>
    <row r="4550" spans="9:10">
      <c r="I4550" s="52" t="s">
        <v>11082</v>
      </c>
      <c r="J4550" s="78" t="s">
        <v>10341</v>
      </c>
    </row>
    <row r="4551" spans="9:10">
      <c r="I4551" s="52" t="s">
        <v>11083</v>
      </c>
      <c r="J4551" s="78" t="s">
        <v>10342</v>
      </c>
    </row>
    <row r="4552" spans="9:10">
      <c r="I4552" s="52" t="s">
        <v>11084</v>
      </c>
      <c r="J4552" s="78" t="s">
        <v>10343</v>
      </c>
    </row>
    <row r="4553" spans="9:10">
      <c r="I4553" s="52" t="s">
        <v>11085</v>
      </c>
      <c r="J4553" s="78">
        <v>1</v>
      </c>
    </row>
    <row r="4554" spans="9:10">
      <c r="I4554" s="52" t="s">
        <v>11086</v>
      </c>
      <c r="J4554" s="78" t="s">
        <v>10344</v>
      </c>
    </row>
    <row r="4555" spans="9:10">
      <c r="I4555" s="52" t="s">
        <v>6438</v>
      </c>
      <c r="J4555" s="78" t="s">
        <v>10345</v>
      </c>
    </row>
    <row r="4556" spans="9:10">
      <c r="I4556" s="52" t="s">
        <v>6439</v>
      </c>
      <c r="J4556" s="78" t="s">
        <v>10346</v>
      </c>
    </row>
    <row r="4557" spans="9:10">
      <c r="I4557" s="52" t="s">
        <v>6440</v>
      </c>
      <c r="J4557" s="78" t="s">
        <v>10347</v>
      </c>
    </row>
    <row r="4558" spans="9:10">
      <c r="I4558" s="52" t="s">
        <v>6441</v>
      </c>
      <c r="J4558" s="78" t="s">
        <v>10348</v>
      </c>
    </row>
    <row r="4559" spans="9:10">
      <c r="I4559" s="52" t="s">
        <v>6442</v>
      </c>
      <c r="J4559" s="78" t="s">
        <v>10349</v>
      </c>
    </row>
    <row r="4560" spans="9:10">
      <c r="I4560" s="52" t="s">
        <v>6443</v>
      </c>
      <c r="J4560" s="78" t="s">
        <v>10350</v>
      </c>
    </row>
    <row r="4561" spans="9:10">
      <c r="I4561" s="52" t="s">
        <v>6444</v>
      </c>
      <c r="J4561" s="78" t="s">
        <v>10351</v>
      </c>
    </row>
    <row r="4562" spans="9:10">
      <c r="I4562" s="52" t="s">
        <v>6445</v>
      </c>
      <c r="J4562" s="78">
        <v>1</v>
      </c>
    </row>
    <row r="4563" spans="9:10">
      <c r="I4563" s="52" t="s">
        <v>6446</v>
      </c>
      <c r="J4563" s="78" t="s">
        <v>10352</v>
      </c>
    </row>
    <row r="4564" spans="9:10">
      <c r="I4564" s="52" t="s">
        <v>6447</v>
      </c>
      <c r="J4564" s="78" t="s">
        <v>10353</v>
      </c>
    </row>
    <row r="4565" spans="9:10">
      <c r="I4565" s="52" t="s">
        <v>6448</v>
      </c>
      <c r="J4565" s="78" t="s">
        <v>10354</v>
      </c>
    </row>
    <row r="4566" spans="9:10">
      <c r="I4566" s="52" t="s">
        <v>6449</v>
      </c>
      <c r="J4566" s="78" t="s">
        <v>10355</v>
      </c>
    </row>
    <row r="4567" spans="9:10">
      <c r="I4567" s="52" t="s">
        <v>6450</v>
      </c>
      <c r="J4567" s="78" t="s">
        <v>10356</v>
      </c>
    </row>
    <row r="4568" spans="9:10">
      <c r="I4568" s="52" t="s">
        <v>6451</v>
      </c>
      <c r="J4568" s="78" t="s">
        <v>10357</v>
      </c>
    </row>
    <row r="4569" spans="9:10">
      <c r="I4569" s="52" t="s">
        <v>6452</v>
      </c>
      <c r="J4569" s="78" t="s">
        <v>10358</v>
      </c>
    </row>
    <row r="4570" spans="9:10">
      <c r="I4570" s="52" t="s">
        <v>6453</v>
      </c>
      <c r="J4570" s="78" t="s">
        <v>10359</v>
      </c>
    </row>
    <row r="4571" spans="9:10">
      <c r="I4571" s="52" t="s">
        <v>6454</v>
      </c>
      <c r="J4571" s="78">
        <v>1</v>
      </c>
    </row>
    <row r="4572" spans="9:10">
      <c r="I4572" s="52" t="s">
        <v>6455</v>
      </c>
      <c r="J4572" s="78" t="s">
        <v>10360</v>
      </c>
    </row>
    <row r="4573" spans="9:10">
      <c r="I4573" s="52" t="s">
        <v>6456</v>
      </c>
      <c r="J4573" s="78" t="s">
        <v>10361</v>
      </c>
    </row>
    <row r="4574" spans="9:10">
      <c r="I4574" s="52" t="s">
        <v>6457</v>
      </c>
      <c r="J4574" s="78" t="s">
        <v>10362</v>
      </c>
    </row>
    <row r="4575" spans="9:10">
      <c r="I4575" s="52" t="s">
        <v>11087</v>
      </c>
      <c r="J4575" s="78" t="s">
        <v>10363</v>
      </c>
    </row>
    <row r="4576" spans="9:10">
      <c r="I4576" s="52" t="s">
        <v>6459</v>
      </c>
      <c r="J4576" s="78" t="s">
        <v>1882</v>
      </c>
    </row>
    <row r="4577" spans="9:10">
      <c r="I4577" s="52" t="s">
        <v>6460</v>
      </c>
      <c r="J4577" s="78" t="s">
        <v>1883</v>
      </c>
    </row>
    <row r="4578" spans="9:10">
      <c r="I4578" s="52" t="s">
        <v>6461</v>
      </c>
      <c r="J4578" s="78" t="s">
        <v>1884</v>
      </c>
    </row>
    <row r="4579" spans="9:10">
      <c r="I4579" s="52" t="s">
        <v>6462</v>
      </c>
      <c r="J4579" s="78" t="s">
        <v>1885</v>
      </c>
    </row>
    <row r="4580" spans="9:10">
      <c r="I4580" s="52" t="s">
        <v>6463</v>
      </c>
      <c r="J4580" s="78" t="s">
        <v>1886</v>
      </c>
    </row>
    <row r="4581" spans="9:10">
      <c r="I4581" s="52" t="s">
        <v>6464</v>
      </c>
      <c r="J4581" s="78" t="s">
        <v>1887</v>
      </c>
    </row>
    <row r="4582" spans="9:10">
      <c r="I4582" s="52" t="s">
        <v>6465</v>
      </c>
      <c r="J4582" s="78" t="s">
        <v>1888</v>
      </c>
    </row>
    <row r="4583" spans="9:10">
      <c r="I4583" s="52" t="s">
        <v>11088</v>
      </c>
      <c r="J4583" s="78" t="s">
        <v>1889</v>
      </c>
    </row>
    <row r="4584" spans="9:10">
      <c r="I4584" s="52" t="s">
        <v>11089</v>
      </c>
      <c r="J4584" s="78" t="s">
        <v>1890</v>
      </c>
    </row>
    <row r="4585" spans="9:10">
      <c r="I4585" s="52" t="s">
        <v>11090</v>
      </c>
      <c r="J4585" s="78" t="s">
        <v>1891</v>
      </c>
    </row>
    <row r="4586" spans="9:10">
      <c r="I4586" s="52" t="s">
        <v>11091</v>
      </c>
      <c r="J4586" s="78" t="s">
        <v>1892</v>
      </c>
    </row>
    <row r="4587" spans="9:10">
      <c r="I4587" s="52" t="s">
        <v>11092</v>
      </c>
      <c r="J4587" s="78" t="s">
        <v>1893</v>
      </c>
    </row>
    <row r="4588" spans="9:10">
      <c r="I4588" s="52" t="s">
        <v>11093</v>
      </c>
      <c r="J4588" s="78" t="s">
        <v>1894</v>
      </c>
    </row>
    <row r="4589" spans="9:10">
      <c r="I4589" s="52" t="s">
        <v>11094</v>
      </c>
      <c r="J4589" s="78" t="s">
        <v>1895</v>
      </c>
    </row>
    <row r="4590" spans="9:10">
      <c r="I4590" s="52" t="s">
        <v>11095</v>
      </c>
      <c r="J4590" s="78" t="s">
        <v>1896</v>
      </c>
    </row>
    <row r="4591" spans="9:10">
      <c r="I4591" s="52" t="s">
        <v>11096</v>
      </c>
      <c r="J4591" s="78" t="s">
        <v>1897</v>
      </c>
    </row>
    <row r="4592" spans="9:10">
      <c r="I4592" s="52" t="s">
        <v>11097</v>
      </c>
      <c r="J4592" s="78" t="s">
        <v>1898</v>
      </c>
    </row>
    <row r="4593" spans="9:10">
      <c r="I4593" s="52" t="s">
        <v>11098</v>
      </c>
      <c r="J4593" s="78" t="s">
        <v>1899</v>
      </c>
    </row>
    <row r="4594" spans="9:10">
      <c r="I4594" s="52" t="s">
        <v>11099</v>
      </c>
      <c r="J4594" s="78" t="s">
        <v>1900</v>
      </c>
    </row>
    <row r="4595" spans="9:10">
      <c r="I4595" s="52" t="s">
        <v>11100</v>
      </c>
      <c r="J4595" s="78" t="s">
        <v>1901</v>
      </c>
    </row>
    <row r="4596" spans="9:10">
      <c r="I4596" s="52" t="s">
        <v>11101</v>
      </c>
      <c r="J4596" s="78" t="s">
        <v>1930</v>
      </c>
    </row>
    <row r="4597" spans="9:10">
      <c r="I4597" s="52" t="s">
        <v>6480</v>
      </c>
      <c r="J4597" s="78" t="s">
        <v>1931</v>
      </c>
    </row>
    <row r="4598" spans="9:10">
      <c r="I4598" s="52" t="s">
        <v>11102</v>
      </c>
      <c r="J4598" s="78" t="s">
        <v>1902</v>
      </c>
    </row>
    <row r="4599" spans="9:10">
      <c r="I4599" s="52" t="s">
        <v>11103</v>
      </c>
      <c r="J4599" s="78" t="s">
        <v>1903</v>
      </c>
    </row>
    <row r="4600" spans="9:10">
      <c r="I4600" s="52" t="s">
        <v>11104</v>
      </c>
      <c r="J4600" s="78" t="s">
        <v>1904</v>
      </c>
    </row>
    <row r="4601" spans="9:10">
      <c r="I4601" s="52" t="s">
        <v>11105</v>
      </c>
      <c r="J4601" s="78" t="s">
        <v>1905</v>
      </c>
    </row>
    <row r="4602" spans="9:10">
      <c r="I4602" s="52" t="s">
        <v>11106</v>
      </c>
      <c r="J4602" s="78" t="s">
        <v>1906</v>
      </c>
    </row>
    <row r="4603" spans="9:10">
      <c r="I4603" s="52" t="s">
        <v>11107</v>
      </c>
      <c r="J4603" s="78" t="s">
        <v>1907</v>
      </c>
    </row>
    <row r="4604" spans="9:10">
      <c r="I4604" s="52" t="s">
        <v>11108</v>
      </c>
      <c r="J4604" s="78" t="s">
        <v>1908</v>
      </c>
    </row>
    <row r="4605" spans="9:10">
      <c r="I4605" s="52" t="s">
        <v>11109</v>
      </c>
      <c r="J4605" s="78" t="s">
        <v>1909</v>
      </c>
    </row>
    <row r="4606" spans="9:10">
      <c r="I4606" s="52" t="s">
        <v>11110</v>
      </c>
      <c r="J4606" s="78" t="s">
        <v>1910</v>
      </c>
    </row>
    <row r="4607" spans="9:10">
      <c r="I4607" s="52" t="s">
        <v>11111</v>
      </c>
      <c r="J4607" s="78" t="s">
        <v>1911</v>
      </c>
    </row>
    <row r="4608" spans="9:10">
      <c r="I4608" s="52" t="s">
        <v>11112</v>
      </c>
      <c r="J4608" s="78" t="s">
        <v>1912</v>
      </c>
    </row>
    <row r="4609" spans="9:10">
      <c r="I4609" s="52" t="s">
        <v>11113</v>
      </c>
      <c r="J4609" s="78" t="s">
        <v>1913</v>
      </c>
    </row>
    <row r="4610" spans="9:10">
      <c r="I4610" s="52" t="s">
        <v>11114</v>
      </c>
      <c r="J4610" s="78" t="s">
        <v>1914</v>
      </c>
    </row>
    <row r="4611" spans="9:10">
      <c r="I4611" s="52" t="s">
        <v>11115</v>
      </c>
      <c r="J4611" s="78" t="s">
        <v>1932</v>
      </c>
    </row>
    <row r="4612" spans="9:10">
      <c r="I4612" s="52" t="s">
        <v>6495</v>
      </c>
      <c r="J4612" s="78" t="s">
        <v>1915</v>
      </c>
    </row>
    <row r="4613" spans="9:10">
      <c r="I4613" s="52" t="s">
        <v>6496</v>
      </c>
      <c r="J4613" s="78" t="s">
        <v>1916</v>
      </c>
    </row>
    <row r="4614" spans="9:10">
      <c r="I4614" s="52" t="s">
        <v>6497</v>
      </c>
      <c r="J4614" s="78" t="s">
        <v>1917</v>
      </c>
    </row>
    <row r="4615" spans="9:10">
      <c r="I4615" s="52" t="s">
        <v>6498</v>
      </c>
      <c r="J4615" s="78" t="s">
        <v>1918</v>
      </c>
    </row>
    <row r="4616" spans="9:10">
      <c r="I4616" s="52" t="s">
        <v>6499</v>
      </c>
      <c r="J4616" s="78" t="s">
        <v>1919</v>
      </c>
    </row>
    <row r="4617" spans="9:10">
      <c r="I4617" s="52" t="s">
        <v>6500</v>
      </c>
      <c r="J4617" s="78" t="s">
        <v>1920</v>
      </c>
    </row>
    <row r="4618" spans="9:10">
      <c r="I4618" s="52" t="s">
        <v>6501</v>
      </c>
      <c r="J4618" s="78" t="s">
        <v>1921</v>
      </c>
    </row>
    <row r="4619" spans="9:10">
      <c r="I4619" s="52" t="s">
        <v>11116</v>
      </c>
      <c r="J4619" s="78" t="s">
        <v>1933</v>
      </c>
    </row>
    <row r="4620" spans="9:10">
      <c r="I4620" s="52" t="s">
        <v>11117</v>
      </c>
      <c r="J4620" s="78" t="s">
        <v>1934</v>
      </c>
    </row>
    <row r="4621" spans="9:10">
      <c r="I4621" s="52" t="s">
        <v>11118</v>
      </c>
      <c r="J4621" s="78" t="s">
        <v>1935</v>
      </c>
    </row>
    <row r="4622" spans="9:10">
      <c r="I4622" s="52" t="s">
        <v>11119</v>
      </c>
      <c r="J4622" s="78" t="s">
        <v>1936</v>
      </c>
    </row>
    <row r="4623" spans="9:10">
      <c r="I4623" s="52" t="s">
        <v>11120</v>
      </c>
      <c r="J4623" s="78" t="s">
        <v>1937</v>
      </c>
    </row>
    <row r="4624" spans="9:10">
      <c r="I4624" s="52" t="s">
        <v>11121</v>
      </c>
      <c r="J4624" s="78" t="s">
        <v>10364</v>
      </c>
    </row>
    <row r="4625" spans="9:10">
      <c r="I4625" s="52" t="s">
        <v>11122</v>
      </c>
      <c r="J4625" s="78" t="s">
        <v>1938</v>
      </c>
    </row>
    <row r="4626" spans="9:10">
      <c r="I4626" s="52" t="s">
        <v>11123</v>
      </c>
      <c r="J4626" s="78" t="s">
        <v>1922</v>
      </c>
    </row>
    <row r="4627" spans="9:10">
      <c r="I4627" s="52" t="s">
        <v>6510</v>
      </c>
      <c r="J4627" s="78" t="s">
        <v>1923</v>
      </c>
    </row>
    <row r="4628" spans="9:10">
      <c r="I4628" s="52" t="s">
        <v>11124</v>
      </c>
      <c r="J4628" s="78" t="s">
        <v>1924</v>
      </c>
    </row>
    <row r="4629" spans="9:10">
      <c r="I4629" s="52" t="s">
        <v>6512</v>
      </c>
      <c r="J4629" s="78" t="s">
        <v>1925</v>
      </c>
    </row>
    <row r="4630" spans="9:10">
      <c r="I4630" s="52" t="s">
        <v>11125</v>
      </c>
      <c r="J4630" s="78" t="s">
        <v>1926</v>
      </c>
    </row>
    <row r="4631" spans="9:10">
      <c r="I4631" s="52" t="s">
        <v>11126</v>
      </c>
      <c r="J4631" s="78" t="s">
        <v>1927</v>
      </c>
    </row>
    <row r="4632" spans="9:10">
      <c r="I4632" s="52" t="s">
        <v>6515</v>
      </c>
      <c r="J4632" s="78" t="s">
        <v>1928</v>
      </c>
    </row>
    <row r="4633" spans="9:10">
      <c r="I4633" s="52" t="s">
        <v>6516</v>
      </c>
      <c r="J4633" s="78" t="s">
        <v>10365</v>
      </c>
    </row>
    <row r="4634" spans="9:10">
      <c r="I4634" s="52" t="s">
        <v>6517</v>
      </c>
      <c r="J4634" s="78" t="s">
        <v>10366</v>
      </c>
    </row>
    <row r="4635" spans="9:10">
      <c r="I4635" s="52" t="s">
        <v>6518</v>
      </c>
      <c r="J4635" s="78" t="s">
        <v>10367</v>
      </c>
    </row>
    <row r="4636" spans="9:10">
      <c r="I4636" s="52" t="s">
        <v>6519</v>
      </c>
      <c r="J4636" s="78" t="s">
        <v>10368</v>
      </c>
    </row>
    <row r="4637" spans="9:10">
      <c r="I4637" s="52" t="s">
        <v>6520</v>
      </c>
      <c r="J4637" s="78" t="s">
        <v>10369</v>
      </c>
    </row>
    <row r="4638" spans="9:10">
      <c r="I4638" s="52" t="s">
        <v>6521</v>
      </c>
      <c r="J4638" s="78" t="s">
        <v>10370</v>
      </c>
    </row>
    <row r="4639" spans="9:10">
      <c r="I4639" s="52" t="s">
        <v>6522</v>
      </c>
      <c r="J4639" s="78" t="s">
        <v>1883</v>
      </c>
    </row>
    <row r="4640" spans="9:10">
      <c r="I4640" s="52" t="s">
        <v>6523</v>
      </c>
      <c r="J4640" s="78" t="s">
        <v>10371</v>
      </c>
    </row>
    <row r="4641" spans="9:10">
      <c r="I4641" s="52" t="s">
        <v>6524</v>
      </c>
      <c r="J4641" s="78" t="s">
        <v>10372</v>
      </c>
    </row>
    <row r="4642" spans="9:10">
      <c r="I4642" s="52" t="s">
        <v>6525</v>
      </c>
      <c r="J4642" s="78" t="s">
        <v>10373</v>
      </c>
    </row>
    <row r="4643" spans="9:10">
      <c r="I4643" s="52" t="s">
        <v>6526</v>
      </c>
      <c r="J4643" s="78" t="s">
        <v>10374</v>
      </c>
    </row>
    <row r="4644" spans="9:10">
      <c r="I4644" s="52" t="s">
        <v>6527</v>
      </c>
      <c r="J4644" s="78" t="s">
        <v>10375</v>
      </c>
    </row>
    <row r="4645" spans="9:10">
      <c r="I4645" s="52" t="s">
        <v>6528</v>
      </c>
      <c r="J4645" s="78" t="s">
        <v>10376</v>
      </c>
    </row>
    <row r="4646" spans="9:10">
      <c r="I4646" s="52" t="s">
        <v>6529</v>
      </c>
      <c r="J4646" s="78" t="s">
        <v>10377</v>
      </c>
    </row>
    <row r="4647" spans="9:10">
      <c r="I4647" s="52" t="s">
        <v>6530</v>
      </c>
      <c r="J4647" s="78" t="s">
        <v>10378</v>
      </c>
    </row>
    <row r="4648" spans="9:10">
      <c r="I4648" s="52" t="s">
        <v>6531</v>
      </c>
      <c r="J4648" s="78" t="s">
        <v>10379</v>
      </c>
    </row>
    <row r="4649" spans="9:10">
      <c r="I4649" s="52" t="s">
        <v>6532</v>
      </c>
      <c r="J4649" s="78" t="s">
        <v>10380</v>
      </c>
    </row>
    <row r="4650" spans="9:10">
      <c r="I4650" s="52" t="s">
        <v>6533</v>
      </c>
      <c r="J4650" s="78" t="s">
        <v>10381</v>
      </c>
    </row>
    <row r="4651" spans="9:10">
      <c r="I4651" s="52" t="s">
        <v>6534</v>
      </c>
      <c r="J4651" s="78" t="s">
        <v>10382</v>
      </c>
    </row>
    <row r="4652" spans="9:10">
      <c r="I4652" s="52" t="s">
        <v>6535</v>
      </c>
      <c r="J4652" s="78" t="s">
        <v>10383</v>
      </c>
    </row>
    <row r="4653" spans="9:10">
      <c r="I4653" s="52" t="s">
        <v>6536</v>
      </c>
      <c r="J4653" s="78" t="s">
        <v>10384</v>
      </c>
    </row>
    <row r="4654" spans="9:10">
      <c r="I4654" s="52" t="s">
        <v>6537</v>
      </c>
      <c r="J4654" s="78" t="s">
        <v>10385</v>
      </c>
    </row>
    <row r="4655" spans="9:10">
      <c r="I4655" s="52" t="s">
        <v>6538</v>
      </c>
      <c r="J4655" s="78" t="s">
        <v>10386</v>
      </c>
    </row>
    <row r="4656" spans="9:10">
      <c r="I4656" s="52" t="s">
        <v>6539</v>
      </c>
      <c r="J4656" s="78" t="s">
        <v>10387</v>
      </c>
    </row>
    <row r="4657" spans="9:10">
      <c r="I4657" s="52" t="s">
        <v>11127</v>
      </c>
      <c r="J4657" s="78" t="s">
        <v>7197</v>
      </c>
    </row>
    <row r="4658" spans="9:10">
      <c r="I4658" s="52" t="s">
        <v>6541</v>
      </c>
      <c r="J4658" s="78" t="s">
        <v>2192</v>
      </c>
    </row>
    <row r="4659" spans="9:10">
      <c r="I4659" s="52" t="s">
        <v>6542</v>
      </c>
      <c r="J4659" s="78" t="s">
        <v>10388</v>
      </c>
    </row>
    <row r="4660" spans="9:10">
      <c r="I4660" s="52" t="s">
        <v>6543</v>
      </c>
      <c r="J4660" s="78" t="s">
        <v>10389</v>
      </c>
    </row>
    <row r="4661" spans="9:10">
      <c r="I4661" s="52" t="s">
        <v>6544</v>
      </c>
      <c r="J4661" s="78" t="s">
        <v>10390</v>
      </c>
    </row>
    <row r="4662" spans="9:10">
      <c r="I4662" s="52" t="s">
        <v>6545</v>
      </c>
      <c r="J4662" s="78" t="s">
        <v>10391</v>
      </c>
    </row>
    <row r="4663" spans="9:10">
      <c r="I4663" s="74" t="s">
        <v>6546</v>
      </c>
      <c r="J4663" s="76" t="s">
        <v>10392</v>
      </c>
    </row>
    <row r="4664" spans="9:10">
      <c r="I4664" s="74" t="s">
        <v>6547</v>
      </c>
      <c r="J4664" s="76" t="s">
        <v>10393</v>
      </c>
    </row>
    <row r="4665" spans="9:10">
      <c r="I4665" s="74" t="s">
        <v>6548</v>
      </c>
      <c r="J4665" s="76" t="s">
        <v>10394</v>
      </c>
    </row>
    <row r="4666" spans="9:10">
      <c r="I4666" s="74" t="s">
        <v>6549</v>
      </c>
      <c r="J4666" s="76" t="s">
        <v>10395</v>
      </c>
    </row>
    <row r="4667" spans="9:10">
      <c r="I4667" s="74" t="s">
        <v>6550</v>
      </c>
      <c r="J4667" s="76" t="s">
        <v>10396</v>
      </c>
    </row>
    <row r="4668" spans="9:10">
      <c r="I4668" s="74" t="s">
        <v>6551</v>
      </c>
      <c r="J4668" s="78" t="s">
        <v>6948</v>
      </c>
    </row>
    <row r="4669" spans="9:10">
      <c r="I4669" s="74" t="s">
        <v>6552</v>
      </c>
      <c r="J4669" s="78" t="s">
        <v>6949</v>
      </c>
    </row>
    <row r="4670" spans="9:10">
      <c r="I4670" s="74" t="s">
        <v>6553</v>
      </c>
      <c r="J4670" s="78" t="s">
        <v>6950</v>
      </c>
    </row>
    <row r="4671" spans="9:10">
      <c r="I4671" s="74" t="s">
        <v>6554</v>
      </c>
      <c r="J4671" s="78" t="s">
        <v>6951</v>
      </c>
    </row>
    <row r="4672" spans="9:10">
      <c r="I4672" s="74" t="s">
        <v>6555</v>
      </c>
      <c r="J4672" s="78" t="s">
        <v>6953</v>
      </c>
    </row>
    <row r="4673" spans="9:10">
      <c r="I4673" s="52" t="s">
        <v>11128</v>
      </c>
      <c r="J4673" s="78" t="s">
        <v>10397</v>
      </c>
    </row>
    <row r="4674" spans="9:10">
      <c r="I4674" s="52" t="s">
        <v>11129</v>
      </c>
      <c r="J4674" s="78" t="s">
        <v>10398</v>
      </c>
    </row>
    <row r="4675" spans="9:10">
      <c r="I4675" s="52" t="s">
        <v>11130</v>
      </c>
      <c r="J4675" s="78" t="s">
        <v>10399</v>
      </c>
    </row>
    <row r="4676" spans="9:10">
      <c r="I4676" s="52" t="s">
        <v>11131</v>
      </c>
      <c r="J4676" s="78" t="s">
        <v>10400</v>
      </c>
    </row>
    <row r="4677" spans="9:10">
      <c r="I4677" s="52" t="s">
        <v>11132</v>
      </c>
      <c r="J4677" s="78" t="s">
        <v>10401</v>
      </c>
    </row>
    <row r="4678" spans="9:10">
      <c r="I4678" s="52" t="s">
        <v>6561</v>
      </c>
      <c r="J4678" s="78" t="s">
        <v>10402</v>
      </c>
    </row>
    <row r="4679" spans="9:10">
      <c r="I4679" s="52" t="s">
        <v>6562</v>
      </c>
      <c r="J4679" s="78" t="s">
        <v>10403</v>
      </c>
    </row>
    <row r="4680" spans="9:10">
      <c r="I4680" s="52" t="s">
        <v>6563</v>
      </c>
      <c r="J4680" s="78" t="s">
        <v>10404</v>
      </c>
    </row>
    <row r="4681" spans="9:10">
      <c r="I4681" s="52" t="s">
        <v>6564</v>
      </c>
      <c r="J4681" s="78" t="s">
        <v>10405</v>
      </c>
    </row>
    <row r="4682" spans="9:10">
      <c r="I4682" s="52" t="s">
        <v>6565</v>
      </c>
      <c r="J4682" s="78" t="s">
        <v>10406</v>
      </c>
    </row>
    <row r="4683" spans="9:10">
      <c r="I4683" s="52" t="s">
        <v>6566</v>
      </c>
      <c r="J4683" s="78" t="s">
        <v>10407</v>
      </c>
    </row>
    <row r="4684" spans="9:10">
      <c r="I4684" s="52" t="s">
        <v>6567</v>
      </c>
      <c r="J4684" s="78" t="s">
        <v>10408</v>
      </c>
    </row>
    <row r="4685" spans="9:10">
      <c r="I4685" s="52" t="s">
        <v>6568</v>
      </c>
      <c r="J4685" s="78" t="s">
        <v>10409</v>
      </c>
    </row>
    <row r="4686" spans="9:10">
      <c r="I4686" s="52" t="s">
        <v>6569</v>
      </c>
      <c r="J4686" s="78" t="s">
        <v>10410</v>
      </c>
    </row>
    <row r="4687" spans="9:10">
      <c r="I4687" s="52" t="s">
        <v>6570</v>
      </c>
      <c r="J4687" s="78" t="s">
        <v>10411</v>
      </c>
    </row>
    <row r="4688" spans="9:10">
      <c r="I4688" s="52" t="s">
        <v>6571</v>
      </c>
      <c r="J4688" s="78" t="s">
        <v>10412</v>
      </c>
    </row>
    <row r="4689" spans="9:10">
      <c r="I4689" s="52" t="s">
        <v>6572</v>
      </c>
      <c r="J4689" s="78" t="s">
        <v>10413</v>
      </c>
    </row>
    <row r="4690" spans="9:10">
      <c r="I4690" s="52" t="s">
        <v>6573</v>
      </c>
      <c r="J4690" s="78" t="s">
        <v>10414</v>
      </c>
    </row>
    <row r="4691" spans="9:10">
      <c r="I4691" s="52" t="s">
        <v>6574</v>
      </c>
      <c r="J4691" s="78" t="s">
        <v>10415</v>
      </c>
    </row>
    <row r="4692" spans="9:10">
      <c r="I4692" s="52" t="s">
        <v>6575</v>
      </c>
      <c r="J4692" s="78" t="s">
        <v>9786</v>
      </c>
    </row>
    <row r="4693" spans="9:10">
      <c r="I4693" s="52" t="s">
        <v>6576</v>
      </c>
      <c r="J4693" s="78" t="s">
        <v>10416</v>
      </c>
    </row>
    <row r="4694" spans="9:10">
      <c r="I4694" s="52" t="s">
        <v>11133</v>
      </c>
      <c r="J4694" s="78" t="s">
        <v>10417</v>
      </c>
    </row>
    <row r="4695" spans="9:10">
      <c r="I4695" s="52" t="s">
        <v>11134</v>
      </c>
      <c r="J4695" s="78" t="s">
        <v>511</v>
      </c>
    </row>
    <row r="4696" spans="9:10">
      <c r="I4696" s="52" t="s">
        <v>11135</v>
      </c>
      <c r="J4696" s="78" t="s">
        <v>512</v>
      </c>
    </row>
    <row r="4697" spans="9:10">
      <c r="I4697" s="52" t="s">
        <v>11136</v>
      </c>
      <c r="J4697" s="78" t="s">
        <v>504</v>
      </c>
    </row>
    <row r="4698" spans="9:10">
      <c r="I4698" s="52" t="s">
        <v>11137</v>
      </c>
      <c r="J4698" s="78" t="s">
        <v>513</v>
      </c>
    </row>
    <row r="4699" spans="9:10">
      <c r="I4699" s="52" t="s">
        <v>11138</v>
      </c>
      <c r="J4699" s="78" t="s">
        <v>503</v>
      </c>
    </row>
    <row r="4700" spans="9:10">
      <c r="I4700" s="52" t="s">
        <v>11139</v>
      </c>
      <c r="J4700" s="78" t="s">
        <v>505</v>
      </c>
    </row>
    <row r="4701" spans="9:10">
      <c r="I4701" s="52" t="s">
        <v>11140</v>
      </c>
      <c r="J4701" s="78" t="s">
        <v>1804</v>
      </c>
    </row>
    <row r="4702" spans="9:10">
      <c r="I4702" s="52" t="s">
        <v>11141</v>
      </c>
      <c r="J4702" s="78" t="s">
        <v>1807</v>
      </c>
    </row>
    <row r="4703" spans="9:10">
      <c r="I4703" s="52" t="s">
        <v>11142</v>
      </c>
      <c r="J4703" s="78" t="s">
        <v>1808</v>
      </c>
    </row>
    <row r="4704" spans="9:10">
      <c r="I4704" s="52" t="s">
        <v>6587</v>
      </c>
      <c r="J4704" s="78" t="s">
        <v>10418</v>
      </c>
    </row>
    <row r="4705" spans="9:10">
      <c r="I4705" s="52" t="s">
        <v>6588</v>
      </c>
      <c r="J4705" s="78" t="s">
        <v>10418</v>
      </c>
    </row>
    <row r="4706" spans="9:10">
      <c r="I4706" s="52" t="s">
        <v>6589</v>
      </c>
      <c r="J4706" s="78" t="s">
        <v>10418</v>
      </c>
    </row>
    <row r="4707" spans="9:10">
      <c r="I4707" s="52" t="s">
        <v>6590</v>
      </c>
      <c r="J4707" s="78" t="s">
        <v>10419</v>
      </c>
    </row>
    <row r="4708" spans="9:10">
      <c r="I4708" s="52" t="s">
        <v>6591</v>
      </c>
      <c r="J4708" s="78" t="s">
        <v>10419</v>
      </c>
    </row>
    <row r="4709" spans="9:10">
      <c r="I4709" s="52" t="s">
        <v>6592</v>
      </c>
      <c r="J4709" s="78" t="s">
        <v>10420</v>
      </c>
    </row>
    <row r="4710" spans="9:10">
      <c r="I4710" s="52" t="s">
        <v>6593</v>
      </c>
      <c r="J4710" s="78" t="s">
        <v>10421</v>
      </c>
    </row>
    <row r="4711" spans="9:10">
      <c r="I4711" s="52" t="s">
        <v>6594</v>
      </c>
      <c r="J4711" s="78" t="s">
        <v>10422</v>
      </c>
    </row>
    <row r="4712" spans="9:10">
      <c r="I4712" s="52" t="s">
        <v>6595</v>
      </c>
      <c r="J4712" s="78" t="s">
        <v>10423</v>
      </c>
    </row>
    <row r="4713" spans="9:10">
      <c r="I4713" s="52" t="s">
        <v>6596</v>
      </c>
      <c r="J4713" s="78" t="s">
        <v>10424</v>
      </c>
    </row>
    <row r="4714" spans="9:10">
      <c r="I4714" s="52" t="s">
        <v>6597</v>
      </c>
      <c r="J4714" s="78" t="s">
        <v>10425</v>
      </c>
    </row>
    <row r="4715" spans="9:10">
      <c r="I4715" s="52" t="s">
        <v>6598</v>
      </c>
      <c r="J4715" s="78" t="s">
        <v>10426</v>
      </c>
    </row>
    <row r="4716" spans="9:10">
      <c r="I4716" s="52" t="s">
        <v>6599</v>
      </c>
      <c r="J4716" s="78" t="s">
        <v>10427</v>
      </c>
    </row>
    <row r="4717" spans="9:10">
      <c r="I4717" s="52" t="s">
        <v>6600</v>
      </c>
      <c r="J4717" s="78" t="s">
        <v>10428</v>
      </c>
    </row>
    <row r="4718" spans="9:10">
      <c r="I4718" s="52" t="s">
        <v>6601</v>
      </c>
      <c r="J4718" s="78" t="s">
        <v>10429</v>
      </c>
    </row>
    <row r="4719" spans="9:10">
      <c r="I4719" s="52" t="s">
        <v>6602</v>
      </c>
      <c r="J4719" s="78" t="s">
        <v>10430</v>
      </c>
    </row>
    <row r="4720" spans="9:10">
      <c r="I4720" s="52" t="s">
        <v>6603</v>
      </c>
      <c r="J4720" s="78" t="s">
        <v>10431</v>
      </c>
    </row>
    <row r="4721" spans="9:10">
      <c r="I4721" s="52" t="s">
        <v>6604</v>
      </c>
      <c r="J4721" s="78" t="s">
        <v>10432</v>
      </c>
    </row>
    <row r="4722" spans="9:10">
      <c r="I4722" s="52" t="s">
        <v>6605</v>
      </c>
      <c r="J4722" s="78" t="s">
        <v>10433</v>
      </c>
    </row>
    <row r="4723" spans="9:10">
      <c r="I4723" s="52" t="s">
        <v>6606</v>
      </c>
      <c r="J4723" s="78" t="s">
        <v>10434</v>
      </c>
    </row>
    <row r="4724" spans="9:10">
      <c r="I4724" s="52" t="s">
        <v>6607</v>
      </c>
      <c r="J4724" s="78" t="s">
        <v>10435</v>
      </c>
    </row>
    <row r="4725" spans="9:10">
      <c r="I4725" s="52" t="s">
        <v>6608</v>
      </c>
      <c r="J4725" s="78" t="s">
        <v>10436</v>
      </c>
    </row>
    <row r="4726" spans="9:10">
      <c r="I4726" s="52" t="s">
        <v>6609</v>
      </c>
      <c r="J4726" s="78" t="s">
        <v>10437</v>
      </c>
    </row>
    <row r="4727" spans="9:10">
      <c r="I4727" s="52" t="s">
        <v>6610</v>
      </c>
      <c r="J4727" s="78" t="s">
        <v>10438</v>
      </c>
    </row>
    <row r="4728" spans="9:10">
      <c r="I4728" s="52" t="s">
        <v>6611</v>
      </c>
      <c r="J4728" s="78" t="s">
        <v>10439</v>
      </c>
    </row>
    <row r="4729" spans="9:10">
      <c r="I4729" s="52" t="s">
        <v>6612</v>
      </c>
      <c r="J4729" s="78" t="s">
        <v>10440</v>
      </c>
    </row>
    <row r="4730" spans="9:10">
      <c r="I4730" s="52" t="s">
        <v>6613</v>
      </c>
      <c r="J4730" s="78" t="s">
        <v>10441</v>
      </c>
    </row>
    <row r="4731" spans="9:10">
      <c r="I4731" s="52" t="s">
        <v>11143</v>
      </c>
      <c r="J4731" s="78" t="s">
        <v>10442</v>
      </c>
    </row>
    <row r="4732" spans="9:10">
      <c r="I4732" s="52" t="s">
        <v>11144</v>
      </c>
      <c r="J4732" s="78" t="s">
        <v>10443</v>
      </c>
    </row>
    <row r="4733" spans="9:10">
      <c r="I4733" s="52" t="s">
        <v>11145</v>
      </c>
      <c r="J4733" s="78" t="s">
        <v>10444</v>
      </c>
    </row>
    <row r="4734" spans="9:10">
      <c r="I4734" s="52" t="s">
        <v>11146</v>
      </c>
      <c r="J4734" s="78" t="s">
        <v>10445</v>
      </c>
    </row>
    <row r="4735" spans="9:10">
      <c r="I4735" s="52" t="s">
        <v>6618</v>
      </c>
      <c r="J4735" s="78" t="s">
        <v>10446</v>
      </c>
    </row>
    <row r="4736" spans="9:10">
      <c r="I4736" s="52" t="s">
        <v>6619</v>
      </c>
      <c r="J4736" s="78" t="s">
        <v>10447</v>
      </c>
    </row>
    <row r="4737" spans="9:10">
      <c r="I4737" s="52" t="s">
        <v>6620</v>
      </c>
      <c r="J4737" s="78" t="s">
        <v>10448</v>
      </c>
    </row>
    <row r="4738" spans="9:10">
      <c r="I4738" s="52" t="s">
        <v>6621</v>
      </c>
      <c r="J4738" s="78" t="s">
        <v>10449</v>
      </c>
    </row>
    <row r="4739" spans="9:10">
      <c r="I4739" s="52" t="s">
        <v>6622</v>
      </c>
      <c r="J4739" s="78" t="s">
        <v>10450</v>
      </c>
    </row>
    <row r="4740" spans="9:10">
      <c r="I4740" s="52" t="s">
        <v>6623</v>
      </c>
      <c r="J4740" s="78" t="s">
        <v>10451</v>
      </c>
    </row>
    <row r="4741" spans="9:10">
      <c r="I4741" s="52" t="s">
        <v>6624</v>
      </c>
      <c r="J4741" s="78" t="s">
        <v>10452</v>
      </c>
    </row>
    <row r="4742" spans="9:10">
      <c r="I4742" s="52" t="s">
        <v>6625</v>
      </c>
      <c r="J4742" s="78" t="s">
        <v>10453</v>
      </c>
    </row>
    <row r="4743" spans="9:10">
      <c r="I4743" s="52" t="s">
        <v>6626</v>
      </c>
      <c r="J4743" s="78" t="s">
        <v>10454</v>
      </c>
    </row>
    <row r="4744" spans="9:10">
      <c r="I4744" s="52" t="s">
        <v>6627</v>
      </c>
      <c r="J4744" s="78" t="s">
        <v>10455</v>
      </c>
    </row>
    <row r="4745" spans="9:10">
      <c r="I4745" s="52" t="s">
        <v>6628</v>
      </c>
      <c r="J4745" s="78" t="s">
        <v>10456</v>
      </c>
    </row>
    <row r="4746" spans="9:10">
      <c r="I4746" s="52" t="s">
        <v>6629</v>
      </c>
      <c r="J4746" s="78" t="s">
        <v>10457</v>
      </c>
    </row>
    <row r="4747" spans="9:10">
      <c r="I4747" s="52" t="s">
        <v>6630</v>
      </c>
      <c r="J4747" s="78" t="s">
        <v>10458</v>
      </c>
    </row>
    <row r="4748" spans="9:10">
      <c r="I4748" s="52" t="s">
        <v>6631</v>
      </c>
      <c r="J4748" s="78" t="s">
        <v>10459</v>
      </c>
    </row>
    <row r="4749" spans="9:10">
      <c r="I4749" s="52" t="s">
        <v>11147</v>
      </c>
      <c r="J4749" s="78" t="s">
        <v>10460</v>
      </c>
    </row>
    <row r="4750" spans="9:10">
      <c r="I4750" s="52" t="s">
        <v>6633</v>
      </c>
      <c r="J4750" s="78" t="s">
        <v>10461</v>
      </c>
    </row>
    <row r="4751" spans="9:10">
      <c r="I4751" s="52" t="s">
        <v>6634</v>
      </c>
      <c r="J4751" s="78"/>
    </row>
    <row r="4752" spans="9:10">
      <c r="I4752" s="52" t="s">
        <v>6635</v>
      </c>
      <c r="J4752" s="78"/>
    </row>
    <row r="4753" spans="9:10">
      <c r="I4753" s="52" t="s">
        <v>6636</v>
      </c>
      <c r="J4753" s="78"/>
    </row>
    <row r="4754" spans="9:10">
      <c r="I4754" s="52" t="s">
        <v>6637</v>
      </c>
      <c r="J4754" s="78"/>
    </row>
    <row r="4755" spans="9:10">
      <c r="I4755" s="52" t="s">
        <v>6638</v>
      </c>
      <c r="J4755" s="78" t="s">
        <v>10462</v>
      </c>
    </row>
    <row r="4756" spans="9:10">
      <c r="I4756" s="52" t="s">
        <v>6639</v>
      </c>
      <c r="J4756" s="78" t="s">
        <v>10463</v>
      </c>
    </row>
    <row r="4757" spans="9:10">
      <c r="I4757" s="52" t="s">
        <v>6640</v>
      </c>
      <c r="J4757" s="78" t="s">
        <v>10464</v>
      </c>
    </row>
    <row r="4758" spans="9:10">
      <c r="I4758" s="52" t="s">
        <v>6641</v>
      </c>
      <c r="J4758" s="78" t="s">
        <v>10465</v>
      </c>
    </row>
    <row r="4759" spans="9:10">
      <c r="I4759" s="52" t="s">
        <v>6642</v>
      </c>
      <c r="J4759" s="78" t="s">
        <v>10466</v>
      </c>
    </row>
    <row r="4760" spans="9:10">
      <c r="I4760" s="52" t="s">
        <v>6643</v>
      </c>
      <c r="J4760" s="78" t="s">
        <v>1804</v>
      </c>
    </row>
    <row r="4761" spans="9:10">
      <c r="I4761" s="52" t="s">
        <v>6644</v>
      </c>
      <c r="J4761" s="78"/>
    </row>
    <row r="4762" spans="9:10">
      <c r="I4762" s="52" t="s">
        <v>6645</v>
      </c>
      <c r="J4762" s="78"/>
    </row>
    <row r="4763" spans="9:10">
      <c r="I4763" s="52" t="s">
        <v>6646</v>
      </c>
      <c r="J4763" s="78"/>
    </row>
    <row r="4764" spans="9:10">
      <c r="I4764" s="52" t="s">
        <v>6647</v>
      </c>
      <c r="J4764" s="78"/>
    </row>
    <row r="4765" spans="9:10">
      <c r="I4765" s="52" t="s">
        <v>6648</v>
      </c>
      <c r="J4765" s="78"/>
    </row>
    <row r="4766" spans="9:10">
      <c r="I4766" s="52" t="s">
        <v>6649</v>
      </c>
      <c r="J4766" s="78"/>
    </row>
    <row r="4767" spans="9:10">
      <c r="I4767" s="52" t="s">
        <v>6650</v>
      </c>
      <c r="J4767" s="78"/>
    </row>
    <row r="4768" spans="9:10">
      <c r="I4768" s="52" t="s">
        <v>6651</v>
      </c>
      <c r="J4768" s="78"/>
    </row>
    <row r="4769" spans="9:10">
      <c r="I4769" s="52" t="s">
        <v>6652</v>
      </c>
      <c r="J4769" s="78"/>
    </row>
    <row r="4770" spans="9:10">
      <c r="I4770" s="52" t="s">
        <v>6653</v>
      </c>
      <c r="J4770" s="78"/>
    </row>
    <row r="4771" spans="9:10">
      <c r="I4771" s="52" t="s">
        <v>6654</v>
      </c>
      <c r="J4771" s="78" t="s">
        <v>10467</v>
      </c>
    </row>
    <row r="4772" spans="9:10">
      <c r="I4772" s="52" t="s">
        <v>6655</v>
      </c>
      <c r="J4772" s="78" t="s">
        <v>10468</v>
      </c>
    </row>
    <row r="4773" spans="9:10">
      <c r="I4773" s="52" t="s">
        <v>6656</v>
      </c>
      <c r="J4773" s="78" t="s">
        <v>10469</v>
      </c>
    </row>
    <row r="4774" spans="9:10">
      <c r="I4774" s="52" t="s">
        <v>6657</v>
      </c>
      <c r="J4774" s="78" t="s">
        <v>10470</v>
      </c>
    </row>
    <row r="4775" spans="9:10">
      <c r="I4775" s="52" t="s">
        <v>6658</v>
      </c>
      <c r="J4775" s="78" t="s">
        <v>10471</v>
      </c>
    </row>
    <row r="4776" spans="9:10">
      <c r="I4776" s="52" t="s">
        <v>6659</v>
      </c>
      <c r="J4776" s="78" t="s">
        <v>10472</v>
      </c>
    </row>
    <row r="4777" spans="9:10">
      <c r="I4777" s="52" t="s">
        <v>6660</v>
      </c>
      <c r="J4777" s="78" t="s">
        <v>10473</v>
      </c>
    </row>
    <row r="4778" spans="9:10">
      <c r="I4778" s="52" t="s">
        <v>6661</v>
      </c>
      <c r="J4778" s="78" t="s">
        <v>10474</v>
      </c>
    </row>
    <row r="4779" spans="9:10">
      <c r="I4779" s="52" t="s">
        <v>6662</v>
      </c>
      <c r="J4779" s="78" t="s">
        <v>10475</v>
      </c>
    </row>
    <row r="4780" spans="9:10">
      <c r="I4780" s="52" t="s">
        <v>6663</v>
      </c>
      <c r="J4780" s="78" t="s">
        <v>10476</v>
      </c>
    </row>
    <row r="4781" spans="9:10">
      <c r="I4781" s="52" t="s">
        <v>11148</v>
      </c>
      <c r="J4781" s="78" t="s">
        <v>10477</v>
      </c>
    </row>
    <row r="4782" spans="9:10">
      <c r="I4782" s="52" t="s">
        <v>6665</v>
      </c>
      <c r="J4782" s="78" t="s">
        <v>10478</v>
      </c>
    </row>
    <row r="4783" spans="9:10">
      <c r="I4783" s="52" t="s">
        <v>11149</v>
      </c>
      <c r="J4783" s="78" t="s">
        <v>10479</v>
      </c>
    </row>
    <row r="4784" spans="9:10">
      <c r="I4784" s="52" t="s">
        <v>11150</v>
      </c>
      <c r="J4784" s="78" t="s">
        <v>10480</v>
      </c>
    </row>
    <row r="4785" spans="9:10">
      <c r="I4785" s="52" t="s">
        <v>11151</v>
      </c>
      <c r="J4785" s="78" t="s">
        <v>10481</v>
      </c>
    </row>
    <row r="4786" spans="9:10">
      <c r="I4786" s="52" t="s">
        <v>6669</v>
      </c>
      <c r="J4786" s="78" t="s">
        <v>10482</v>
      </c>
    </row>
    <row r="4787" spans="9:10">
      <c r="I4787" s="52" t="s">
        <v>6670</v>
      </c>
      <c r="J4787" s="78" t="s">
        <v>10483</v>
      </c>
    </row>
    <row r="4788" spans="9:10">
      <c r="I4788" s="52" t="s">
        <v>6671</v>
      </c>
      <c r="J4788" s="78" t="s">
        <v>10484</v>
      </c>
    </row>
    <row r="4789" spans="9:10">
      <c r="I4789" s="52" t="s">
        <v>6672</v>
      </c>
      <c r="J4789" s="78" t="s">
        <v>10485</v>
      </c>
    </row>
    <row r="4790" spans="9:10">
      <c r="I4790" s="52" t="s">
        <v>6673</v>
      </c>
      <c r="J4790" s="78" t="s">
        <v>10486</v>
      </c>
    </row>
    <row r="4791" spans="9:10">
      <c r="I4791" s="52" t="s">
        <v>6674</v>
      </c>
      <c r="J4791" s="78" t="s">
        <v>10487</v>
      </c>
    </row>
    <row r="4792" spans="9:10">
      <c r="I4792" s="52" t="s">
        <v>6675</v>
      </c>
      <c r="J4792" s="78" t="s">
        <v>10488</v>
      </c>
    </row>
    <row r="4793" spans="9:10">
      <c r="I4793" s="52" t="s">
        <v>6676</v>
      </c>
      <c r="J4793" s="78" t="s">
        <v>10489</v>
      </c>
    </row>
    <row r="4794" spans="9:10">
      <c r="I4794" s="52" t="s">
        <v>6677</v>
      </c>
      <c r="J4794" s="78" t="s">
        <v>10490</v>
      </c>
    </row>
    <row r="4795" spans="9:10">
      <c r="I4795" s="52" t="s">
        <v>6678</v>
      </c>
      <c r="J4795" s="78" t="s">
        <v>10491</v>
      </c>
    </row>
    <row r="4796" spans="9:10">
      <c r="I4796" s="52" t="s">
        <v>6679</v>
      </c>
      <c r="J4796" s="78" t="s">
        <v>10492</v>
      </c>
    </row>
    <row r="4797" spans="9:10">
      <c r="I4797" s="52" t="s">
        <v>6680</v>
      </c>
      <c r="J4797" s="78" t="s">
        <v>10493</v>
      </c>
    </row>
    <row r="4798" spans="9:10">
      <c r="I4798" s="52" t="s">
        <v>6681</v>
      </c>
      <c r="J4798" s="78" t="s">
        <v>10494</v>
      </c>
    </row>
    <row r="4799" spans="9:10">
      <c r="I4799" s="52" t="s">
        <v>6682</v>
      </c>
      <c r="J4799" s="78" t="s">
        <v>10495</v>
      </c>
    </row>
    <row r="4800" spans="9:10">
      <c r="I4800" s="52" t="s">
        <v>6683</v>
      </c>
      <c r="J4800" s="78" t="s">
        <v>10496</v>
      </c>
    </row>
    <row r="4801" spans="9:10">
      <c r="I4801" s="52" t="s">
        <v>6684</v>
      </c>
      <c r="J4801" s="78" t="s">
        <v>10497</v>
      </c>
    </row>
    <row r="4802" spans="9:10">
      <c r="I4802" s="52" t="s">
        <v>6685</v>
      </c>
      <c r="J4802" s="78" t="s">
        <v>10498</v>
      </c>
    </row>
    <row r="4803" spans="9:10">
      <c r="I4803" s="52" t="s">
        <v>6686</v>
      </c>
      <c r="J4803" s="78" t="s">
        <v>10499</v>
      </c>
    </row>
    <row r="4804" spans="9:10">
      <c r="I4804" s="52" t="s">
        <v>11152</v>
      </c>
      <c r="J4804" s="78" t="s">
        <v>10500</v>
      </c>
    </row>
    <row r="4805" spans="9:10">
      <c r="I4805" s="52" t="s">
        <v>11153</v>
      </c>
      <c r="J4805" s="78" t="s">
        <v>9409</v>
      </c>
    </row>
    <row r="4806" spans="9:10">
      <c r="I4806" s="52" t="s">
        <v>11154</v>
      </c>
      <c r="J4806" s="78" t="s">
        <v>10501</v>
      </c>
    </row>
    <row r="4807" spans="9:10">
      <c r="I4807" s="52" t="s">
        <v>11155</v>
      </c>
      <c r="J4807" s="78" t="s">
        <v>9408</v>
      </c>
    </row>
    <row r="4808" spans="9:10">
      <c r="I4808" s="52" t="s">
        <v>11156</v>
      </c>
      <c r="J4808" s="78" t="s">
        <v>10502</v>
      </c>
    </row>
    <row r="4809" spans="9:10">
      <c r="I4809" s="52" t="s">
        <v>11157</v>
      </c>
      <c r="J4809" s="78" t="s">
        <v>10503</v>
      </c>
    </row>
    <row r="4810" spans="9:10">
      <c r="I4810" s="52" t="s">
        <v>6693</v>
      </c>
      <c r="J4810" s="78" t="s">
        <v>10504</v>
      </c>
    </row>
    <row r="4811" spans="9:10">
      <c r="I4811" s="52" t="s">
        <v>6694</v>
      </c>
      <c r="J4811" s="78" t="s">
        <v>10505</v>
      </c>
    </row>
    <row r="4812" spans="9:10">
      <c r="I4812" s="52" t="s">
        <v>6695</v>
      </c>
      <c r="J4812" s="78" t="s">
        <v>10506</v>
      </c>
    </row>
    <row r="4813" spans="9:10">
      <c r="I4813" s="52" t="s">
        <v>6696</v>
      </c>
      <c r="J4813" s="78" t="s">
        <v>10507</v>
      </c>
    </row>
    <row r="4814" spans="9:10">
      <c r="I4814" s="52" t="s">
        <v>11158</v>
      </c>
      <c r="J4814" s="78" t="s">
        <v>10508</v>
      </c>
    </row>
    <row r="4815" spans="9:10">
      <c r="I4815" s="52" t="s">
        <v>6698</v>
      </c>
      <c r="J4815" s="78" t="s">
        <v>10509</v>
      </c>
    </row>
    <row r="4816" spans="9:10">
      <c r="I4816" s="52" t="s">
        <v>6699</v>
      </c>
      <c r="J4816" s="78" t="s">
        <v>10510</v>
      </c>
    </row>
    <row r="4817" spans="9:10">
      <c r="I4817" s="52" t="s">
        <v>6700</v>
      </c>
      <c r="J4817" s="78" t="s">
        <v>10511</v>
      </c>
    </row>
    <row r="4818" spans="9:10">
      <c r="I4818" s="52" t="s">
        <v>6701</v>
      </c>
      <c r="J4818" s="78" t="s">
        <v>10512</v>
      </c>
    </row>
    <row r="4819" spans="9:10">
      <c r="I4819" s="52" t="s">
        <v>6702</v>
      </c>
      <c r="J4819" s="78" t="s">
        <v>10513</v>
      </c>
    </row>
    <row r="4820" spans="9:10">
      <c r="I4820" s="52" t="s">
        <v>6703</v>
      </c>
      <c r="J4820" s="78" t="s">
        <v>10513</v>
      </c>
    </row>
    <row r="4821" spans="9:10">
      <c r="I4821" s="52" t="s">
        <v>6704</v>
      </c>
      <c r="J4821" s="78" t="s">
        <v>10514</v>
      </c>
    </row>
    <row r="4822" spans="9:10">
      <c r="I4822" s="52" t="s">
        <v>6705</v>
      </c>
      <c r="J4822" s="78" t="s">
        <v>10515</v>
      </c>
    </row>
    <row r="4823" spans="9:10">
      <c r="I4823" s="52" t="s">
        <v>6706</v>
      </c>
      <c r="J4823" s="78" t="s">
        <v>10515</v>
      </c>
    </row>
    <row r="4824" spans="9:10">
      <c r="I4824" s="52" t="s">
        <v>6707</v>
      </c>
      <c r="J4824" s="78" t="s">
        <v>10516</v>
      </c>
    </row>
    <row r="4825" spans="9:10">
      <c r="I4825" s="52" t="s">
        <v>6708</v>
      </c>
      <c r="J4825" s="78" t="s">
        <v>10517</v>
      </c>
    </row>
    <row r="4826" spans="9:10">
      <c r="I4826" s="52" t="s">
        <v>6709</v>
      </c>
      <c r="J4826" s="78" t="s">
        <v>10518</v>
      </c>
    </row>
    <row r="4827" spans="9:10">
      <c r="I4827" s="52" t="s">
        <v>6710</v>
      </c>
      <c r="J4827" s="78" t="s">
        <v>10519</v>
      </c>
    </row>
    <row r="4828" spans="9:10">
      <c r="I4828" s="52" t="s">
        <v>6711</v>
      </c>
      <c r="J4828" s="78" t="s">
        <v>10520</v>
      </c>
    </row>
    <row r="4829" spans="9:10">
      <c r="I4829" s="52" t="s">
        <v>6712</v>
      </c>
      <c r="J4829" s="78" t="s">
        <v>10521</v>
      </c>
    </row>
    <row r="4830" spans="9:10">
      <c r="I4830" s="52" t="s">
        <v>6713</v>
      </c>
      <c r="J4830" s="78" t="s">
        <v>10522</v>
      </c>
    </row>
    <row r="4831" spans="9:10">
      <c r="I4831" s="52" t="s">
        <v>6714</v>
      </c>
      <c r="J4831" s="78" t="s">
        <v>10523</v>
      </c>
    </row>
    <row r="4832" spans="9:10">
      <c r="I4832" s="52" t="s">
        <v>6715</v>
      </c>
      <c r="J4832" s="78" t="s">
        <v>10524</v>
      </c>
    </row>
    <row r="4833" spans="9:10">
      <c r="I4833" s="52" t="s">
        <v>6716</v>
      </c>
      <c r="J4833" s="78" t="s">
        <v>10525</v>
      </c>
    </row>
    <row r="4834" spans="9:10">
      <c r="I4834" s="52" t="s">
        <v>6717</v>
      </c>
      <c r="J4834" s="78" t="s">
        <v>10526</v>
      </c>
    </row>
    <row r="4835" spans="9:10">
      <c r="I4835" s="52" t="s">
        <v>6718</v>
      </c>
      <c r="J4835" s="78" t="s">
        <v>10527</v>
      </c>
    </row>
    <row r="4836" spans="9:10">
      <c r="I4836" s="52" t="s">
        <v>6719</v>
      </c>
      <c r="J4836" s="78" t="s">
        <v>10528</v>
      </c>
    </row>
    <row r="4837" spans="9:10">
      <c r="I4837" s="52" t="s">
        <v>6720</v>
      </c>
      <c r="J4837" s="78" t="s">
        <v>10529</v>
      </c>
    </row>
    <row r="4838" spans="9:10">
      <c r="I4838" s="52" t="s">
        <v>6721</v>
      </c>
      <c r="J4838" s="78" t="s">
        <v>10530</v>
      </c>
    </row>
    <row r="4839" spans="9:10">
      <c r="I4839" s="52" t="s">
        <v>6722</v>
      </c>
      <c r="J4839" s="78" t="s">
        <v>10531</v>
      </c>
    </row>
    <row r="4840" spans="9:10">
      <c r="I4840" s="52" t="s">
        <v>6723</v>
      </c>
      <c r="J4840" s="78" t="s">
        <v>10532</v>
      </c>
    </row>
    <row r="4841" spans="9:10">
      <c r="I4841" s="52" t="s">
        <v>6724</v>
      </c>
      <c r="J4841" s="78" t="s">
        <v>10533</v>
      </c>
    </row>
    <row r="4842" spans="9:10">
      <c r="I4842" s="52" t="s">
        <v>6725</v>
      </c>
      <c r="J4842" s="78" t="s">
        <v>10534</v>
      </c>
    </row>
    <row r="4843" spans="9:10">
      <c r="I4843" s="52" t="s">
        <v>6726</v>
      </c>
      <c r="J4843" s="78" t="s">
        <v>10535</v>
      </c>
    </row>
    <row r="4844" spans="9:10">
      <c r="I4844" s="52" t="s">
        <v>6727</v>
      </c>
      <c r="J4844" s="78" t="s">
        <v>10536</v>
      </c>
    </row>
    <row r="4845" spans="9:10">
      <c r="I4845" s="52" t="s">
        <v>6728</v>
      </c>
      <c r="J4845" s="78" t="s">
        <v>10537</v>
      </c>
    </row>
    <row r="4846" spans="9:10">
      <c r="I4846" s="52" t="s">
        <v>6729</v>
      </c>
      <c r="J4846" s="78" t="s">
        <v>10538</v>
      </c>
    </row>
    <row r="4847" spans="9:10">
      <c r="I4847" s="52" t="s">
        <v>6730</v>
      </c>
      <c r="J4847" s="78" t="s">
        <v>10539</v>
      </c>
    </row>
    <row r="4848" spans="9:10">
      <c r="I4848" s="52" t="s">
        <v>6731</v>
      </c>
      <c r="J4848" s="78" t="s">
        <v>10540</v>
      </c>
    </row>
    <row r="4849" spans="9:10">
      <c r="I4849" s="52" t="s">
        <v>6732</v>
      </c>
      <c r="J4849" s="78" t="s">
        <v>10541</v>
      </c>
    </row>
    <row r="4850" spans="9:10">
      <c r="I4850" s="52" t="s">
        <v>6733</v>
      </c>
      <c r="J4850" s="78" t="s">
        <v>10542</v>
      </c>
    </row>
    <row r="4851" spans="9:10">
      <c r="I4851" s="52" t="s">
        <v>6734</v>
      </c>
      <c r="J4851" s="78" t="s">
        <v>10543</v>
      </c>
    </row>
    <row r="4852" spans="9:10">
      <c r="I4852" s="52" t="s">
        <v>6735</v>
      </c>
      <c r="J4852" s="78" t="s">
        <v>10544</v>
      </c>
    </row>
    <row r="4853" spans="9:10">
      <c r="I4853" s="52" t="s">
        <v>6736</v>
      </c>
      <c r="J4853" s="78" t="s">
        <v>10545</v>
      </c>
    </row>
    <row r="4854" spans="9:10">
      <c r="I4854" s="52" t="s">
        <v>6737</v>
      </c>
      <c r="J4854" s="78" t="s">
        <v>10546</v>
      </c>
    </row>
    <row r="4855" spans="9:10">
      <c r="I4855" s="52" t="s">
        <v>6738</v>
      </c>
      <c r="J4855" s="78" t="s">
        <v>10547</v>
      </c>
    </row>
    <row r="4856" spans="9:10">
      <c r="I4856" s="52" t="s">
        <v>6739</v>
      </c>
      <c r="J4856" s="78" t="s">
        <v>10548</v>
      </c>
    </row>
    <row r="4857" spans="9:10">
      <c r="I4857" s="52" t="s">
        <v>6740</v>
      </c>
      <c r="J4857" s="78" t="s">
        <v>10549</v>
      </c>
    </row>
    <row r="4858" spans="9:10">
      <c r="I4858" s="52" t="s">
        <v>6741</v>
      </c>
      <c r="J4858" s="78" t="s">
        <v>10550</v>
      </c>
    </row>
    <row r="4859" spans="9:10">
      <c r="I4859" s="52" t="s">
        <v>6742</v>
      </c>
      <c r="J4859" s="78" t="s">
        <v>10551</v>
      </c>
    </row>
    <row r="4860" spans="9:10">
      <c r="I4860" s="52" t="s">
        <v>6743</v>
      </c>
      <c r="J4860" s="78" t="s">
        <v>10552</v>
      </c>
    </row>
    <row r="4861" spans="9:10">
      <c r="I4861" s="52" t="s">
        <v>6744</v>
      </c>
      <c r="J4861" s="78" t="s">
        <v>10553</v>
      </c>
    </row>
    <row r="4862" spans="9:10">
      <c r="I4862" s="52" t="s">
        <v>6745</v>
      </c>
      <c r="J4862" s="78" t="s">
        <v>10554</v>
      </c>
    </row>
    <row r="4863" spans="9:10">
      <c r="I4863" s="52" t="s">
        <v>6746</v>
      </c>
      <c r="J4863" s="78" t="s">
        <v>10555</v>
      </c>
    </row>
    <row r="4864" spans="9:10">
      <c r="I4864" s="52" t="s">
        <v>6747</v>
      </c>
      <c r="J4864" s="78" t="s">
        <v>10556</v>
      </c>
    </row>
    <row r="4865" spans="9:10">
      <c r="I4865" s="52" t="s">
        <v>6748</v>
      </c>
      <c r="J4865" s="78" t="s">
        <v>10557</v>
      </c>
    </row>
    <row r="4866" spans="9:10">
      <c r="I4866" s="52" t="s">
        <v>6749</v>
      </c>
      <c r="J4866" s="78" t="s">
        <v>10558</v>
      </c>
    </row>
    <row r="4867" spans="9:10">
      <c r="I4867" s="52" t="s">
        <v>6750</v>
      </c>
      <c r="J4867" s="78" t="s">
        <v>10559</v>
      </c>
    </row>
    <row r="4868" spans="9:10">
      <c r="I4868" s="52" t="s">
        <v>6751</v>
      </c>
      <c r="J4868" s="78" t="s">
        <v>10560</v>
      </c>
    </row>
    <row r="4869" spans="9:10">
      <c r="I4869" s="52" t="s">
        <v>6752</v>
      </c>
      <c r="J4869" s="78" t="s">
        <v>10561</v>
      </c>
    </row>
    <row r="4870" spans="9:10">
      <c r="I4870" s="52" t="s">
        <v>6753</v>
      </c>
      <c r="J4870" s="78" t="s">
        <v>10562</v>
      </c>
    </row>
    <row r="4871" spans="9:10">
      <c r="I4871" s="52" t="s">
        <v>6754</v>
      </c>
      <c r="J4871" s="78" t="s">
        <v>10563</v>
      </c>
    </row>
    <row r="4872" spans="9:10">
      <c r="I4872" s="52" t="s">
        <v>6755</v>
      </c>
      <c r="J4872" s="78" t="s">
        <v>10564</v>
      </c>
    </row>
    <row r="4873" spans="9:10">
      <c r="I4873" s="52" t="s">
        <v>6756</v>
      </c>
      <c r="J4873" s="78" t="s">
        <v>10565</v>
      </c>
    </row>
    <row r="4874" spans="9:10">
      <c r="I4874" s="52" t="s">
        <v>6757</v>
      </c>
      <c r="J4874" s="78" t="s">
        <v>10566</v>
      </c>
    </row>
    <row r="4875" spans="9:10">
      <c r="I4875" s="52" t="s">
        <v>6758</v>
      </c>
      <c r="J4875" s="78" t="s">
        <v>10567</v>
      </c>
    </row>
    <row r="4876" spans="9:10">
      <c r="I4876" s="52" t="s">
        <v>6759</v>
      </c>
      <c r="J4876" s="78" t="s">
        <v>10568</v>
      </c>
    </row>
    <row r="4877" spans="9:10">
      <c r="I4877" s="52" t="s">
        <v>6760</v>
      </c>
      <c r="J4877" s="78" t="s">
        <v>10569</v>
      </c>
    </row>
    <row r="4878" spans="9:10">
      <c r="I4878" s="52" t="s">
        <v>6761</v>
      </c>
      <c r="J4878" s="78" t="s">
        <v>10570</v>
      </c>
    </row>
    <row r="4879" spans="9:10">
      <c r="I4879" s="52" t="s">
        <v>6762</v>
      </c>
      <c r="J4879" s="78" t="s">
        <v>10571</v>
      </c>
    </row>
    <row r="4880" spans="9:10">
      <c r="I4880" s="52" t="s">
        <v>6763</v>
      </c>
      <c r="J4880" s="78" t="s">
        <v>10572</v>
      </c>
    </row>
    <row r="4881" spans="9:10">
      <c r="I4881" s="52" t="s">
        <v>6764</v>
      </c>
      <c r="J4881" s="78" t="s">
        <v>10573</v>
      </c>
    </row>
    <row r="4882" spans="9:10">
      <c r="I4882" s="52" t="s">
        <v>6765</v>
      </c>
      <c r="J4882" s="78" t="s">
        <v>10574</v>
      </c>
    </row>
    <row r="4883" spans="9:10">
      <c r="I4883" s="52" t="s">
        <v>6766</v>
      </c>
      <c r="J4883" s="78" t="s">
        <v>10575</v>
      </c>
    </row>
    <row r="4884" spans="9:10">
      <c r="I4884" s="52" t="s">
        <v>6767</v>
      </c>
      <c r="J4884" s="78" t="s">
        <v>10576</v>
      </c>
    </row>
    <row r="4885" spans="9:10">
      <c r="I4885" s="52" t="s">
        <v>6768</v>
      </c>
      <c r="J4885" s="78" t="s">
        <v>10577</v>
      </c>
    </row>
    <row r="4886" spans="9:10">
      <c r="I4886" s="52" t="s">
        <v>6769</v>
      </c>
      <c r="J4886" s="78" t="s">
        <v>10578</v>
      </c>
    </row>
    <row r="4887" spans="9:10">
      <c r="I4887" s="52" t="s">
        <v>6770</v>
      </c>
      <c r="J4887" s="78" t="s">
        <v>10579</v>
      </c>
    </row>
    <row r="4888" spans="9:10">
      <c r="I4888" s="52" t="s">
        <v>6771</v>
      </c>
      <c r="J4888" s="78" t="s">
        <v>10580</v>
      </c>
    </row>
    <row r="4889" spans="9:10">
      <c r="I4889" s="52" t="s">
        <v>6772</v>
      </c>
      <c r="J4889" s="78" t="s">
        <v>10581</v>
      </c>
    </row>
    <row r="4890" spans="9:10">
      <c r="I4890" s="52" t="s">
        <v>6773</v>
      </c>
      <c r="J4890" s="78" t="s">
        <v>10582</v>
      </c>
    </row>
    <row r="4891" spans="9:10">
      <c r="I4891" s="52" t="s">
        <v>6774</v>
      </c>
      <c r="J4891" s="78" t="s">
        <v>10583</v>
      </c>
    </row>
    <row r="4892" spans="9:10">
      <c r="I4892" s="52" t="s">
        <v>6775</v>
      </c>
      <c r="J4892" s="78" t="s">
        <v>10584</v>
      </c>
    </row>
    <row r="4893" spans="9:10">
      <c r="I4893" s="52" t="s">
        <v>6776</v>
      </c>
      <c r="J4893" s="78" t="s">
        <v>10585</v>
      </c>
    </row>
    <row r="4894" spans="9:10">
      <c r="I4894" s="52" t="s">
        <v>6777</v>
      </c>
      <c r="J4894" s="78" t="s">
        <v>10586</v>
      </c>
    </row>
    <row r="4895" spans="9:10">
      <c r="I4895" s="52" t="s">
        <v>6778</v>
      </c>
      <c r="J4895" s="78" t="s">
        <v>10587</v>
      </c>
    </row>
    <row r="4896" spans="9:10">
      <c r="I4896" s="52" t="s">
        <v>6779</v>
      </c>
      <c r="J4896" s="78" t="s">
        <v>10588</v>
      </c>
    </row>
    <row r="4897" spans="9:10">
      <c r="I4897" s="52" t="s">
        <v>6780</v>
      </c>
      <c r="J4897" s="78" t="s">
        <v>10589</v>
      </c>
    </row>
    <row r="4898" spans="9:10">
      <c r="I4898" s="52" t="s">
        <v>6781</v>
      </c>
      <c r="J4898" s="78" t="s">
        <v>10590</v>
      </c>
    </row>
    <row r="4899" spans="9:10">
      <c r="I4899" s="52" t="s">
        <v>11159</v>
      </c>
      <c r="J4899" s="78" t="s">
        <v>10590</v>
      </c>
    </row>
    <row r="4900" spans="9:10">
      <c r="I4900" s="52" t="s">
        <v>6783</v>
      </c>
      <c r="J4900" s="78" t="s">
        <v>10591</v>
      </c>
    </row>
    <row r="4901" spans="9:10">
      <c r="I4901" s="52" t="s">
        <v>6784</v>
      </c>
      <c r="J4901" s="78" t="s">
        <v>10592</v>
      </c>
    </row>
    <row r="4902" spans="9:10">
      <c r="I4902" s="52" t="s">
        <v>6785</v>
      </c>
      <c r="J4902" s="78" t="s">
        <v>10593</v>
      </c>
    </row>
    <row r="4903" spans="9:10">
      <c r="I4903" s="52" t="s">
        <v>6786</v>
      </c>
      <c r="J4903" s="78" t="s">
        <v>10594</v>
      </c>
    </row>
    <row r="4904" spans="9:10">
      <c r="I4904" s="52" t="s">
        <v>6787</v>
      </c>
      <c r="J4904" s="78" t="s">
        <v>10595</v>
      </c>
    </row>
    <row r="4905" spans="9:10">
      <c r="I4905" s="52" t="s">
        <v>6788</v>
      </c>
      <c r="J4905" s="78" t="s">
        <v>10596</v>
      </c>
    </row>
    <row r="4906" spans="9:10">
      <c r="I4906" s="52" t="s">
        <v>6789</v>
      </c>
      <c r="J4906" s="78" t="s">
        <v>10597</v>
      </c>
    </row>
    <row r="4907" spans="9:10">
      <c r="I4907" s="52" t="s">
        <v>6790</v>
      </c>
      <c r="J4907" s="78" t="s">
        <v>10598</v>
      </c>
    </row>
    <row r="4908" spans="9:10">
      <c r="I4908" s="52" t="s">
        <v>6791</v>
      </c>
      <c r="J4908" s="78" t="s">
        <v>10599</v>
      </c>
    </row>
    <row r="4909" spans="9:10">
      <c r="I4909" s="52" t="s">
        <v>6792</v>
      </c>
      <c r="J4909" s="78" t="s">
        <v>10600</v>
      </c>
    </row>
    <row r="4910" spans="9:10">
      <c r="I4910" s="52" t="s">
        <v>6793</v>
      </c>
      <c r="J4910" s="78" t="s">
        <v>10601</v>
      </c>
    </row>
    <row r="4911" spans="9:10">
      <c r="I4911" s="52" t="s">
        <v>6794</v>
      </c>
      <c r="J4911" s="78" t="s">
        <v>10602</v>
      </c>
    </row>
    <row r="4912" spans="9:10">
      <c r="I4912" s="52" t="s">
        <v>6795</v>
      </c>
      <c r="J4912" s="78" t="s">
        <v>10603</v>
      </c>
    </row>
    <row r="4913" spans="9:10">
      <c r="I4913" s="52" t="s">
        <v>6796</v>
      </c>
      <c r="J4913" s="78" t="s">
        <v>10604</v>
      </c>
    </row>
    <row r="4914" spans="9:10">
      <c r="I4914" s="52" t="s">
        <v>6797</v>
      </c>
      <c r="J4914" s="78" t="s">
        <v>10605</v>
      </c>
    </row>
    <row r="4915" spans="9:10">
      <c r="I4915" s="52" t="s">
        <v>6798</v>
      </c>
      <c r="J4915" s="78" t="s">
        <v>10606</v>
      </c>
    </row>
    <row r="4916" spans="9:10">
      <c r="I4916" s="52" t="s">
        <v>6799</v>
      </c>
      <c r="J4916" s="78" t="s">
        <v>10607</v>
      </c>
    </row>
    <row r="4917" spans="9:10">
      <c r="I4917" s="52" t="s">
        <v>6800</v>
      </c>
      <c r="J4917" s="78" t="s">
        <v>10608</v>
      </c>
    </row>
    <row r="4918" spans="9:10">
      <c r="I4918" s="52" t="s">
        <v>6801</v>
      </c>
      <c r="J4918" s="78" t="s">
        <v>10609</v>
      </c>
    </row>
    <row r="4919" spans="9:10">
      <c r="I4919" s="52" t="s">
        <v>6802</v>
      </c>
      <c r="J4919" s="78" t="s">
        <v>10610</v>
      </c>
    </row>
    <row r="4920" spans="9:10">
      <c r="I4920" s="52" t="s">
        <v>6803</v>
      </c>
      <c r="J4920" s="78" t="s">
        <v>10611</v>
      </c>
    </row>
    <row r="4921" spans="9:10">
      <c r="I4921" s="52" t="s">
        <v>6804</v>
      </c>
      <c r="J4921" s="78" t="s">
        <v>10612</v>
      </c>
    </row>
    <row r="4922" spans="9:10">
      <c r="I4922" s="52" t="s">
        <v>6805</v>
      </c>
      <c r="J4922" s="78" t="s">
        <v>10613</v>
      </c>
    </row>
    <row r="4923" spans="9:10">
      <c r="I4923" s="52" t="s">
        <v>6806</v>
      </c>
      <c r="J4923" s="78" t="s">
        <v>10614</v>
      </c>
    </row>
    <row r="4924" spans="9:10">
      <c r="I4924" s="52" t="s">
        <v>6807</v>
      </c>
      <c r="J4924" s="78" t="s">
        <v>10615</v>
      </c>
    </row>
    <row r="4925" spans="9:10">
      <c r="I4925" s="52" t="s">
        <v>6808</v>
      </c>
      <c r="J4925" s="78" t="s">
        <v>10616</v>
      </c>
    </row>
    <row r="4926" spans="9:10">
      <c r="I4926" s="52" t="s">
        <v>6809</v>
      </c>
      <c r="J4926" s="78" t="s">
        <v>10617</v>
      </c>
    </row>
    <row r="4927" spans="9:10">
      <c r="I4927" s="52" t="s">
        <v>6810</v>
      </c>
      <c r="J4927" s="78" t="s">
        <v>10618</v>
      </c>
    </row>
    <row r="4928" spans="9:10">
      <c r="I4928" s="52" t="s">
        <v>6811</v>
      </c>
      <c r="J4928" s="78" t="s">
        <v>10619</v>
      </c>
    </row>
    <row r="4929" spans="9:10">
      <c r="I4929" s="52" t="s">
        <v>6812</v>
      </c>
      <c r="J4929" s="78" t="s">
        <v>10620</v>
      </c>
    </row>
    <row r="4930" spans="9:10">
      <c r="I4930" s="52" t="s">
        <v>6813</v>
      </c>
      <c r="J4930" s="78" t="s">
        <v>10621</v>
      </c>
    </row>
    <row r="4931" spans="9:10">
      <c r="I4931" s="52" t="s">
        <v>6814</v>
      </c>
      <c r="J4931" s="78" t="s">
        <v>10622</v>
      </c>
    </row>
    <row r="4932" spans="9:10">
      <c r="I4932" s="52" t="s">
        <v>6815</v>
      </c>
      <c r="J4932" s="78" t="s">
        <v>10623</v>
      </c>
    </row>
    <row r="4933" spans="9:10">
      <c r="I4933" s="52" t="s">
        <v>6816</v>
      </c>
      <c r="J4933" s="78" t="s">
        <v>10624</v>
      </c>
    </row>
    <row r="4934" spans="9:10">
      <c r="I4934" s="52" t="s">
        <v>6817</v>
      </c>
      <c r="J4934" s="78" t="s">
        <v>10625</v>
      </c>
    </row>
    <row r="4935" spans="9:10">
      <c r="I4935" s="52" t="s">
        <v>6818</v>
      </c>
      <c r="J4935" s="78" t="s">
        <v>10626</v>
      </c>
    </row>
    <row r="4936" spans="9:10">
      <c r="I4936" s="52" t="s">
        <v>6819</v>
      </c>
      <c r="J4936" s="78" t="s">
        <v>10627</v>
      </c>
    </row>
    <row r="4937" spans="9:10">
      <c r="I4937" s="52" t="s">
        <v>6820</v>
      </c>
      <c r="J4937" s="78" t="s">
        <v>10628</v>
      </c>
    </row>
    <row r="4938" spans="9:10">
      <c r="I4938" s="52" t="s">
        <v>6821</v>
      </c>
      <c r="J4938" s="78" t="s">
        <v>10629</v>
      </c>
    </row>
    <row r="4939" spans="9:10">
      <c r="I4939" s="52" t="s">
        <v>6822</v>
      </c>
      <c r="J4939" s="78" t="s">
        <v>10630</v>
      </c>
    </row>
    <row r="4940" spans="9:10">
      <c r="I4940" s="52" t="s">
        <v>6823</v>
      </c>
      <c r="J4940" s="78" t="s">
        <v>10631</v>
      </c>
    </row>
    <row r="4941" spans="9:10">
      <c r="I4941" s="52" t="s">
        <v>6824</v>
      </c>
      <c r="J4941" s="78" t="s">
        <v>10632</v>
      </c>
    </row>
    <row r="4942" spans="9:10">
      <c r="I4942" s="52" t="s">
        <v>6825</v>
      </c>
      <c r="J4942" s="78" t="s">
        <v>10633</v>
      </c>
    </row>
    <row r="4943" spans="9:10">
      <c r="I4943" s="52" t="s">
        <v>6826</v>
      </c>
      <c r="J4943" s="78" t="s">
        <v>10634</v>
      </c>
    </row>
    <row r="4944" spans="9:10">
      <c r="I4944" s="52" t="s">
        <v>6827</v>
      </c>
      <c r="J4944" s="78" t="s">
        <v>10635</v>
      </c>
    </row>
    <row r="4945" spans="9:10">
      <c r="I4945" s="52" t="s">
        <v>6828</v>
      </c>
      <c r="J4945" s="78" t="s">
        <v>10636</v>
      </c>
    </row>
    <row r="4946" spans="9:10">
      <c r="I4946" s="52" t="s">
        <v>6829</v>
      </c>
      <c r="J4946" s="78" t="s">
        <v>10624</v>
      </c>
    </row>
    <row r="4947" spans="9:10">
      <c r="I4947" s="52" t="s">
        <v>6830</v>
      </c>
      <c r="J4947" s="78" t="s">
        <v>10637</v>
      </c>
    </row>
    <row r="4948" spans="9:10">
      <c r="I4948" s="52" t="s">
        <v>6831</v>
      </c>
      <c r="J4948" s="78" t="s">
        <v>10626</v>
      </c>
    </row>
    <row r="4949" spans="9:10">
      <c r="I4949" s="52" t="s">
        <v>6832</v>
      </c>
      <c r="J4949" s="78" t="s">
        <v>10638</v>
      </c>
    </row>
    <row r="4950" spans="9:10">
      <c r="I4950" s="52" t="s">
        <v>11160</v>
      </c>
      <c r="J4950" s="78" t="s">
        <v>10630</v>
      </c>
    </row>
    <row r="4951" spans="9:10">
      <c r="I4951" s="52" t="s">
        <v>11161</v>
      </c>
      <c r="J4951" s="78" t="s">
        <v>10634</v>
      </c>
    </row>
    <row r="4952" spans="9:10">
      <c r="I4952" s="52" t="s">
        <v>11162</v>
      </c>
      <c r="J4952" s="78" t="s">
        <v>10636</v>
      </c>
    </row>
    <row r="4953" spans="9:10">
      <c r="I4953" s="52" t="s">
        <v>11163</v>
      </c>
      <c r="J4953" s="78" t="s">
        <v>10604</v>
      </c>
    </row>
    <row r="4954" spans="9:10">
      <c r="I4954" s="52" t="s">
        <v>11164</v>
      </c>
      <c r="J4954" s="78" t="s">
        <v>10606</v>
      </c>
    </row>
    <row r="4955" spans="9:10">
      <c r="I4955" s="52" t="s">
        <v>1298</v>
      </c>
      <c r="J4955" s="78" t="s">
        <v>10639</v>
      </c>
    </row>
    <row r="4956" spans="9:10">
      <c r="I4956" s="52" t="s">
        <v>1299</v>
      </c>
      <c r="J4956" s="78" t="s">
        <v>10640</v>
      </c>
    </row>
    <row r="4957" spans="9:10">
      <c r="I4957" s="52" t="s">
        <v>1300</v>
      </c>
      <c r="J4957" s="78" t="s">
        <v>10641</v>
      </c>
    </row>
    <row r="4958" spans="9:10">
      <c r="I4958" s="52" t="s">
        <v>1301</v>
      </c>
      <c r="J4958" s="78" t="s">
        <v>10642</v>
      </c>
    </row>
    <row r="4959" spans="9:10">
      <c r="I4959" s="52" t="s">
        <v>6838</v>
      </c>
      <c r="J4959" s="78" t="s">
        <v>10643</v>
      </c>
    </row>
    <row r="4960" spans="9:10">
      <c r="I4960" s="52" t="s">
        <v>6839</v>
      </c>
      <c r="J4960" s="78" t="s">
        <v>10644</v>
      </c>
    </row>
    <row r="4961" spans="9:10">
      <c r="I4961" s="52" t="s">
        <v>6840</v>
      </c>
      <c r="J4961" s="78" t="s">
        <v>10645</v>
      </c>
    </row>
    <row r="4962" spans="9:10">
      <c r="I4962" s="52" t="s">
        <v>6841</v>
      </c>
      <c r="J4962" s="78" t="s">
        <v>10646</v>
      </c>
    </row>
    <row r="4963" spans="9:10">
      <c r="I4963" s="52" t="s">
        <v>1310</v>
      </c>
      <c r="J4963" s="78" t="s">
        <v>10647</v>
      </c>
    </row>
    <row r="4964" spans="9:10">
      <c r="I4964" s="52" t="s">
        <v>1311</v>
      </c>
      <c r="J4964" s="78" t="s">
        <v>10648</v>
      </c>
    </row>
    <row r="4965" spans="9:10">
      <c r="I4965" s="52" t="s">
        <v>1312</v>
      </c>
      <c r="J4965" s="78" t="s">
        <v>10649</v>
      </c>
    </row>
    <row r="4966" spans="9:10">
      <c r="I4966" s="52" t="s">
        <v>1313</v>
      </c>
      <c r="J4966" s="78" t="s">
        <v>10650</v>
      </c>
    </row>
    <row r="4967" spans="9:10">
      <c r="I4967" s="52" t="s">
        <v>6842</v>
      </c>
      <c r="J4967" s="78" t="s">
        <v>10651</v>
      </c>
    </row>
    <row r="4968" spans="9:10">
      <c r="I4968" s="52" t="s">
        <v>6843</v>
      </c>
      <c r="J4968" s="78" t="s">
        <v>10652</v>
      </c>
    </row>
    <row r="4969" spans="9:10">
      <c r="I4969" s="52" t="s">
        <v>6844</v>
      </c>
      <c r="J4969" s="78" t="s">
        <v>10653</v>
      </c>
    </row>
    <row r="4970" spans="9:10">
      <c r="I4970" s="52" t="s">
        <v>6845</v>
      </c>
      <c r="J4970" s="78" t="s">
        <v>10654</v>
      </c>
    </row>
    <row r="4971" spans="9:10">
      <c r="I4971" s="52" t="s">
        <v>11165</v>
      </c>
      <c r="J4971" s="78" t="s">
        <v>10655</v>
      </c>
    </row>
    <row r="4972" spans="9:10">
      <c r="I4972" s="52" t="s">
        <v>11166</v>
      </c>
      <c r="J4972" s="78" t="s">
        <v>10656</v>
      </c>
    </row>
    <row r="4973" spans="9:10">
      <c r="I4973" s="52" t="s">
        <v>11167</v>
      </c>
      <c r="J4973" s="78" t="s">
        <v>10657</v>
      </c>
    </row>
    <row r="4974" spans="9:10">
      <c r="I4974" s="52" t="s">
        <v>11168</v>
      </c>
      <c r="J4974" s="78" t="s">
        <v>10658</v>
      </c>
    </row>
    <row r="4975" spans="9:10">
      <c r="I4975" s="52" t="s">
        <v>11169</v>
      </c>
      <c r="J4975" s="78" t="s">
        <v>10659</v>
      </c>
    </row>
    <row r="4976" spans="9:10">
      <c r="I4976" s="52" t="s">
        <v>11170</v>
      </c>
      <c r="J4976" s="78" t="s">
        <v>10660</v>
      </c>
    </row>
    <row r="4977" spans="9:10">
      <c r="I4977" s="52" t="s">
        <v>11171</v>
      </c>
      <c r="J4977" s="78" t="s">
        <v>10661</v>
      </c>
    </row>
    <row r="4978" spans="9:10">
      <c r="I4978" s="52" t="s">
        <v>11172</v>
      </c>
      <c r="J4978" s="78" t="s">
        <v>10662</v>
      </c>
    </row>
    <row r="4979" spans="9:10">
      <c r="I4979" s="52" t="s">
        <v>11173</v>
      </c>
      <c r="J4979" s="78" t="s">
        <v>10663</v>
      </c>
    </row>
    <row r="4980" spans="9:10">
      <c r="I4980" s="52" t="s">
        <v>11174</v>
      </c>
      <c r="J4980" s="78" t="s">
        <v>10664</v>
      </c>
    </row>
    <row r="4981" spans="9:10">
      <c r="I4981" s="52" t="s">
        <v>11175</v>
      </c>
      <c r="J4981" s="78" t="s">
        <v>10665</v>
      </c>
    </row>
    <row r="4982" spans="9:10">
      <c r="I4982" s="52" t="s">
        <v>11176</v>
      </c>
      <c r="J4982" s="78" t="s">
        <v>10666</v>
      </c>
    </row>
    <row r="4983" spans="9:10">
      <c r="I4983" s="52" t="s">
        <v>11177</v>
      </c>
      <c r="J4983" s="78" t="s">
        <v>10667</v>
      </c>
    </row>
    <row r="4984" spans="9:10">
      <c r="I4984" s="52" t="s">
        <v>11178</v>
      </c>
      <c r="J4984" s="78" t="s">
        <v>10668</v>
      </c>
    </row>
    <row r="4985" spans="9:10">
      <c r="I4985" s="52" t="s">
        <v>11179</v>
      </c>
      <c r="J4985" s="78" t="s">
        <v>10669</v>
      </c>
    </row>
    <row r="4986" spans="9:10">
      <c r="I4986" s="52" t="s">
        <v>11180</v>
      </c>
      <c r="J4986" s="78" t="s">
        <v>10670</v>
      </c>
    </row>
    <row r="4987" spans="9:10">
      <c r="I4987" s="52" t="s">
        <v>6862</v>
      </c>
      <c r="J4987" s="78" t="s">
        <v>10671</v>
      </c>
    </row>
    <row r="4988" spans="9:10">
      <c r="I4988" s="52" t="s">
        <v>6863</v>
      </c>
      <c r="J4988" s="78" t="s">
        <v>10672</v>
      </c>
    </row>
    <row r="4989" spans="9:10">
      <c r="I4989" s="52" t="s">
        <v>6864</v>
      </c>
      <c r="J4989" s="78" t="s">
        <v>10673</v>
      </c>
    </row>
    <row r="4990" spans="9:10">
      <c r="I4990" s="52" t="s">
        <v>6865</v>
      </c>
      <c r="J4990" s="78" t="s">
        <v>10674</v>
      </c>
    </row>
    <row r="4991" spans="9:10">
      <c r="I4991" s="52" t="s">
        <v>6866</v>
      </c>
      <c r="J4991" s="78" t="s">
        <v>10675</v>
      </c>
    </row>
    <row r="4992" spans="9:10">
      <c r="I4992" s="52" t="s">
        <v>6867</v>
      </c>
      <c r="J4992" s="78" t="s">
        <v>10676</v>
      </c>
    </row>
    <row r="4993" spans="9:10">
      <c r="I4993" s="52" t="s">
        <v>6868</v>
      </c>
      <c r="J4993" s="78" t="s">
        <v>10677</v>
      </c>
    </row>
    <row r="4994" spans="9:10">
      <c r="I4994" s="52" t="s">
        <v>6869</v>
      </c>
      <c r="J4994" s="78" t="s">
        <v>10678</v>
      </c>
    </row>
    <row r="4995" spans="9:10">
      <c r="I4995" s="52" t="s">
        <v>6870</v>
      </c>
      <c r="J4995" s="78" t="s">
        <v>10679</v>
      </c>
    </row>
    <row r="4996" spans="9:10">
      <c r="I4996" s="52" t="s">
        <v>6871</v>
      </c>
      <c r="J4996" s="78" t="s">
        <v>10680</v>
      </c>
    </row>
    <row r="4997" spans="9:10">
      <c r="I4997" s="52" t="s">
        <v>6872</v>
      </c>
      <c r="J4997" s="78" t="s">
        <v>10681</v>
      </c>
    </row>
    <row r="4998" spans="9:10">
      <c r="I4998" s="52" t="s">
        <v>6873</v>
      </c>
      <c r="J4998" s="78" t="s">
        <v>10682</v>
      </c>
    </row>
    <row r="4999" spans="9:10">
      <c r="I4999" s="52" t="s">
        <v>6874</v>
      </c>
      <c r="J4999" s="78" t="s">
        <v>10683</v>
      </c>
    </row>
    <row r="5000" spans="9:10">
      <c r="I5000" s="52" t="s">
        <v>6875</v>
      </c>
      <c r="J5000" s="78" t="s">
        <v>10684</v>
      </c>
    </row>
    <row r="5001" spans="9:10">
      <c r="I5001" s="52" t="s">
        <v>6876</v>
      </c>
      <c r="J5001" s="78" t="s">
        <v>10685</v>
      </c>
    </row>
    <row r="5002" spans="9:10">
      <c r="I5002" s="52" t="s">
        <v>6877</v>
      </c>
      <c r="J5002" s="78" t="s">
        <v>10686</v>
      </c>
    </row>
    <row r="5003" spans="9:10">
      <c r="I5003" s="52" t="s">
        <v>6878</v>
      </c>
      <c r="J5003" s="78" t="s">
        <v>10687</v>
      </c>
    </row>
    <row r="5004" spans="9:10">
      <c r="I5004" s="52" t="s">
        <v>6879</v>
      </c>
      <c r="J5004" s="78" t="s">
        <v>10687</v>
      </c>
    </row>
    <row r="5005" spans="9:10">
      <c r="I5005" s="52" t="s">
        <v>6880</v>
      </c>
      <c r="J5005" s="78" t="s">
        <v>10687</v>
      </c>
    </row>
    <row r="5006" spans="9:10">
      <c r="I5006" s="52" t="s">
        <v>6881</v>
      </c>
      <c r="J5006" s="78" t="s">
        <v>10687</v>
      </c>
    </row>
    <row r="5007" spans="9:10">
      <c r="I5007" s="52" t="s">
        <v>6882</v>
      </c>
      <c r="J5007" s="78" t="s">
        <v>10687</v>
      </c>
    </row>
    <row r="5008" spans="9:10">
      <c r="I5008" s="52" t="s">
        <v>6883</v>
      </c>
      <c r="J5008" s="78" t="s">
        <v>10687</v>
      </c>
    </row>
    <row r="5009" spans="9:10">
      <c r="I5009" s="52" t="s">
        <v>6884</v>
      </c>
      <c r="J5009" s="78" t="s">
        <v>10687</v>
      </c>
    </row>
    <row r="5010" spans="9:10">
      <c r="I5010" s="52" t="s">
        <v>6885</v>
      </c>
      <c r="J5010" s="78" t="s">
        <v>10688</v>
      </c>
    </row>
    <row r="5011" spans="9:10">
      <c r="I5011" s="52" t="s">
        <v>6886</v>
      </c>
      <c r="J5011" s="78" t="s">
        <v>10689</v>
      </c>
    </row>
    <row r="5012" spans="9:10">
      <c r="I5012" s="52" t="s">
        <v>6887</v>
      </c>
      <c r="J5012" s="78" t="s">
        <v>10690</v>
      </c>
    </row>
    <row r="5013" spans="9:10">
      <c r="I5013" s="52" t="s">
        <v>6888</v>
      </c>
      <c r="J5013" s="78" t="s">
        <v>10691</v>
      </c>
    </row>
    <row r="5014" spans="9:10">
      <c r="I5014" s="52" t="s">
        <v>6889</v>
      </c>
      <c r="J5014" s="78" t="s">
        <v>10692</v>
      </c>
    </row>
    <row r="5015" spans="9:10">
      <c r="I5015" s="52" t="s">
        <v>6890</v>
      </c>
      <c r="J5015" s="78" t="s">
        <v>10693</v>
      </c>
    </row>
    <row r="5016" spans="9:10">
      <c r="I5016" s="52" t="s">
        <v>6891</v>
      </c>
      <c r="J5016" s="78" t="s">
        <v>10694</v>
      </c>
    </row>
    <row r="5017" spans="9:10">
      <c r="I5017" s="52" t="s">
        <v>6892</v>
      </c>
      <c r="J5017" s="78" t="s">
        <v>10695</v>
      </c>
    </row>
    <row r="5018" spans="9:10">
      <c r="I5018" s="52" t="s">
        <v>6893</v>
      </c>
      <c r="J5018" s="78" t="s">
        <v>10696</v>
      </c>
    </row>
    <row r="5019" spans="9:10">
      <c r="I5019" s="52" t="s">
        <v>6894</v>
      </c>
      <c r="J5019" s="78" t="s">
        <v>10697</v>
      </c>
    </row>
    <row r="5020" spans="9:10">
      <c r="I5020" s="52" t="s">
        <v>6895</v>
      </c>
      <c r="J5020" s="78" t="s">
        <v>10698</v>
      </c>
    </row>
    <row r="5021" spans="9:10">
      <c r="I5021" s="52" t="s">
        <v>6896</v>
      </c>
      <c r="J5021" s="78" t="s">
        <v>10699</v>
      </c>
    </row>
    <row r="5022" spans="9:10">
      <c r="I5022" s="52" t="s">
        <v>6897</v>
      </c>
      <c r="J5022" s="78" t="s">
        <v>10700</v>
      </c>
    </row>
    <row r="5023" spans="9:10">
      <c r="I5023" s="52" t="s">
        <v>11181</v>
      </c>
      <c r="J5023" s="78" t="s">
        <v>10701</v>
      </c>
    </row>
    <row r="5024" spans="9:10">
      <c r="I5024" s="52" t="s">
        <v>11182</v>
      </c>
      <c r="J5024" s="78" t="s">
        <v>10702</v>
      </c>
    </row>
    <row r="5025" spans="9:10">
      <c r="I5025" s="52" t="s">
        <v>11183</v>
      </c>
      <c r="J5025" s="78" t="s">
        <v>10703</v>
      </c>
    </row>
    <row r="5026" spans="9:10">
      <c r="I5026" s="52" t="s">
        <v>11184</v>
      </c>
      <c r="J5026" s="78" t="s">
        <v>10704</v>
      </c>
    </row>
    <row r="5027" spans="9:10">
      <c r="I5027" s="52" t="s">
        <v>11185</v>
      </c>
      <c r="J5027" s="78" t="s">
        <v>10705</v>
      </c>
    </row>
    <row r="5028" spans="9:10">
      <c r="I5028" s="52" t="s">
        <v>11186</v>
      </c>
      <c r="J5028" s="78" t="s">
        <v>10706</v>
      </c>
    </row>
    <row r="5029" spans="9:10">
      <c r="I5029" s="52" t="s">
        <v>6904</v>
      </c>
      <c r="J5029" s="78" t="s">
        <v>10707</v>
      </c>
    </row>
    <row r="5035" spans="9:10">
      <c r="I5035" s="56" t="s">
        <v>6314</v>
      </c>
      <c r="J5035" s="57" t="s">
        <v>10244</v>
      </c>
    </row>
    <row r="5036" spans="9:10">
      <c r="I5036" s="56" t="s">
        <v>6315</v>
      </c>
      <c r="J5036" s="57" t="s">
        <v>10245</v>
      </c>
    </row>
    <row r="5037" spans="9:10">
      <c r="I5037" s="56" t="s">
        <v>6316</v>
      </c>
      <c r="J5037" s="57" t="s">
        <v>10246</v>
      </c>
    </row>
    <row r="5038" spans="9:10">
      <c r="I5038" s="56" t="s">
        <v>6317</v>
      </c>
      <c r="J5038" s="57" t="s">
        <v>10247</v>
      </c>
    </row>
    <row r="5039" spans="9:10">
      <c r="I5039" s="56" t="s">
        <v>6318</v>
      </c>
      <c r="J5039" s="57" t="s">
        <v>10248</v>
      </c>
    </row>
    <row r="5040" spans="9:10">
      <c r="I5040" s="56" t="s">
        <v>6319</v>
      </c>
      <c r="J5040" s="57" t="s">
        <v>10249</v>
      </c>
    </row>
    <row r="5041" spans="9:10">
      <c r="I5041" s="56" t="s">
        <v>6320</v>
      </c>
      <c r="J5041" s="57" t="s">
        <v>10250</v>
      </c>
    </row>
    <row r="5042" spans="9:10">
      <c r="I5042" s="56" t="s">
        <v>6321</v>
      </c>
      <c r="J5042" s="57" t="s">
        <v>10251</v>
      </c>
    </row>
    <row r="5043" spans="9:10">
      <c r="I5043" s="56" t="s">
        <v>6322</v>
      </c>
      <c r="J5043" s="57" t="s">
        <v>10252</v>
      </c>
    </row>
    <row r="5044" spans="9:10">
      <c r="I5044" s="56" t="s">
        <v>6323</v>
      </c>
      <c r="J5044" s="57" t="s">
        <v>10253</v>
      </c>
    </row>
    <row r="5047" spans="9:10">
      <c r="I5047" s="56" t="s">
        <v>6324</v>
      </c>
      <c r="J5047" s="59" t="s">
        <v>10254</v>
      </c>
    </row>
    <row r="5048" spans="9:10">
      <c r="I5048" s="56" t="s">
        <v>6325</v>
      </c>
      <c r="J5048" s="59" t="s">
        <v>10255</v>
      </c>
    </row>
    <row r="5049" spans="9:10">
      <c r="I5049" s="56" t="s">
        <v>6326</v>
      </c>
      <c r="J5049" s="59" t="s">
        <v>7878</v>
      </c>
    </row>
    <row r="5050" spans="9:10">
      <c r="I5050" s="56" t="s">
        <v>6327</v>
      </c>
      <c r="J5050" s="59" t="s">
        <v>10256</v>
      </c>
    </row>
    <row r="5051" spans="9:10">
      <c r="I5051" s="56" t="s">
        <v>6328</v>
      </c>
      <c r="J5051" s="59" t="s">
        <v>10257</v>
      </c>
    </row>
    <row r="5052" spans="9:10">
      <c r="I5052" s="56"/>
    </row>
    <row r="5053" spans="9:10">
      <c r="I5053" s="56" t="s">
        <v>6329</v>
      </c>
      <c r="J5053" s="56" t="s">
        <v>8257</v>
      </c>
    </row>
    <row r="5054" spans="9:10">
      <c r="I5054" s="56" t="s">
        <v>6330</v>
      </c>
      <c r="J5054" s="56" t="s">
        <v>8258</v>
      </c>
    </row>
    <row r="5055" spans="9:10">
      <c r="I5055" s="56" t="s">
        <v>6331</v>
      </c>
      <c r="J5055" s="56" t="s">
        <v>8259</v>
      </c>
    </row>
    <row r="5056" spans="9:10">
      <c r="I5056" s="56" t="s">
        <v>6332</v>
      </c>
      <c r="J5056" s="56" t="s">
        <v>8260</v>
      </c>
    </row>
    <row r="5057" spans="9:10">
      <c r="I5057" s="56" t="s">
        <v>6333</v>
      </c>
      <c r="J5057" s="56" t="s">
        <v>8261</v>
      </c>
    </row>
    <row r="5064" spans="9:10">
      <c r="I5064" s="56" t="s">
        <v>6334</v>
      </c>
      <c r="J5064" s="57" t="s">
        <v>10258</v>
      </c>
    </row>
    <row r="5065" spans="9:10">
      <c r="I5065" s="56" t="s">
        <v>6335</v>
      </c>
      <c r="J5065" s="57" t="s">
        <v>10259</v>
      </c>
    </row>
    <row r="5066" spans="9:10">
      <c r="I5066" s="56" t="s">
        <v>6336</v>
      </c>
      <c r="J5066" s="57" t="s">
        <v>10260</v>
      </c>
    </row>
    <row r="5067" spans="9:10">
      <c r="I5067" s="56" t="s">
        <v>6337</v>
      </c>
      <c r="J5067" s="57" t="s">
        <v>10261</v>
      </c>
    </row>
    <row r="5070" spans="9:10">
      <c r="I5070" s="56" t="s">
        <v>6338</v>
      </c>
      <c r="J5070" s="61" t="s">
        <v>10262</v>
      </c>
    </row>
    <row r="5071" spans="9:10">
      <c r="I5071" s="56" t="s">
        <v>6339</v>
      </c>
      <c r="J5071" s="61" t="s">
        <v>10263</v>
      </c>
    </row>
    <row r="5072" spans="9:10">
      <c r="I5072" s="56" t="s">
        <v>6340</v>
      </c>
      <c r="J5072" s="61" t="s">
        <v>10264</v>
      </c>
    </row>
    <row r="5073" spans="9:10">
      <c r="I5073" s="56" t="s">
        <v>6341</v>
      </c>
      <c r="J5073" s="57" t="s">
        <v>10265</v>
      </c>
    </row>
    <row r="5074" spans="9:10">
      <c r="I5074" s="56" t="s">
        <v>6342</v>
      </c>
      <c r="J5074" s="57" t="s">
        <v>10266</v>
      </c>
    </row>
    <row r="5075" spans="9:10">
      <c r="I5075" s="56" t="s">
        <v>6343</v>
      </c>
      <c r="J5075" s="57" t="s">
        <v>10267</v>
      </c>
    </row>
    <row r="5076" spans="9:10">
      <c r="I5076" s="56" t="s">
        <v>6344</v>
      </c>
      <c r="J5076" s="57" t="s">
        <v>10268</v>
      </c>
    </row>
    <row r="5077" spans="9:10">
      <c r="I5077" s="56" t="s">
        <v>6345</v>
      </c>
      <c r="J5077" s="57" t="s">
        <v>10269</v>
      </c>
    </row>
    <row r="5078" spans="9:10">
      <c r="I5078" s="56" t="s">
        <v>6346</v>
      </c>
      <c r="J5078" s="62" t="s">
        <v>10270</v>
      </c>
    </row>
    <row r="5079" spans="9:10">
      <c r="I5079" s="56" t="s">
        <v>6347</v>
      </c>
      <c r="J5079" s="57" t="s">
        <v>10271</v>
      </c>
    </row>
    <row r="5080" spans="9:10">
      <c r="I5080" s="56" t="s">
        <v>6348</v>
      </c>
      <c r="J5080" s="57" t="s">
        <v>10272</v>
      </c>
    </row>
    <row r="5081" spans="9:10">
      <c r="I5081" s="56" t="s">
        <v>6349</v>
      </c>
      <c r="J5081" s="57" t="s">
        <v>10273</v>
      </c>
    </row>
    <row r="5085" spans="9:10">
      <c r="I5085" s="57" t="s">
        <v>6350</v>
      </c>
      <c r="J5085" s="57" t="s">
        <v>10274</v>
      </c>
    </row>
    <row r="5086" spans="9:10">
      <c r="I5086" s="57" t="s">
        <v>6351</v>
      </c>
      <c r="J5086" s="56" t="s">
        <v>9559</v>
      </c>
    </row>
    <row r="5087" spans="9:10">
      <c r="I5087" s="57" t="s">
        <v>6352</v>
      </c>
      <c r="J5087" s="57" t="s">
        <v>10275</v>
      </c>
    </row>
    <row r="5088" spans="9:10">
      <c r="I5088" s="57" t="s">
        <v>6353</v>
      </c>
      <c r="J5088" s="57" t="s">
        <v>9796</v>
      </c>
    </row>
    <row r="5089" spans="9:10">
      <c r="I5089" s="57" t="s">
        <v>6354</v>
      </c>
      <c r="J5089" s="57" t="s">
        <v>9523</v>
      </c>
    </row>
    <row r="5090" spans="9:10">
      <c r="I5090" s="57" t="s">
        <v>6355</v>
      </c>
      <c r="J5090" s="57" t="s">
        <v>10276</v>
      </c>
    </row>
    <row r="5091" spans="9:10">
      <c r="I5091" s="57" t="s">
        <v>6356</v>
      </c>
      <c r="J5091" s="57" t="s">
        <v>1695</v>
      </c>
    </row>
    <row r="5092" spans="9:10">
      <c r="I5092" s="57" t="s">
        <v>6357</v>
      </c>
      <c r="J5092" s="57" t="s">
        <v>9560</v>
      </c>
    </row>
    <row r="5093" spans="9:10">
      <c r="I5093" s="57" t="s">
        <v>6358</v>
      </c>
      <c r="J5093" s="57" t="s">
        <v>10277</v>
      </c>
    </row>
    <row r="5094" spans="9:10">
      <c r="I5094" s="57" t="s">
        <v>6359</v>
      </c>
      <c r="J5094" s="57" t="s">
        <v>9521</v>
      </c>
    </row>
    <row r="5095" spans="9:10">
      <c r="I5095" s="57" t="s">
        <v>6360</v>
      </c>
      <c r="J5095" s="57" t="s">
        <v>9522</v>
      </c>
    </row>
    <row r="5096" spans="9:10">
      <c r="I5096" s="57" t="s">
        <v>6361</v>
      </c>
      <c r="J5096" s="57" t="s">
        <v>10278</v>
      </c>
    </row>
    <row r="5097" spans="9:10">
      <c r="I5097" s="57" t="s">
        <v>6362</v>
      </c>
      <c r="J5097" s="57" t="s">
        <v>9536</v>
      </c>
    </row>
    <row r="5098" spans="9:10">
      <c r="I5098" s="57" t="s">
        <v>6363</v>
      </c>
      <c r="J5098" s="57" t="s">
        <v>10279</v>
      </c>
    </row>
    <row r="5099" spans="9:10">
      <c r="I5099" s="57" t="s">
        <v>6364</v>
      </c>
      <c r="J5099" s="57" t="s">
        <v>10280</v>
      </c>
    </row>
    <row r="5100" spans="9:10">
      <c r="I5100" s="57" t="s">
        <v>6365</v>
      </c>
      <c r="J5100" s="57" t="s">
        <v>9561</v>
      </c>
    </row>
    <row r="5101" spans="9:10">
      <c r="I5101" s="57" t="s">
        <v>6366</v>
      </c>
      <c r="J5101" s="57" t="s">
        <v>10281</v>
      </c>
    </row>
    <row r="5102" spans="9:10">
      <c r="I5102" s="57" t="s">
        <v>6367</v>
      </c>
      <c r="J5102" s="57" t="s">
        <v>9557</v>
      </c>
    </row>
    <row r="5103" spans="9:10">
      <c r="I5103" s="57" t="s">
        <v>6368</v>
      </c>
      <c r="J5103" s="57" t="s">
        <v>10282</v>
      </c>
    </row>
    <row r="5104" spans="9:10">
      <c r="I5104" s="57" t="s">
        <v>6369</v>
      </c>
      <c r="J5104" s="57" t="s">
        <v>10283</v>
      </c>
    </row>
    <row r="5105" spans="9:10">
      <c r="I5105" s="57" t="s">
        <v>6370</v>
      </c>
      <c r="J5105" s="57" t="s">
        <v>10284</v>
      </c>
    </row>
    <row r="5106" spans="9:10">
      <c r="I5106" s="57" t="s">
        <v>6371</v>
      </c>
      <c r="J5106" s="61" t="s">
        <v>10285</v>
      </c>
    </row>
    <row r="5107" spans="9:10">
      <c r="I5107" s="57" t="s">
        <v>6372</v>
      </c>
      <c r="J5107" s="57" t="s">
        <v>10286</v>
      </c>
    </row>
    <row r="5108" spans="9:10">
      <c r="I5108" s="57" t="s">
        <v>6373</v>
      </c>
      <c r="J5108" s="57" t="s">
        <v>10287</v>
      </c>
    </row>
    <row r="5109" spans="9:10">
      <c r="I5109" s="57" t="s">
        <v>6374</v>
      </c>
      <c r="J5109" s="57" t="s">
        <v>9556</v>
      </c>
    </row>
    <row r="5110" spans="9:10">
      <c r="I5110" s="57" t="s">
        <v>6375</v>
      </c>
      <c r="J5110" s="57" t="s">
        <v>10288</v>
      </c>
    </row>
    <row r="5111" spans="9:10">
      <c r="I5111" s="57" t="s">
        <v>6376</v>
      </c>
      <c r="J5111" s="57" t="s">
        <v>10289</v>
      </c>
    </row>
    <row r="5112" spans="9:10">
      <c r="I5112" s="57" t="s">
        <v>6377</v>
      </c>
      <c r="J5112" s="57" t="s">
        <v>10290</v>
      </c>
    </row>
    <row r="5113" spans="9:10">
      <c r="I5113" s="57" t="s">
        <v>6378</v>
      </c>
      <c r="J5113" s="57" t="s">
        <v>10291</v>
      </c>
    </row>
    <row r="5114" spans="9:10">
      <c r="I5114" s="57" t="s">
        <v>6379</v>
      </c>
      <c r="J5114" s="57" t="s">
        <v>10292</v>
      </c>
    </row>
    <row r="5115" spans="9:10">
      <c r="I5115" s="57" t="s">
        <v>6380</v>
      </c>
      <c r="J5115" s="57" t="s">
        <v>10293</v>
      </c>
    </row>
    <row r="5116" spans="9:10">
      <c r="I5116" s="57" t="s">
        <v>6381</v>
      </c>
      <c r="J5116" s="57" t="s">
        <v>10294</v>
      </c>
    </row>
    <row r="5117" spans="9:10">
      <c r="I5117" s="57" t="s">
        <v>6382</v>
      </c>
      <c r="J5117" s="57" t="s">
        <v>10295</v>
      </c>
    </row>
    <row r="5118" spans="9:10">
      <c r="I5118" s="57" t="s">
        <v>6383</v>
      </c>
      <c r="J5118" s="57" t="s">
        <v>10296</v>
      </c>
    </row>
    <row r="5119" spans="9:10">
      <c r="I5119" s="57" t="s">
        <v>6384</v>
      </c>
      <c r="J5119" s="57" t="s">
        <v>10297</v>
      </c>
    </row>
    <row r="5120" spans="9:10">
      <c r="I5120" s="57" t="s">
        <v>6385</v>
      </c>
      <c r="J5120" s="57" t="s">
        <v>10298</v>
      </c>
    </row>
    <row r="5121" spans="9:10">
      <c r="I5121" s="57" t="s">
        <v>6386</v>
      </c>
      <c r="J5121" s="57" t="s">
        <v>9562</v>
      </c>
    </row>
    <row r="5122" spans="9:10">
      <c r="I5122" s="57" t="s">
        <v>6387</v>
      </c>
      <c r="J5122" s="57" t="s">
        <v>10299</v>
      </c>
    </row>
    <row r="5123" spans="9:10">
      <c r="I5123" s="57" t="s">
        <v>6388</v>
      </c>
      <c r="J5123" s="57" t="s">
        <v>10300</v>
      </c>
    </row>
    <row r="5124" spans="9:10">
      <c r="I5124" s="57" t="s">
        <v>6389</v>
      </c>
      <c r="J5124" s="57" t="s">
        <v>10301</v>
      </c>
    </row>
    <row r="5125" spans="9:10">
      <c r="I5125" s="57" t="s">
        <v>6390</v>
      </c>
      <c r="J5125" s="61" t="s">
        <v>10302</v>
      </c>
    </row>
    <row r="5126" spans="9:10">
      <c r="I5126" s="57" t="s">
        <v>6391</v>
      </c>
      <c r="J5126" s="57" t="s">
        <v>10303</v>
      </c>
    </row>
    <row r="5127" spans="9:10">
      <c r="I5127" s="57" t="s">
        <v>6392</v>
      </c>
      <c r="J5127" s="57" t="s">
        <v>10304</v>
      </c>
    </row>
    <row r="5128" spans="9:10">
      <c r="I5128" s="62" t="s">
        <v>6393</v>
      </c>
      <c r="J5128" s="61" t="s">
        <v>10305</v>
      </c>
    </row>
    <row r="5129" spans="9:10">
      <c r="I5129" s="62" t="s">
        <v>6394</v>
      </c>
      <c r="J5129" s="61" t="s">
        <v>10306</v>
      </c>
    </row>
    <row r="5130" spans="9:10">
      <c r="I5130" s="62" t="s">
        <v>6395</v>
      </c>
      <c r="J5130" s="61" t="s">
        <v>10307</v>
      </c>
    </row>
    <row r="5131" spans="9:10">
      <c r="I5131" s="62" t="s">
        <v>6396</v>
      </c>
      <c r="J5131" s="61" t="s">
        <v>10308</v>
      </c>
    </row>
    <row r="5132" spans="9:10">
      <c r="I5132" s="62" t="s">
        <v>6397</v>
      </c>
      <c r="J5132" s="61" t="s">
        <v>10309</v>
      </c>
    </row>
    <row r="5133" spans="9:10">
      <c r="I5133" s="62" t="s">
        <v>6398</v>
      </c>
      <c r="J5133" s="61" t="s">
        <v>10310</v>
      </c>
    </row>
    <row r="5134" spans="9:10">
      <c r="I5134" s="62" t="s">
        <v>6399</v>
      </c>
      <c r="J5134" s="61" t="s">
        <v>10311</v>
      </c>
    </row>
    <row r="5135" spans="9:10">
      <c r="I5135" s="61" t="s">
        <v>6400</v>
      </c>
      <c r="J5135" s="61" t="s">
        <v>10312</v>
      </c>
    </row>
    <row r="5136" spans="9:10">
      <c r="I5136" s="61" t="s">
        <v>6401</v>
      </c>
      <c r="J5136" s="61" t="s">
        <v>9577</v>
      </c>
    </row>
    <row r="5137" spans="9:10">
      <c r="I5137" s="61" t="s">
        <v>6402</v>
      </c>
      <c r="J5137" s="61" t="s">
        <v>9578</v>
      </c>
    </row>
    <row r="5138" spans="9:10">
      <c r="I5138" s="61" t="s">
        <v>6403</v>
      </c>
      <c r="J5138" s="61" t="s">
        <v>9579</v>
      </c>
    </row>
    <row r="5139" spans="9:10">
      <c r="I5139" s="61" t="s">
        <v>6404</v>
      </c>
      <c r="J5139" s="61" t="s">
        <v>9580</v>
      </c>
    </row>
    <row r="5140" spans="9:10">
      <c r="I5140" s="61" t="s">
        <v>6405</v>
      </c>
      <c r="J5140" s="61" t="s">
        <v>10313</v>
      </c>
    </row>
    <row r="5141" spans="9:10">
      <c r="I5141" s="61" t="s">
        <v>6406</v>
      </c>
      <c r="J5141" s="59" t="s">
        <v>10314</v>
      </c>
    </row>
    <row r="5143" spans="9:10">
      <c r="I5143" s="57" t="s">
        <v>6407</v>
      </c>
      <c r="J5143" s="57" t="s">
        <v>10315</v>
      </c>
    </row>
    <row r="5144" spans="9:10">
      <c r="I5144" s="57" t="s">
        <v>6408</v>
      </c>
      <c r="J5144" s="57" t="s">
        <v>10316</v>
      </c>
    </row>
    <row r="5145" spans="9:10">
      <c r="I5145" s="57" t="s">
        <v>6409</v>
      </c>
      <c r="J5145" s="57" t="s">
        <v>10317</v>
      </c>
    </row>
    <row r="5146" spans="9:10">
      <c r="I5146" s="57" t="s">
        <v>6410</v>
      </c>
      <c r="J5146" s="57" t="s">
        <v>10318</v>
      </c>
    </row>
    <row r="5149" spans="9:10">
      <c r="I5149" s="56" t="s">
        <v>6411</v>
      </c>
      <c r="J5149" s="61" t="s">
        <v>10319</v>
      </c>
    </row>
    <row r="5150" spans="9:10">
      <c r="I5150" s="56" t="s">
        <v>6412</v>
      </c>
      <c r="J5150" s="61" t="s">
        <v>10320</v>
      </c>
    </row>
    <row r="5151" spans="9:10">
      <c r="I5151" s="56" t="s">
        <v>6413</v>
      </c>
      <c r="J5151" s="61" t="s">
        <v>10321</v>
      </c>
    </row>
    <row r="5152" spans="9:10">
      <c r="I5152" s="56" t="s">
        <v>6414</v>
      </c>
      <c r="J5152" s="61" t="s">
        <v>10322</v>
      </c>
    </row>
    <row r="5153" spans="9:10">
      <c r="I5153" s="56" t="s">
        <v>6415</v>
      </c>
      <c r="J5153" s="61" t="s">
        <v>10323</v>
      </c>
    </row>
    <row r="5156" spans="9:10">
      <c r="I5156" s="61" t="s">
        <v>6416</v>
      </c>
      <c r="J5156" s="61" t="s">
        <v>10324</v>
      </c>
    </row>
    <row r="5157" spans="9:10">
      <c r="I5157" s="61" t="s">
        <v>6417</v>
      </c>
      <c r="J5157" s="61" t="s">
        <v>10325</v>
      </c>
    </row>
    <row r="5158" spans="9:10">
      <c r="I5158" s="61" t="s">
        <v>6418</v>
      </c>
      <c r="J5158" s="61" t="s">
        <v>10326</v>
      </c>
    </row>
    <row r="5159" spans="9:10">
      <c r="I5159" s="61" t="s">
        <v>6419</v>
      </c>
      <c r="J5159" s="61" t="s">
        <v>10327</v>
      </c>
    </row>
    <row r="5160" spans="9:10">
      <c r="I5160" s="61" t="s">
        <v>6420</v>
      </c>
      <c r="J5160" s="61" t="s">
        <v>10328</v>
      </c>
    </row>
    <row r="5161" spans="9:10">
      <c r="I5161" s="61" t="s">
        <v>6421</v>
      </c>
      <c r="J5161" s="61" t="s">
        <v>10329</v>
      </c>
    </row>
    <row r="5162" spans="9:10">
      <c r="I5162" s="61" t="s">
        <v>6422</v>
      </c>
      <c r="J5162" s="61" t="s">
        <v>10330</v>
      </c>
    </row>
    <row r="5163" spans="9:10">
      <c r="I5163" s="61" t="s">
        <v>6423</v>
      </c>
      <c r="J5163" s="61" t="s">
        <v>10331</v>
      </c>
    </row>
    <row r="5164" spans="9:10">
      <c r="I5164" s="61" t="s">
        <v>6424</v>
      </c>
      <c r="J5164" s="61" t="s">
        <v>10332</v>
      </c>
    </row>
    <row r="5165" spans="9:10">
      <c r="I5165" s="61" t="s">
        <v>6425</v>
      </c>
      <c r="J5165" s="61" t="s">
        <v>10333</v>
      </c>
    </row>
    <row r="5166" spans="9:10">
      <c r="I5166" s="61" t="s">
        <v>6426</v>
      </c>
      <c r="J5166" s="61" t="s">
        <v>10334</v>
      </c>
    </row>
    <row r="5167" spans="9:10">
      <c r="I5167" s="61" t="s">
        <v>6427</v>
      </c>
      <c r="J5167" s="61" t="s">
        <v>10335</v>
      </c>
    </row>
    <row r="5168" spans="9:10">
      <c r="I5168" s="61" t="s">
        <v>6428</v>
      </c>
      <c r="J5168" s="63" t="s">
        <v>10336</v>
      </c>
    </row>
    <row r="5172" spans="9:10">
      <c r="I5172" s="61" t="s">
        <v>6429</v>
      </c>
      <c r="J5172" s="59" t="s">
        <v>10337</v>
      </c>
    </row>
    <row r="5173" spans="9:10">
      <c r="I5173" s="61" t="s">
        <v>6430</v>
      </c>
      <c r="J5173" s="59" t="s">
        <v>10338</v>
      </c>
    </row>
    <row r="5174" spans="9:10">
      <c r="I5174" s="61" t="s">
        <v>6431</v>
      </c>
      <c r="J5174" s="59" t="s">
        <v>10339</v>
      </c>
    </row>
    <row r="5175" spans="9:10">
      <c r="I5175" s="61" t="s">
        <v>6432</v>
      </c>
      <c r="J5175" s="59" t="s">
        <v>10340</v>
      </c>
    </row>
    <row r="5176" spans="9:10">
      <c r="I5176" s="61" t="s">
        <v>6433</v>
      </c>
      <c r="J5176" s="59" t="s">
        <v>10341</v>
      </c>
    </row>
    <row r="5177" spans="9:10" ht="28.5">
      <c r="I5177" s="61" t="s">
        <v>6434</v>
      </c>
      <c r="J5177" s="66" t="s">
        <v>10342</v>
      </c>
    </row>
    <row r="5178" spans="9:10" ht="40.5">
      <c r="I5178" s="61" t="s">
        <v>6435</v>
      </c>
      <c r="J5178" s="67" t="s">
        <v>10343</v>
      </c>
    </row>
    <row r="5179" spans="9:10">
      <c r="I5179" s="61" t="s">
        <v>6436</v>
      </c>
      <c r="J5179" s="67">
        <v>1</v>
      </c>
    </row>
    <row r="5180" spans="9:10" ht="28.5">
      <c r="I5180" s="61" t="s">
        <v>6437</v>
      </c>
      <c r="J5180" s="66" t="s">
        <v>10344</v>
      </c>
    </row>
    <row r="5181" spans="9:10">
      <c r="I5181" s="62" t="s">
        <v>6438</v>
      </c>
      <c r="J5181" s="60" t="s">
        <v>10345</v>
      </c>
    </row>
    <row r="5182" spans="9:10">
      <c r="I5182" s="62" t="s">
        <v>6439</v>
      </c>
      <c r="J5182" s="59" t="s">
        <v>10346</v>
      </c>
    </row>
    <row r="5183" spans="9:10">
      <c r="I5183" s="62" t="s">
        <v>6440</v>
      </c>
      <c r="J5183" s="59" t="s">
        <v>10347</v>
      </c>
    </row>
    <row r="5184" spans="9:10">
      <c r="I5184" s="62" t="s">
        <v>6441</v>
      </c>
      <c r="J5184" s="59" t="s">
        <v>10348</v>
      </c>
    </row>
    <row r="5185" spans="9:10">
      <c r="I5185" s="62" t="s">
        <v>6442</v>
      </c>
      <c r="J5185" s="59" t="s">
        <v>10349</v>
      </c>
    </row>
    <row r="5186" spans="9:10" ht="42.75">
      <c r="I5186" s="62" t="s">
        <v>6443</v>
      </c>
      <c r="J5186" s="66" t="s">
        <v>10350</v>
      </c>
    </row>
    <row r="5187" spans="9:10" ht="40.5">
      <c r="I5187" s="62" t="s">
        <v>6444</v>
      </c>
      <c r="J5187" s="67" t="s">
        <v>10351</v>
      </c>
    </row>
    <row r="5188" spans="9:10">
      <c r="I5188" s="62" t="s">
        <v>6445</v>
      </c>
      <c r="J5188" s="66">
        <v>1</v>
      </c>
    </row>
    <row r="5189" spans="9:10" ht="42.75">
      <c r="I5189" s="62" t="s">
        <v>6446</v>
      </c>
      <c r="J5189" s="66" t="s">
        <v>10352</v>
      </c>
    </row>
    <row r="5190" spans="9:10">
      <c r="I5190" s="62"/>
      <c r="J5190" s="66"/>
    </row>
    <row r="5191" spans="9:10">
      <c r="I5191" s="62"/>
      <c r="J5191" s="66"/>
    </row>
    <row r="5192" spans="9:10">
      <c r="I5192" s="62"/>
      <c r="J5192" s="66"/>
    </row>
    <row r="5215" spans="9:10">
      <c r="I5215" s="61"/>
      <c r="J5215" s="61"/>
    </row>
    <row r="5216" spans="9:10">
      <c r="I5216" s="61"/>
      <c r="J5216" s="61"/>
    </row>
    <row r="5217" spans="9:10">
      <c r="I5217" s="61"/>
      <c r="J5217" s="61"/>
    </row>
    <row r="5218" spans="9:10">
      <c r="I5218" s="61"/>
      <c r="J5218" s="61"/>
    </row>
    <row r="5219" spans="9:10">
      <c r="I5219" s="61"/>
      <c r="J5219" s="61"/>
    </row>
    <row r="5220" spans="9:10">
      <c r="I5220" s="62" t="s">
        <v>6447</v>
      </c>
      <c r="J5220" s="61" t="s">
        <v>10353</v>
      </c>
    </row>
    <row r="5221" spans="9:10">
      <c r="I5221" s="62" t="s">
        <v>6448</v>
      </c>
      <c r="J5221" s="61" t="s">
        <v>10354</v>
      </c>
    </row>
    <row r="5222" spans="9:10">
      <c r="I5222" s="62" t="s">
        <v>6449</v>
      </c>
      <c r="J5222" s="61" t="s">
        <v>10355</v>
      </c>
    </row>
    <row r="5223" spans="9:10">
      <c r="I5223" s="62" t="s">
        <v>6450</v>
      </c>
      <c r="J5223" s="61" t="s">
        <v>10356</v>
      </c>
    </row>
    <row r="5224" spans="9:10">
      <c r="I5224" s="62" t="s">
        <v>6451</v>
      </c>
      <c r="J5224" s="61" t="s">
        <v>10357</v>
      </c>
    </row>
    <row r="5225" spans="9:10">
      <c r="I5225" s="62" t="s">
        <v>6452</v>
      </c>
      <c r="J5225" s="61" t="s">
        <v>10358</v>
      </c>
    </row>
    <row r="5226" spans="9:10">
      <c r="I5226" s="62" t="s">
        <v>6453</v>
      </c>
      <c r="J5226" s="61" t="s">
        <v>10359</v>
      </c>
    </row>
    <row r="5227" spans="9:10">
      <c r="I5227" s="62" t="s">
        <v>6454</v>
      </c>
      <c r="J5227" s="61">
        <v>1</v>
      </c>
    </row>
    <row r="5228" spans="9:10">
      <c r="I5228" s="62" t="s">
        <v>6455</v>
      </c>
      <c r="J5228" s="61" t="s">
        <v>10360</v>
      </c>
    </row>
    <row r="5229" spans="9:10">
      <c r="I5229" s="61"/>
      <c r="J5229" s="61"/>
    </row>
    <row r="5230" spans="9:10">
      <c r="I5230" s="61"/>
      <c r="J5230" s="61"/>
    </row>
    <row r="5231" spans="9:10">
      <c r="I5231" s="61"/>
      <c r="J5231" s="61"/>
    </row>
    <row r="5234" spans="9:10">
      <c r="I5234" s="56" t="s">
        <v>6456</v>
      </c>
      <c r="J5234" s="61" t="s">
        <v>10361</v>
      </c>
    </row>
    <row r="5235" spans="9:10">
      <c r="I5235" s="56" t="s">
        <v>6457</v>
      </c>
      <c r="J5235" s="61" t="s">
        <v>10362</v>
      </c>
    </row>
    <row r="5236" spans="9:10">
      <c r="I5236" s="59" t="s">
        <v>6458</v>
      </c>
      <c r="J5236" s="61" t="s">
        <v>10363</v>
      </c>
    </row>
    <row r="5239" spans="9:10">
      <c r="I5239" s="57" t="s">
        <v>6459</v>
      </c>
      <c r="J5239" s="56" t="s">
        <v>1882</v>
      </c>
    </row>
    <row r="5240" spans="9:10">
      <c r="I5240" s="57" t="s">
        <v>6460</v>
      </c>
      <c r="J5240" s="56" t="s">
        <v>1883</v>
      </c>
    </row>
    <row r="5241" spans="9:10">
      <c r="I5241" s="57" t="s">
        <v>6461</v>
      </c>
      <c r="J5241" s="56" t="s">
        <v>1884</v>
      </c>
    </row>
    <row r="5242" spans="9:10">
      <c r="I5242" s="57" t="s">
        <v>6462</v>
      </c>
      <c r="J5242" s="56" t="s">
        <v>1885</v>
      </c>
    </row>
    <row r="5243" spans="9:10">
      <c r="I5243" s="57" t="s">
        <v>6463</v>
      </c>
      <c r="J5243" s="56" t="s">
        <v>1886</v>
      </c>
    </row>
    <row r="5244" spans="9:10">
      <c r="I5244" s="57" t="s">
        <v>6464</v>
      </c>
      <c r="J5244" s="56" t="s">
        <v>1887</v>
      </c>
    </row>
    <row r="5245" spans="9:10">
      <c r="I5245" s="57" t="s">
        <v>6465</v>
      </c>
      <c r="J5245" s="56" t="s">
        <v>1888</v>
      </c>
    </row>
    <row r="5246" spans="9:10">
      <c r="I5246" s="61" t="s">
        <v>6466</v>
      </c>
      <c r="J5246" s="56" t="s">
        <v>1889</v>
      </c>
    </row>
    <row r="5247" spans="9:10">
      <c r="I5247" s="61" t="s">
        <v>6467</v>
      </c>
      <c r="J5247" s="56" t="s">
        <v>1890</v>
      </c>
    </row>
    <row r="5248" spans="9:10">
      <c r="I5248" s="61" t="s">
        <v>6468</v>
      </c>
      <c r="J5248" s="56" t="s">
        <v>1891</v>
      </c>
    </row>
    <row r="5249" spans="9:10">
      <c r="I5249" s="61" t="s">
        <v>6469</v>
      </c>
      <c r="J5249" s="56" t="s">
        <v>1892</v>
      </c>
    </row>
    <row r="5250" spans="9:10">
      <c r="I5250" s="61" t="s">
        <v>6470</v>
      </c>
      <c r="J5250" s="56" t="s">
        <v>1893</v>
      </c>
    </row>
    <row r="5251" spans="9:10">
      <c r="I5251" s="61" t="s">
        <v>6471</v>
      </c>
      <c r="J5251" s="56" t="s">
        <v>1894</v>
      </c>
    </row>
    <row r="5252" spans="9:10">
      <c r="I5252" s="61" t="s">
        <v>6472</v>
      </c>
      <c r="J5252" s="56" t="s">
        <v>1895</v>
      </c>
    </row>
    <row r="5253" spans="9:10">
      <c r="I5253" s="61" t="s">
        <v>6473</v>
      </c>
      <c r="J5253" s="56" t="s">
        <v>1896</v>
      </c>
    </row>
    <row r="5254" spans="9:10">
      <c r="I5254" s="61" t="s">
        <v>6474</v>
      </c>
      <c r="J5254" s="56" t="s">
        <v>1897</v>
      </c>
    </row>
    <row r="5255" spans="9:10">
      <c r="I5255" s="61" t="s">
        <v>6475</v>
      </c>
      <c r="J5255" s="56" t="s">
        <v>1898</v>
      </c>
    </row>
    <row r="5256" spans="9:10">
      <c r="I5256" s="61" t="s">
        <v>6476</v>
      </c>
      <c r="J5256" s="56" t="s">
        <v>1899</v>
      </c>
    </row>
    <row r="5257" spans="9:10">
      <c r="I5257" s="61" t="s">
        <v>6477</v>
      </c>
      <c r="J5257" s="56" t="s">
        <v>1900</v>
      </c>
    </row>
    <row r="5258" spans="9:10">
      <c r="I5258" s="61" t="s">
        <v>6478</v>
      </c>
      <c r="J5258" s="56" t="s">
        <v>1901</v>
      </c>
    </row>
    <row r="5259" spans="9:10">
      <c r="I5259" s="61" t="s">
        <v>6479</v>
      </c>
      <c r="J5259" s="56" t="s">
        <v>1930</v>
      </c>
    </row>
    <row r="5260" spans="9:10">
      <c r="I5260" s="62" t="s">
        <v>6480</v>
      </c>
      <c r="J5260" s="56" t="s">
        <v>1931</v>
      </c>
    </row>
    <row r="5261" spans="9:10">
      <c r="I5261" s="61" t="s">
        <v>6481</v>
      </c>
      <c r="J5261" s="56" t="s">
        <v>1902</v>
      </c>
    </row>
    <row r="5262" spans="9:10">
      <c r="I5262" s="61" t="s">
        <v>6482</v>
      </c>
      <c r="J5262" s="56" t="s">
        <v>1903</v>
      </c>
    </row>
    <row r="5263" spans="9:10">
      <c r="I5263" s="61" t="s">
        <v>6483</v>
      </c>
      <c r="J5263" s="56" t="s">
        <v>1904</v>
      </c>
    </row>
    <row r="5264" spans="9:10">
      <c r="I5264" s="61" t="s">
        <v>6484</v>
      </c>
      <c r="J5264" s="56" t="s">
        <v>1905</v>
      </c>
    </row>
    <row r="5265" spans="9:10">
      <c r="I5265" s="61" t="s">
        <v>6485</v>
      </c>
      <c r="J5265" s="56" t="s">
        <v>1906</v>
      </c>
    </row>
    <row r="5266" spans="9:10">
      <c r="I5266" s="61" t="s">
        <v>6486</v>
      </c>
      <c r="J5266" s="56" t="s">
        <v>1907</v>
      </c>
    </row>
    <row r="5267" spans="9:10">
      <c r="I5267" s="61" t="s">
        <v>6487</v>
      </c>
      <c r="J5267" s="56" t="s">
        <v>1908</v>
      </c>
    </row>
    <row r="5268" spans="9:10">
      <c r="I5268" s="61" t="s">
        <v>6488</v>
      </c>
      <c r="J5268" s="56" t="s">
        <v>1909</v>
      </c>
    </row>
    <row r="5269" spans="9:10">
      <c r="I5269" s="61" t="s">
        <v>6489</v>
      </c>
      <c r="J5269" s="56" t="s">
        <v>1910</v>
      </c>
    </row>
    <row r="5270" spans="9:10">
      <c r="I5270" s="61" t="s">
        <v>6490</v>
      </c>
      <c r="J5270" s="56" t="s">
        <v>1911</v>
      </c>
    </row>
    <row r="5271" spans="9:10">
      <c r="I5271" s="61" t="s">
        <v>6491</v>
      </c>
      <c r="J5271" s="56" t="s">
        <v>1912</v>
      </c>
    </row>
    <row r="5272" spans="9:10">
      <c r="I5272" s="61" t="s">
        <v>6492</v>
      </c>
      <c r="J5272" s="56" t="s">
        <v>1913</v>
      </c>
    </row>
    <row r="5273" spans="9:10">
      <c r="I5273" s="61" t="s">
        <v>6493</v>
      </c>
      <c r="J5273" s="56" t="s">
        <v>1914</v>
      </c>
    </row>
    <row r="5274" spans="9:10">
      <c r="I5274" s="61" t="s">
        <v>6494</v>
      </c>
      <c r="J5274" s="56" t="s">
        <v>1932</v>
      </c>
    </row>
    <row r="5275" spans="9:10">
      <c r="I5275" s="61" t="s">
        <v>6495</v>
      </c>
      <c r="J5275" s="56" t="s">
        <v>1915</v>
      </c>
    </row>
    <row r="5276" spans="9:10">
      <c r="I5276" s="61" t="s">
        <v>6496</v>
      </c>
      <c r="J5276" s="56" t="s">
        <v>1916</v>
      </c>
    </row>
    <row r="5277" spans="9:10">
      <c r="I5277" s="61" t="s">
        <v>6497</v>
      </c>
      <c r="J5277" s="56" t="s">
        <v>1917</v>
      </c>
    </row>
    <row r="5278" spans="9:10">
      <c r="I5278" s="61" t="s">
        <v>6498</v>
      </c>
      <c r="J5278" s="56" t="s">
        <v>1918</v>
      </c>
    </row>
    <row r="5279" spans="9:10">
      <c r="I5279" s="61" t="s">
        <v>6499</v>
      </c>
      <c r="J5279" s="56" t="s">
        <v>1919</v>
      </c>
    </row>
    <row r="5280" spans="9:10">
      <c r="I5280" s="61" t="s">
        <v>6500</v>
      </c>
      <c r="J5280" s="56" t="s">
        <v>1920</v>
      </c>
    </row>
    <row r="5281" spans="9:10">
      <c r="I5281" s="61" t="s">
        <v>6501</v>
      </c>
      <c r="J5281" s="56" t="s">
        <v>1921</v>
      </c>
    </row>
    <row r="5282" spans="9:10">
      <c r="I5282" s="63" t="s">
        <v>6502</v>
      </c>
      <c r="J5282" s="56" t="s">
        <v>1933</v>
      </c>
    </row>
    <row r="5283" spans="9:10">
      <c r="I5283" s="63" t="s">
        <v>6503</v>
      </c>
      <c r="J5283" s="56" t="s">
        <v>1934</v>
      </c>
    </row>
    <row r="5284" spans="9:10">
      <c r="I5284" s="63" t="s">
        <v>6504</v>
      </c>
      <c r="J5284" s="56" t="s">
        <v>1935</v>
      </c>
    </row>
    <row r="5285" spans="9:10">
      <c r="I5285" s="63" t="s">
        <v>6505</v>
      </c>
      <c r="J5285" s="56" t="s">
        <v>1936</v>
      </c>
    </row>
    <row r="5286" spans="9:10">
      <c r="I5286" s="63" t="s">
        <v>6506</v>
      </c>
      <c r="J5286" s="56" t="s">
        <v>1937</v>
      </c>
    </row>
    <row r="5287" spans="9:10">
      <c r="I5287" s="63" t="s">
        <v>6507</v>
      </c>
      <c r="J5287" s="56" t="s">
        <v>10364</v>
      </c>
    </row>
    <row r="5288" spans="9:10">
      <c r="I5288" s="63" t="s">
        <v>6508</v>
      </c>
      <c r="J5288" s="56" t="s">
        <v>1938</v>
      </c>
    </row>
    <row r="5289" spans="9:10">
      <c r="I5289" s="61" t="s">
        <v>6509</v>
      </c>
      <c r="J5289" s="56" t="s">
        <v>1922</v>
      </c>
    </row>
    <row r="5290" spans="9:10">
      <c r="I5290" s="61" t="s">
        <v>6510</v>
      </c>
      <c r="J5290" s="56" t="s">
        <v>1923</v>
      </c>
    </row>
    <row r="5291" spans="9:10">
      <c r="I5291" s="61" t="s">
        <v>6511</v>
      </c>
      <c r="J5291" s="56" t="s">
        <v>1924</v>
      </c>
    </row>
    <row r="5292" spans="9:10">
      <c r="I5292" s="61" t="s">
        <v>6512</v>
      </c>
      <c r="J5292" s="56" t="s">
        <v>1925</v>
      </c>
    </row>
    <row r="5293" spans="9:10">
      <c r="I5293" s="61" t="s">
        <v>6513</v>
      </c>
      <c r="J5293" s="56" t="s">
        <v>1926</v>
      </c>
    </row>
    <row r="5294" spans="9:10">
      <c r="I5294" s="61" t="s">
        <v>6514</v>
      </c>
      <c r="J5294" s="56" t="s">
        <v>1927</v>
      </c>
    </row>
    <row r="5295" spans="9:10">
      <c r="I5295" s="61" t="s">
        <v>6515</v>
      </c>
      <c r="J5295" s="56" t="s">
        <v>1928</v>
      </c>
    </row>
    <row r="5296" spans="9:10">
      <c r="I5296" s="61" t="s">
        <v>6516</v>
      </c>
      <c r="J5296" s="56" t="s">
        <v>10365</v>
      </c>
    </row>
    <row r="5297" spans="9:10">
      <c r="I5297" s="61" t="s">
        <v>6517</v>
      </c>
      <c r="J5297" s="56" t="s">
        <v>10366</v>
      </c>
    </row>
    <row r="5298" spans="9:10">
      <c r="I5298" s="61" t="s">
        <v>6518</v>
      </c>
      <c r="J5298" s="56" t="s">
        <v>10367</v>
      </c>
    </row>
    <row r="5299" spans="9:10">
      <c r="I5299" s="61" t="s">
        <v>6519</v>
      </c>
      <c r="J5299" s="56" t="s">
        <v>10368</v>
      </c>
    </row>
    <row r="5300" spans="9:10">
      <c r="I5300" s="61" t="s">
        <v>6520</v>
      </c>
      <c r="J5300" s="56" t="s">
        <v>10369</v>
      </c>
    </row>
    <row r="5301" spans="9:10">
      <c r="I5301" s="61" t="s">
        <v>6521</v>
      </c>
      <c r="J5301" s="56" t="s">
        <v>10370</v>
      </c>
    </row>
    <row r="5302" spans="9:10">
      <c r="I5302" s="61" t="s">
        <v>6522</v>
      </c>
      <c r="J5302" s="56" t="s">
        <v>1883</v>
      </c>
    </row>
    <row r="5303" spans="9:10">
      <c r="I5303" s="61" t="s">
        <v>6523</v>
      </c>
      <c r="J5303" s="56" t="s">
        <v>10371</v>
      </c>
    </row>
    <row r="5304" spans="9:10">
      <c r="I5304" s="61" t="s">
        <v>6524</v>
      </c>
      <c r="J5304" s="56" t="s">
        <v>10372</v>
      </c>
    </row>
    <row r="5305" spans="9:10">
      <c r="I5305" s="61" t="s">
        <v>6525</v>
      </c>
      <c r="J5305" s="56" t="s">
        <v>10373</v>
      </c>
    </row>
    <row r="5306" spans="9:10">
      <c r="I5306" s="61" t="s">
        <v>6526</v>
      </c>
      <c r="J5306" s="56" t="s">
        <v>10374</v>
      </c>
    </row>
    <row r="5307" spans="9:10">
      <c r="I5307" s="61" t="s">
        <v>6527</v>
      </c>
      <c r="J5307" s="56" t="s">
        <v>10375</v>
      </c>
    </row>
    <row r="5311" spans="9:10">
      <c r="I5311" s="61" t="s">
        <v>6528</v>
      </c>
      <c r="J5311" s="59" t="s">
        <v>10376</v>
      </c>
    </row>
    <row r="5312" spans="9:10">
      <c r="I5312" s="61" t="s">
        <v>6529</v>
      </c>
      <c r="J5312" s="59" t="s">
        <v>10377</v>
      </c>
    </row>
    <row r="5313" spans="9:10">
      <c r="I5313" s="61" t="s">
        <v>6530</v>
      </c>
      <c r="J5313" s="59" t="s">
        <v>10378</v>
      </c>
    </row>
    <row r="5314" spans="9:10">
      <c r="I5314" s="61" t="s">
        <v>6531</v>
      </c>
      <c r="J5314" s="59" t="s">
        <v>10379</v>
      </c>
    </row>
    <row r="5315" spans="9:10">
      <c r="I5315" s="61" t="s">
        <v>6532</v>
      </c>
      <c r="J5315" s="59" t="s">
        <v>10380</v>
      </c>
    </row>
    <row r="5316" spans="9:10">
      <c r="I5316" s="61" t="s">
        <v>6533</v>
      </c>
      <c r="J5316" s="59" t="s">
        <v>10381</v>
      </c>
    </row>
    <row r="5317" spans="9:10">
      <c r="I5317" s="61" t="s">
        <v>6534</v>
      </c>
      <c r="J5317" s="59" t="s">
        <v>10382</v>
      </c>
    </row>
    <row r="5318" spans="9:10">
      <c r="I5318" s="61" t="s">
        <v>6535</v>
      </c>
      <c r="J5318" s="59" t="s">
        <v>10383</v>
      </c>
    </row>
    <row r="5319" spans="9:10">
      <c r="I5319" s="61" t="s">
        <v>6536</v>
      </c>
      <c r="J5319" s="59" t="s">
        <v>10384</v>
      </c>
    </row>
    <row r="5320" spans="9:10">
      <c r="I5320" s="61" t="s">
        <v>6537</v>
      </c>
      <c r="J5320" s="59" t="s">
        <v>10385</v>
      </c>
    </row>
    <row r="5321" spans="9:10">
      <c r="I5321" s="61" t="s">
        <v>6538</v>
      </c>
      <c r="J5321" s="59" t="s">
        <v>10386</v>
      </c>
    </row>
    <row r="5322" spans="9:10">
      <c r="I5322" s="61" t="s">
        <v>6539</v>
      </c>
      <c r="J5322" s="59" t="s">
        <v>10387</v>
      </c>
    </row>
    <row r="5325" spans="9:10">
      <c r="I5325" s="61" t="s">
        <v>6540</v>
      </c>
      <c r="J5325" s="59" t="s">
        <v>7197</v>
      </c>
    </row>
    <row r="5326" spans="9:10">
      <c r="I5326" s="61" t="s">
        <v>6541</v>
      </c>
      <c r="J5326" s="59" t="s">
        <v>2192</v>
      </c>
    </row>
    <row r="5327" spans="9:10">
      <c r="I5327" s="61" t="s">
        <v>6542</v>
      </c>
      <c r="J5327" s="59" t="s">
        <v>10388</v>
      </c>
    </row>
    <row r="5329" spans="9:10">
      <c r="I5329" s="61" t="s">
        <v>6543</v>
      </c>
      <c r="J5329" s="59" t="s">
        <v>10389</v>
      </c>
    </row>
    <row r="5330" spans="9:10">
      <c r="I5330" s="61" t="s">
        <v>6544</v>
      </c>
      <c r="J5330" s="59" t="s">
        <v>10390</v>
      </c>
    </row>
    <row r="5331" spans="9:10">
      <c r="I5331" s="61" t="s">
        <v>6545</v>
      </c>
      <c r="J5331" s="59" t="s">
        <v>10391</v>
      </c>
    </row>
    <row r="5335" spans="9:10" ht="18">
      <c r="I5335" s="64" t="s">
        <v>6546</v>
      </c>
      <c r="J5335" s="64" t="s">
        <v>10392</v>
      </c>
    </row>
    <row r="5336" spans="9:10" ht="18">
      <c r="I5336" s="64" t="s">
        <v>6547</v>
      </c>
      <c r="J5336" s="64" t="s">
        <v>10393</v>
      </c>
    </row>
    <row r="5337" spans="9:10" ht="18">
      <c r="I5337" s="64" t="s">
        <v>6548</v>
      </c>
      <c r="J5337" s="64" t="s">
        <v>10394</v>
      </c>
    </row>
    <row r="5338" spans="9:10" ht="18">
      <c r="I5338" s="64" t="s">
        <v>6549</v>
      </c>
      <c r="J5338" s="64" t="s">
        <v>10395</v>
      </c>
    </row>
    <row r="5339" spans="9:10" ht="18">
      <c r="I5339" s="64" t="s">
        <v>6550</v>
      </c>
      <c r="J5339" s="64" t="s">
        <v>10396</v>
      </c>
    </row>
    <row r="5340" spans="9:10" ht="18">
      <c r="I5340" s="64" t="s">
        <v>6551</v>
      </c>
      <c r="J5340" s="59" t="s">
        <v>6948</v>
      </c>
    </row>
    <row r="5341" spans="9:10" ht="18">
      <c r="I5341" s="64" t="s">
        <v>6552</v>
      </c>
      <c r="J5341" s="59" t="s">
        <v>6949</v>
      </c>
    </row>
    <row r="5342" spans="9:10" ht="18">
      <c r="I5342" s="64" t="s">
        <v>6553</v>
      </c>
      <c r="J5342" s="59" t="s">
        <v>6950</v>
      </c>
    </row>
    <row r="5343" spans="9:10" ht="18">
      <c r="I5343" s="64" t="s">
        <v>6554</v>
      </c>
      <c r="J5343" s="58" t="s">
        <v>6951</v>
      </c>
    </row>
    <row r="5344" spans="9:10" ht="18">
      <c r="I5344" s="64" t="s">
        <v>6555</v>
      </c>
      <c r="J5344" s="58" t="s">
        <v>6953</v>
      </c>
    </row>
    <row r="5346" spans="9:10">
      <c r="J5346" s="62"/>
    </row>
    <row r="5348" spans="9:10">
      <c r="I5348" s="61" t="s">
        <v>6556</v>
      </c>
      <c r="J5348" s="61" t="s">
        <v>10397</v>
      </c>
    </row>
    <row r="5349" spans="9:10">
      <c r="I5349" s="61" t="s">
        <v>6557</v>
      </c>
      <c r="J5349" s="61" t="s">
        <v>10398</v>
      </c>
    </row>
    <row r="5350" spans="9:10">
      <c r="I5350" s="61" t="s">
        <v>6558</v>
      </c>
      <c r="J5350" s="61" t="s">
        <v>10399</v>
      </c>
    </row>
    <row r="5351" spans="9:10">
      <c r="I5351" s="61" t="s">
        <v>6559</v>
      </c>
      <c r="J5351" s="61" t="s">
        <v>10400</v>
      </c>
    </row>
    <row r="5352" spans="9:10">
      <c r="I5352" s="61" t="s">
        <v>6560</v>
      </c>
      <c r="J5352" s="61" t="s">
        <v>10401</v>
      </c>
    </row>
    <row r="5354" spans="9:10">
      <c r="I5354" s="61" t="s">
        <v>6561</v>
      </c>
      <c r="J5354" s="61" t="s">
        <v>10402</v>
      </c>
    </row>
    <row r="5355" spans="9:10">
      <c r="I5355" s="61" t="s">
        <v>6562</v>
      </c>
      <c r="J5355" s="61" t="s">
        <v>10403</v>
      </c>
    </row>
    <row r="5356" spans="9:10">
      <c r="I5356" s="61" t="s">
        <v>6563</v>
      </c>
      <c r="J5356" s="61" t="s">
        <v>10404</v>
      </c>
    </row>
    <row r="5357" spans="9:10">
      <c r="I5357" s="61" t="s">
        <v>6564</v>
      </c>
      <c r="J5357" s="61" t="s">
        <v>10405</v>
      </c>
    </row>
    <row r="5358" spans="9:10">
      <c r="I5358" s="61" t="s">
        <v>6565</v>
      </c>
      <c r="J5358" s="61" t="s">
        <v>10406</v>
      </c>
    </row>
    <row r="5360" spans="9:10">
      <c r="I5360" s="61" t="s">
        <v>6566</v>
      </c>
      <c r="J5360" s="61" t="s">
        <v>10407</v>
      </c>
    </row>
    <row r="5361" spans="9:10">
      <c r="I5361" s="61" t="s">
        <v>6567</v>
      </c>
      <c r="J5361" s="61" t="s">
        <v>10408</v>
      </c>
    </row>
    <row r="5362" spans="9:10">
      <c r="I5362" s="61" t="s">
        <v>6568</v>
      </c>
      <c r="J5362" s="61" t="s">
        <v>10409</v>
      </c>
    </row>
    <row r="5363" spans="9:10">
      <c r="I5363" s="61" t="s">
        <v>6569</v>
      </c>
      <c r="J5363" s="61" t="s">
        <v>10410</v>
      </c>
    </row>
    <row r="5364" spans="9:10">
      <c r="I5364" s="61" t="s">
        <v>6570</v>
      </c>
      <c r="J5364" s="61" t="s">
        <v>10411</v>
      </c>
    </row>
    <row r="5367" spans="9:10">
      <c r="I5367" s="61" t="s">
        <v>6571</v>
      </c>
      <c r="J5367" s="57" t="s">
        <v>10412</v>
      </c>
    </row>
    <row r="5368" spans="9:10">
      <c r="I5368" s="61" t="s">
        <v>6572</v>
      </c>
      <c r="J5368" s="57" t="s">
        <v>10413</v>
      </c>
    </row>
    <row r="5369" spans="9:10">
      <c r="I5369" s="61" t="s">
        <v>6573</v>
      </c>
      <c r="J5369" s="57" t="s">
        <v>10414</v>
      </c>
    </row>
    <row r="5370" spans="9:10">
      <c r="I5370" s="61" t="s">
        <v>6574</v>
      </c>
      <c r="J5370" s="57" t="s">
        <v>10415</v>
      </c>
    </row>
    <row r="5371" spans="9:10">
      <c r="I5371" s="61" t="s">
        <v>6575</v>
      </c>
      <c r="J5371" s="57" t="s">
        <v>9786</v>
      </c>
    </row>
    <row r="5372" spans="9:10">
      <c r="I5372" s="61" t="s">
        <v>6576</v>
      </c>
      <c r="J5372" s="57" t="s">
        <v>10416</v>
      </c>
    </row>
    <row r="5373" spans="9:10">
      <c r="I5373" s="61" t="s">
        <v>6577</v>
      </c>
      <c r="J5373" s="61" t="s">
        <v>10417</v>
      </c>
    </row>
    <row r="5376" spans="9:10">
      <c r="I5376" s="61" t="s">
        <v>6578</v>
      </c>
      <c r="J5376" s="56" t="s">
        <v>511</v>
      </c>
    </row>
    <row r="5377" spans="9:10">
      <c r="I5377" s="61" t="s">
        <v>6579</v>
      </c>
      <c r="J5377" s="56" t="s">
        <v>512</v>
      </c>
    </row>
    <row r="5378" spans="9:10">
      <c r="I5378" s="61" t="s">
        <v>6580</v>
      </c>
      <c r="J5378" s="56" t="s">
        <v>504</v>
      </c>
    </row>
    <row r="5379" spans="9:10">
      <c r="I5379" s="61" t="s">
        <v>6581</v>
      </c>
      <c r="J5379" s="56" t="s">
        <v>513</v>
      </c>
    </row>
    <row r="5380" spans="9:10">
      <c r="I5380" s="61" t="s">
        <v>6582</v>
      </c>
      <c r="J5380" s="56" t="s">
        <v>503</v>
      </c>
    </row>
    <row r="5381" spans="9:10">
      <c r="I5381" s="61" t="s">
        <v>6583</v>
      </c>
      <c r="J5381" s="59" t="s">
        <v>505</v>
      </c>
    </row>
    <row r="5382" spans="9:10">
      <c r="I5382" s="61" t="s">
        <v>6584</v>
      </c>
      <c r="J5382" s="59" t="s">
        <v>1804</v>
      </c>
    </row>
    <row r="5383" spans="9:10">
      <c r="I5383" s="61" t="s">
        <v>6585</v>
      </c>
      <c r="J5383" s="59" t="s">
        <v>1807</v>
      </c>
    </row>
    <row r="5384" spans="9:10">
      <c r="I5384" s="61" t="s">
        <v>6586</v>
      </c>
      <c r="J5384" s="59" t="s">
        <v>1808</v>
      </c>
    </row>
    <row r="5387" spans="9:10">
      <c r="I5387" s="57" t="s">
        <v>6587</v>
      </c>
      <c r="J5387" s="59" t="s">
        <v>10418</v>
      </c>
    </row>
    <row r="5388" spans="9:10">
      <c r="I5388" s="57" t="s">
        <v>6588</v>
      </c>
      <c r="J5388" s="59" t="s">
        <v>10418</v>
      </c>
    </row>
    <row r="5389" spans="9:10">
      <c r="I5389" s="57" t="s">
        <v>6589</v>
      </c>
      <c r="J5389" s="59" t="s">
        <v>10418</v>
      </c>
    </row>
    <row r="5390" spans="9:10">
      <c r="I5390" s="57" t="s">
        <v>6590</v>
      </c>
      <c r="J5390" s="59" t="s">
        <v>10419</v>
      </c>
    </row>
    <row r="5391" spans="9:10">
      <c r="I5391" s="57" t="s">
        <v>6591</v>
      </c>
      <c r="J5391" s="59" t="s">
        <v>10419</v>
      </c>
    </row>
    <row r="5393" spans="9:10" ht="17.25">
      <c r="I5393" s="57" t="s">
        <v>6592</v>
      </c>
      <c r="J5393" s="68" t="s">
        <v>10420</v>
      </c>
    </row>
    <row r="5394" spans="9:10" ht="17.25">
      <c r="I5394" s="57" t="s">
        <v>6593</v>
      </c>
      <c r="J5394" s="68" t="s">
        <v>10421</v>
      </c>
    </row>
    <row r="5395" spans="9:10" ht="17.25">
      <c r="I5395" s="57" t="s">
        <v>6594</v>
      </c>
      <c r="J5395" s="68" t="s">
        <v>10422</v>
      </c>
    </row>
    <row r="5397" spans="9:10" ht="17.25">
      <c r="I5397" s="61" t="s">
        <v>6595</v>
      </c>
      <c r="J5397" s="68" t="s">
        <v>10423</v>
      </c>
    </row>
    <row r="5398" spans="9:10" ht="17.25">
      <c r="I5398" s="61" t="s">
        <v>6596</v>
      </c>
      <c r="J5398" s="68" t="s">
        <v>10424</v>
      </c>
    </row>
    <row r="5400" spans="9:10">
      <c r="I5400" s="57" t="s">
        <v>6597</v>
      </c>
      <c r="J5400" s="57" t="s">
        <v>10425</v>
      </c>
    </row>
    <row r="5401" spans="9:10">
      <c r="I5401" s="57" t="s">
        <v>6598</v>
      </c>
      <c r="J5401" s="57" t="s">
        <v>10426</v>
      </c>
    </row>
    <row r="5403" spans="9:10">
      <c r="I5403" s="56" t="s">
        <v>6599</v>
      </c>
      <c r="J5403" s="57" t="s">
        <v>10427</v>
      </c>
    </row>
    <row r="5404" spans="9:10">
      <c r="I5404" s="56" t="s">
        <v>6600</v>
      </c>
      <c r="J5404" s="57" t="s">
        <v>10428</v>
      </c>
    </row>
    <row r="5405" spans="9:10">
      <c r="I5405" s="56" t="s">
        <v>6601</v>
      </c>
      <c r="J5405" s="57" t="s">
        <v>10429</v>
      </c>
    </row>
    <row r="5409" spans="9:10">
      <c r="I5409" s="61" t="s">
        <v>6602</v>
      </c>
      <c r="J5409" s="61" t="s">
        <v>10430</v>
      </c>
    </row>
    <row r="5410" spans="9:10">
      <c r="I5410" s="61" t="s">
        <v>6603</v>
      </c>
      <c r="J5410" s="61" t="s">
        <v>10431</v>
      </c>
    </row>
    <row r="5411" spans="9:10">
      <c r="I5411" s="61" t="s">
        <v>6604</v>
      </c>
      <c r="J5411" s="62" t="s">
        <v>10432</v>
      </c>
    </row>
    <row r="5412" spans="9:10">
      <c r="I5412" s="61" t="s">
        <v>6605</v>
      </c>
      <c r="J5412" s="61" t="s">
        <v>10433</v>
      </c>
    </row>
    <row r="5414" spans="9:10">
      <c r="I5414" s="61" t="s">
        <v>6606</v>
      </c>
      <c r="J5414" s="61" t="s">
        <v>10434</v>
      </c>
    </row>
    <row r="5415" spans="9:10">
      <c r="I5415" s="61" t="s">
        <v>6607</v>
      </c>
      <c r="J5415" s="61" t="s">
        <v>10435</v>
      </c>
    </row>
    <row r="5416" spans="9:10">
      <c r="I5416" s="61" t="s">
        <v>6608</v>
      </c>
      <c r="J5416" s="61" t="s">
        <v>10436</v>
      </c>
    </row>
    <row r="5418" spans="9:10">
      <c r="I5418" s="61" t="s">
        <v>6609</v>
      </c>
      <c r="J5418" s="61" t="s">
        <v>10437</v>
      </c>
    </row>
    <row r="5419" spans="9:10">
      <c r="I5419" s="61" t="s">
        <v>6610</v>
      </c>
      <c r="J5419" s="61" t="s">
        <v>10438</v>
      </c>
    </row>
    <row r="5420" spans="9:10">
      <c r="I5420" s="61" t="s">
        <v>6611</v>
      </c>
      <c r="J5420" s="57" t="s">
        <v>10439</v>
      </c>
    </row>
    <row r="5421" spans="9:10">
      <c r="I5421" s="61" t="s">
        <v>6612</v>
      </c>
      <c r="J5421" s="61" t="s">
        <v>10440</v>
      </c>
    </row>
    <row r="5423" spans="9:10">
      <c r="I5423" s="56" t="s">
        <v>6613</v>
      </c>
      <c r="J5423" s="61" t="s">
        <v>10441</v>
      </c>
    </row>
    <row r="5424" spans="9:10">
      <c r="I5424" s="59" t="s">
        <v>6614</v>
      </c>
      <c r="J5424" s="61" t="s">
        <v>10442</v>
      </c>
    </row>
    <row r="5426" spans="9:10">
      <c r="I5426" s="61" t="s">
        <v>6615</v>
      </c>
      <c r="J5426" s="61" t="s">
        <v>10443</v>
      </c>
    </row>
    <row r="5427" spans="9:10">
      <c r="I5427" s="61" t="s">
        <v>6616</v>
      </c>
      <c r="J5427" s="61" t="s">
        <v>10444</v>
      </c>
    </row>
    <row r="5428" spans="9:10">
      <c r="I5428" s="61" t="s">
        <v>6617</v>
      </c>
      <c r="J5428" s="61" t="s">
        <v>10445</v>
      </c>
    </row>
    <row r="5432" spans="9:10">
      <c r="I5432" s="57" t="s">
        <v>6618</v>
      </c>
      <c r="J5432" s="56" t="s">
        <v>10446</v>
      </c>
    </row>
    <row r="5433" spans="9:10">
      <c r="I5433" s="57" t="s">
        <v>6619</v>
      </c>
      <c r="J5433" s="56" t="s">
        <v>10447</v>
      </c>
    </row>
    <row r="5434" spans="9:10">
      <c r="I5434" s="57" t="s">
        <v>6620</v>
      </c>
      <c r="J5434" s="56" t="s">
        <v>10448</v>
      </c>
    </row>
    <row r="5435" spans="9:10">
      <c r="I5435" s="57" t="s">
        <v>6621</v>
      </c>
      <c r="J5435" s="56" t="s">
        <v>10449</v>
      </c>
    </row>
    <row r="5436" spans="9:10">
      <c r="I5436" s="57" t="s">
        <v>6622</v>
      </c>
      <c r="J5436" s="56" t="s">
        <v>10450</v>
      </c>
    </row>
    <row r="5437" spans="9:10">
      <c r="I5437" s="57" t="s">
        <v>6623</v>
      </c>
      <c r="J5437" s="56" t="s">
        <v>10451</v>
      </c>
    </row>
    <row r="5438" spans="9:10">
      <c r="I5438" s="57" t="s">
        <v>6624</v>
      </c>
      <c r="J5438" s="56" t="s">
        <v>10452</v>
      </c>
    </row>
    <row r="5439" spans="9:10">
      <c r="I5439" s="57" t="s">
        <v>6625</v>
      </c>
      <c r="J5439" s="56" t="s">
        <v>10453</v>
      </c>
    </row>
    <row r="5440" spans="9:10">
      <c r="I5440" s="57" t="s">
        <v>6626</v>
      </c>
      <c r="J5440" s="56" t="s">
        <v>10454</v>
      </c>
    </row>
    <row r="5441" spans="9:10">
      <c r="I5441" s="57" t="s">
        <v>6627</v>
      </c>
      <c r="J5441" s="56" t="s">
        <v>10455</v>
      </c>
    </row>
    <row r="5442" spans="9:10">
      <c r="I5442" s="57" t="s">
        <v>6628</v>
      </c>
      <c r="J5442" s="56" t="s">
        <v>10456</v>
      </c>
    </row>
    <row r="5443" spans="9:10">
      <c r="I5443" s="57" t="s">
        <v>6629</v>
      </c>
      <c r="J5443" s="56" t="s">
        <v>10457</v>
      </c>
    </row>
    <row r="5444" spans="9:10" ht="409.5">
      <c r="I5444" s="61" t="s">
        <v>6630</v>
      </c>
      <c r="J5444" s="65" t="s">
        <v>10458</v>
      </c>
    </row>
    <row r="5445" spans="9:10">
      <c r="I5445" s="57" t="s">
        <v>6631</v>
      </c>
      <c r="J5445" s="61" t="s">
        <v>10459</v>
      </c>
    </row>
    <row r="5448" spans="9:10">
      <c r="I5448" s="61" t="s">
        <v>6632</v>
      </c>
      <c r="J5448" s="59" t="s">
        <v>10460</v>
      </c>
    </row>
    <row r="5449" spans="9:10">
      <c r="I5449" s="61" t="s">
        <v>6633</v>
      </c>
      <c r="J5449" s="59" t="s">
        <v>10461</v>
      </c>
    </row>
    <row r="5451" spans="9:10">
      <c r="I5451" s="56" t="s">
        <v>6634</v>
      </c>
      <c r="J5451" s="61"/>
    </row>
    <row r="5452" spans="9:10">
      <c r="I5452" s="56" t="s">
        <v>6635</v>
      </c>
    </row>
    <row r="5453" spans="9:10">
      <c r="I5453" s="56" t="s">
        <v>6636</v>
      </c>
    </row>
    <row r="5454" spans="9:10">
      <c r="I5454" s="56" t="s">
        <v>6637</v>
      </c>
    </row>
    <row r="5455" spans="9:10">
      <c r="I5455" s="56" t="s">
        <v>6638</v>
      </c>
      <c r="J5455" s="61" t="s">
        <v>10462</v>
      </c>
    </row>
    <row r="5456" spans="9:10">
      <c r="I5456" s="56" t="s">
        <v>6639</v>
      </c>
      <c r="J5456" s="61" t="s">
        <v>10463</v>
      </c>
    </row>
    <row r="5457" spans="9:10">
      <c r="I5457" s="56" t="s">
        <v>6640</v>
      </c>
      <c r="J5457" s="61" t="s">
        <v>10464</v>
      </c>
    </row>
    <row r="5458" spans="9:10">
      <c r="I5458" s="56" t="s">
        <v>6641</v>
      </c>
      <c r="J5458" s="61" t="s">
        <v>10465</v>
      </c>
    </row>
    <row r="5459" spans="9:10">
      <c r="I5459" s="56" t="s">
        <v>6642</v>
      </c>
      <c r="J5459" s="61" t="s">
        <v>10466</v>
      </c>
    </row>
    <row r="5460" spans="9:10">
      <c r="I5460" s="56" t="s">
        <v>6643</v>
      </c>
      <c r="J5460" s="61" t="s">
        <v>1804</v>
      </c>
    </row>
    <row r="5463" spans="9:10">
      <c r="I5463" s="56" t="s">
        <v>6644</v>
      </c>
    </row>
    <row r="5464" spans="9:10">
      <c r="I5464" s="56" t="s">
        <v>6645</v>
      </c>
    </row>
    <row r="5465" spans="9:10">
      <c r="I5465" s="56" t="s">
        <v>6646</v>
      </c>
    </row>
    <row r="5466" spans="9:10">
      <c r="I5466" s="56" t="s">
        <v>6647</v>
      </c>
    </row>
    <row r="5467" spans="9:10">
      <c r="I5467" s="56" t="s">
        <v>6648</v>
      </c>
      <c r="J5467" s="61"/>
    </row>
    <row r="5468" spans="9:10">
      <c r="I5468" s="56" t="s">
        <v>6649</v>
      </c>
    </row>
    <row r="5469" spans="9:10">
      <c r="I5469" s="56" t="s">
        <v>6650</v>
      </c>
    </row>
    <row r="5470" spans="9:10">
      <c r="I5470" s="56" t="s">
        <v>6651</v>
      </c>
    </row>
    <row r="5471" spans="9:10">
      <c r="I5471" s="56" t="s">
        <v>6652</v>
      </c>
    </row>
    <row r="5472" spans="9:10">
      <c r="I5472" s="56" t="s">
        <v>6653</v>
      </c>
    </row>
    <row r="5475" spans="9:10" ht="142.5">
      <c r="I5475" s="57" t="s">
        <v>6654</v>
      </c>
      <c r="J5475" s="69" t="s">
        <v>10467</v>
      </c>
    </row>
    <row r="5476" spans="9:10" ht="156.75">
      <c r="I5476" s="57" t="s">
        <v>6655</v>
      </c>
      <c r="J5476" s="69" t="s">
        <v>10468</v>
      </c>
    </row>
    <row r="5477" spans="9:10" ht="185.25">
      <c r="I5477" s="57" t="s">
        <v>6656</v>
      </c>
      <c r="J5477" s="69" t="s">
        <v>10469</v>
      </c>
    </row>
    <row r="5478" spans="9:10" ht="171">
      <c r="I5478" s="57" t="s">
        <v>6657</v>
      </c>
      <c r="J5478" s="69" t="s">
        <v>10470</v>
      </c>
    </row>
    <row r="5479" spans="9:10" ht="71.25">
      <c r="I5479" s="61" t="s">
        <v>6658</v>
      </c>
      <c r="J5479" s="69" t="s">
        <v>10471</v>
      </c>
    </row>
    <row r="5480" spans="9:10" ht="28.5">
      <c r="I5480" s="61" t="s">
        <v>6659</v>
      </c>
      <c r="J5480" s="69" t="s">
        <v>10472</v>
      </c>
    </row>
    <row r="5483" spans="9:10">
      <c r="I5483" s="61" t="s">
        <v>6660</v>
      </c>
      <c r="J5483" s="61" t="s">
        <v>10473</v>
      </c>
    </row>
    <row r="5484" spans="9:10">
      <c r="I5484" s="61" t="s">
        <v>6661</v>
      </c>
      <c r="J5484" s="61" t="s">
        <v>10474</v>
      </c>
    </row>
    <row r="5485" spans="9:10">
      <c r="I5485" s="61" t="s">
        <v>6662</v>
      </c>
      <c r="J5485" s="61" t="s">
        <v>10475</v>
      </c>
    </row>
    <row r="5486" spans="9:10">
      <c r="I5486" s="61" t="s">
        <v>6663</v>
      </c>
      <c r="J5486" s="61" t="s">
        <v>10476</v>
      </c>
    </row>
    <row r="5487" spans="9:10">
      <c r="I5487" s="61" t="s">
        <v>6664</v>
      </c>
      <c r="J5487" s="61" t="s">
        <v>10477</v>
      </c>
    </row>
    <row r="5488" spans="9:10">
      <c r="I5488" s="57" t="s">
        <v>6665</v>
      </c>
      <c r="J5488" s="61" t="s">
        <v>10478</v>
      </c>
    </row>
    <row r="5490" spans="9:10">
      <c r="I5490" s="61" t="s">
        <v>6666</v>
      </c>
      <c r="J5490" s="61" t="s">
        <v>10479</v>
      </c>
    </row>
    <row r="5491" spans="9:10">
      <c r="I5491" s="61" t="s">
        <v>6667</v>
      </c>
      <c r="J5491" s="61" t="s">
        <v>10480</v>
      </c>
    </row>
    <row r="5492" spans="9:10">
      <c r="I5492" s="61" t="s">
        <v>6668</v>
      </c>
      <c r="J5492" s="61" t="s">
        <v>10481</v>
      </c>
    </row>
    <row r="5493" spans="9:10">
      <c r="I5493" s="61" t="s">
        <v>6669</v>
      </c>
      <c r="J5493" s="61" t="s">
        <v>10482</v>
      </c>
    </row>
    <row r="5494" spans="9:10">
      <c r="I5494" s="61" t="s">
        <v>6670</v>
      </c>
      <c r="J5494" s="61" t="s">
        <v>10483</v>
      </c>
    </row>
    <row r="5495" spans="9:10">
      <c r="I5495" s="61" t="s">
        <v>6671</v>
      </c>
      <c r="J5495" s="61" t="s">
        <v>10484</v>
      </c>
    </row>
    <row r="5496" spans="9:10">
      <c r="I5496" s="61" t="s">
        <v>6672</v>
      </c>
      <c r="J5496" s="61" t="s">
        <v>10485</v>
      </c>
    </row>
    <row r="5497" spans="9:10">
      <c r="I5497" s="61" t="s">
        <v>6673</v>
      </c>
      <c r="J5497" s="61" t="s">
        <v>10486</v>
      </c>
    </row>
    <row r="5498" spans="9:10">
      <c r="I5498" s="61"/>
      <c r="J5498" s="61"/>
    </row>
    <row r="5499" spans="9:10">
      <c r="I5499" s="57" t="s">
        <v>6674</v>
      </c>
      <c r="J5499" s="61" t="s">
        <v>10487</v>
      </c>
    </row>
    <row r="5500" spans="9:10">
      <c r="I5500" s="57" t="s">
        <v>6675</v>
      </c>
      <c r="J5500" s="61" t="s">
        <v>10488</v>
      </c>
    </row>
    <row r="5501" spans="9:10">
      <c r="I5501" s="57" t="s">
        <v>6676</v>
      </c>
      <c r="J5501" s="61" t="s">
        <v>10489</v>
      </c>
    </row>
    <row r="5502" spans="9:10">
      <c r="I5502" s="57" t="s">
        <v>6677</v>
      </c>
      <c r="J5502" s="61" t="s">
        <v>10490</v>
      </c>
    </row>
    <row r="5503" spans="9:10" ht="162.75">
      <c r="I5503" s="57" t="s">
        <v>6678</v>
      </c>
      <c r="J5503" s="70" t="s">
        <v>10491</v>
      </c>
    </row>
    <row r="5504" spans="9:10">
      <c r="I5504" s="57" t="s">
        <v>6679</v>
      </c>
      <c r="J5504" s="61" t="s">
        <v>10492</v>
      </c>
    </row>
    <row r="5505" spans="9:10">
      <c r="I5505" s="57" t="s">
        <v>6680</v>
      </c>
      <c r="J5505" s="61" t="s">
        <v>10493</v>
      </c>
    </row>
    <row r="5506" spans="9:10">
      <c r="I5506" s="57" t="s">
        <v>6681</v>
      </c>
      <c r="J5506" s="61" t="s">
        <v>10494</v>
      </c>
    </row>
    <row r="5507" spans="9:10">
      <c r="I5507" s="57" t="s">
        <v>6682</v>
      </c>
      <c r="J5507" s="61" t="s">
        <v>10495</v>
      </c>
    </row>
    <row r="5508" spans="9:10">
      <c r="I5508" s="57" t="s">
        <v>6683</v>
      </c>
      <c r="J5508" s="61" t="s">
        <v>10496</v>
      </c>
    </row>
    <row r="5509" spans="9:10">
      <c r="I5509" s="57" t="s">
        <v>6684</v>
      </c>
      <c r="J5509" s="61" t="s">
        <v>10497</v>
      </c>
    </row>
    <row r="5510" spans="9:10">
      <c r="I5510" s="57" t="s">
        <v>6685</v>
      </c>
      <c r="J5510" s="61" t="s">
        <v>10498</v>
      </c>
    </row>
    <row r="5511" spans="9:10">
      <c r="I5511" s="57" t="s">
        <v>6686</v>
      </c>
      <c r="J5511" s="61" t="s">
        <v>10499</v>
      </c>
    </row>
    <row r="5512" spans="9:10">
      <c r="J5512" s="61"/>
    </row>
    <row r="5513" spans="9:10">
      <c r="J5513" s="61"/>
    </row>
    <row r="5514" spans="9:10">
      <c r="J5514" s="61"/>
    </row>
    <row r="5515" spans="9:10">
      <c r="J5515" s="61"/>
    </row>
    <row r="5517" spans="9:10">
      <c r="I5517" s="61" t="s">
        <v>6687</v>
      </c>
      <c r="J5517" s="61" t="s">
        <v>10500</v>
      </c>
    </row>
    <row r="5518" spans="9:10">
      <c r="I5518" s="61" t="s">
        <v>6688</v>
      </c>
      <c r="J5518" s="61" t="s">
        <v>9409</v>
      </c>
    </row>
    <row r="5519" spans="9:10">
      <c r="I5519" s="61" t="s">
        <v>6689</v>
      </c>
      <c r="J5519" s="61" t="s">
        <v>10501</v>
      </c>
    </row>
    <row r="5520" spans="9:10">
      <c r="I5520" s="61" t="s">
        <v>6690</v>
      </c>
      <c r="J5520" s="61" t="s">
        <v>9408</v>
      </c>
    </row>
    <row r="5521" spans="9:10">
      <c r="I5521" s="61" t="s">
        <v>6691</v>
      </c>
      <c r="J5521" s="61" t="s">
        <v>10502</v>
      </c>
    </row>
    <row r="5522" spans="9:10">
      <c r="I5522" s="61" t="s">
        <v>6692</v>
      </c>
      <c r="J5522" s="61" t="s">
        <v>10503</v>
      </c>
    </row>
    <row r="5523" spans="9:10">
      <c r="I5523" s="61" t="s">
        <v>6693</v>
      </c>
      <c r="J5523" s="61" t="s">
        <v>10504</v>
      </c>
    </row>
    <row r="5524" spans="9:10">
      <c r="I5524" s="61" t="s">
        <v>6694</v>
      </c>
      <c r="J5524" s="61" t="s">
        <v>10505</v>
      </c>
    </row>
    <row r="5525" spans="9:10">
      <c r="I5525" s="61" t="s">
        <v>6695</v>
      </c>
      <c r="J5525" s="61" t="s">
        <v>10506</v>
      </c>
    </row>
    <row r="5526" spans="9:10">
      <c r="I5526" s="61" t="s">
        <v>6696</v>
      </c>
      <c r="J5526" s="61" t="s">
        <v>10507</v>
      </c>
    </row>
    <row r="5527" spans="9:10">
      <c r="I5527" s="61" t="s">
        <v>6697</v>
      </c>
      <c r="J5527" s="61" t="s">
        <v>10508</v>
      </c>
    </row>
    <row r="5528" spans="9:10">
      <c r="I5528" s="61" t="s">
        <v>6698</v>
      </c>
      <c r="J5528" s="61" t="s">
        <v>10509</v>
      </c>
    </row>
    <row r="5529" spans="9:10">
      <c r="I5529" s="61" t="s">
        <v>6699</v>
      </c>
      <c r="J5529" s="61" t="s">
        <v>10510</v>
      </c>
    </row>
    <row r="5531" spans="9:10">
      <c r="I5531" s="61" t="s">
        <v>6700</v>
      </c>
      <c r="J5531" s="61" t="s">
        <v>10511</v>
      </c>
    </row>
    <row r="5532" spans="9:10">
      <c r="I5532" s="61" t="s">
        <v>6701</v>
      </c>
      <c r="J5532" s="61" t="s">
        <v>10512</v>
      </c>
    </row>
    <row r="5533" spans="9:10">
      <c r="I5533" s="61" t="s">
        <v>6702</v>
      </c>
      <c r="J5533" s="61" t="s">
        <v>10513</v>
      </c>
    </row>
    <row r="5534" spans="9:10">
      <c r="I5534" s="61" t="s">
        <v>6703</v>
      </c>
      <c r="J5534" s="61" t="s">
        <v>10513</v>
      </c>
    </row>
    <row r="5535" spans="9:10">
      <c r="I5535" s="61" t="s">
        <v>6704</v>
      </c>
      <c r="J5535" s="61" t="s">
        <v>10514</v>
      </c>
    </row>
    <row r="5536" spans="9:10">
      <c r="I5536" s="61" t="s">
        <v>6705</v>
      </c>
      <c r="J5536" s="61" t="s">
        <v>10515</v>
      </c>
    </row>
    <row r="5537" spans="9:10">
      <c r="I5537" s="61" t="s">
        <v>6706</v>
      </c>
      <c r="J5537" s="61" t="s">
        <v>10515</v>
      </c>
    </row>
    <row r="5538" spans="9:10">
      <c r="I5538" s="61" t="s">
        <v>6707</v>
      </c>
      <c r="J5538" s="61" t="s">
        <v>10516</v>
      </c>
    </row>
    <row r="5539" spans="9:10">
      <c r="I5539" s="61" t="s">
        <v>6708</v>
      </c>
      <c r="J5539" s="61" t="s">
        <v>10517</v>
      </c>
    </row>
    <row r="5540" spans="9:10">
      <c r="I5540" s="61" t="s">
        <v>6709</v>
      </c>
      <c r="J5540" s="61" t="s">
        <v>10518</v>
      </c>
    </row>
    <row r="5541" spans="9:10">
      <c r="I5541" s="61" t="s">
        <v>6710</v>
      </c>
      <c r="J5541" s="61" t="s">
        <v>10519</v>
      </c>
    </row>
    <row r="5542" spans="9:10">
      <c r="I5542" s="61" t="s">
        <v>6711</v>
      </c>
      <c r="J5542" s="61" t="s">
        <v>10520</v>
      </c>
    </row>
    <row r="5543" spans="9:10">
      <c r="I5543" s="61" t="s">
        <v>6712</v>
      </c>
      <c r="J5543" s="61" t="s">
        <v>10521</v>
      </c>
    </row>
    <row r="5544" spans="9:10">
      <c r="I5544" s="61" t="s">
        <v>6713</v>
      </c>
      <c r="J5544" s="61" t="s">
        <v>10522</v>
      </c>
    </row>
    <row r="5545" spans="9:10">
      <c r="I5545" s="61" t="s">
        <v>6714</v>
      </c>
      <c r="J5545" s="61" t="s">
        <v>10523</v>
      </c>
    </row>
    <row r="5547" spans="9:10">
      <c r="I5547" s="61" t="s">
        <v>6715</v>
      </c>
      <c r="J5547" s="61" t="s">
        <v>10524</v>
      </c>
    </row>
    <row r="5548" spans="9:10">
      <c r="I5548" s="61" t="s">
        <v>6716</v>
      </c>
      <c r="J5548" s="61" t="s">
        <v>10525</v>
      </c>
    </row>
    <row r="5549" spans="9:10">
      <c r="I5549" s="61" t="s">
        <v>6717</v>
      </c>
      <c r="J5549" s="61" t="s">
        <v>10526</v>
      </c>
    </row>
    <row r="5550" spans="9:10">
      <c r="I5550" s="61" t="s">
        <v>6718</v>
      </c>
      <c r="J5550" s="61" t="s">
        <v>10527</v>
      </c>
    </row>
    <row r="5551" spans="9:10">
      <c r="I5551" s="61" t="s">
        <v>6719</v>
      </c>
      <c r="J5551" s="61" t="s">
        <v>10528</v>
      </c>
    </row>
    <row r="5552" spans="9:10">
      <c r="I5552" s="61" t="s">
        <v>6720</v>
      </c>
      <c r="J5552" s="61" t="s">
        <v>10529</v>
      </c>
    </row>
    <row r="5553" spans="9:10">
      <c r="I5553" s="61" t="s">
        <v>6721</v>
      </c>
      <c r="J5553" s="61" t="s">
        <v>10530</v>
      </c>
    </row>
    <row r="5554" spans="9:10">
      <c r="I5554" s="61" t="s">
        <v>6722</v>
      </c>
      <c r="J5554" s="61" t="s">
        <v>10531</v>
      </c>
    </row>
    <row r="5555" spans="9:10">
      <c r="I5555" s="61" t="s">
        <v>6723</v>
      </c>
      <c r="J5555" s="61" t="s">
        <v>10532</v>
      </c>
    </row>
    <row r="5556" spans="9:10">
      <c r="I5556" s="61" t="s">
        <v>6724</v>
      </c>
      <c r="J5556" s="61" t="s">
        <v>10533</v>
      </c>
    </row>
    <row r="5557" spans="9:10">
      <c r="I5557" s="61" t="s">
        <v>6725</v>
      </c>
      <c r="J5557" s="61" t="s">
        <v>10534</v>
      </c>
    </row>
    <row r="5558" spans="9:10">
      <c r="I5558" s="61" t="s">
        <v>6726</v>
      </c>
      <c r="J5558" s="61" t="s">
        <v>10535</v>
      </c>
    </row>
    <row r="5559" spans="9:10">
      <c r="I5559" s="61" t="s">
        <v>6727</v>
      </c>
      <c r="J5559" s="61" t="s">
        <v>10536</v>
      </c>
    </row>
    <row r="5561" spans="9:10">
      <c r="I5561" s="61" t="s">
        <v>6728</v>
      </c>
      <c r="J5561" s="61" t="s">
        <v>10537</v>
      </c>
    </row>
    <row r="5562" spans="9:10">
      <c r="I5562" s="61" t="s">
        <v>6729</v>
      </c>
      <c r="J5562" s="61" t="s">
        <v>10538</v>
      </c>
    </row>
    <row r="5563" spans="9:10">
      <c r="I5563" s="61" t="s">
        <v>6730</v>
      </c>
      <c r="J5563" s="61" t="s">
        <v>10539</v>
      </c>
    </row>
    <row r="5564" spans="9:10">
      <c r="I5564" s="61" t="s">
        <v>6731</v>
      </c>
      <c r="J5564" s="61" t="s">
        <v>10540</v>
      </c>
    </row>
    <row r="5565" spans="9:10">
      <c r="I5565" s="61" t="s">
        <v>6732</v>
      </c>
      <c r="J5565" s="63" t="s">
        <v>10541</v>
      </c>
    </row>
    <row r="5566" spans="9:10">
      <c r="I5566" s="61" t="s">
        <v>6733</v>
      </c>
      <c r="J5566" s="61" t="s">
        <v>10542</v>
      </c>
    </row>
    <row r="5567" spans="9:10">
      <c r="I5567" s="61" t="s">
        <v>6734</v>
      </c>
      <c r="J5567" s="61" t="s">
        <v>10543</v>
      </c>
    </row>
    <row r="5568" spans="9:10">
      <c r="I5568" s="61" t="s">
        <v>6735</v>
      </c>
      <c r="J5568" s="61" t="s">
        <v>10544</v>
      </c>
    </row>
    <row r="5569" spans="9:10">
      <c r="I5569" s="61" t="s">
        <v>6736</v>
      </c>
      <c r="J5569" s="61" t="s">
        <v>10545</v>
      </c>
    </row>
    <row r="5570" spans="9:10">
      <c r="I5570" s="61" t="s">
        <v>6737</v>
      </c>
      <c r="J5570" s="61" t="s">
        <v>10546</v>
      </c>
    </row>
    <row r="5571" spans="9:10">
      <c r="I5571" s="61" t="s">
        <v>6738</v>
      </c>
      <c r="J5571" s="61" t="s">
        <v>10547</v>
      </c>
    </row>
    <row r="5572" spans="9:10">
      <c r="I5572" s="61" t="s">
        <v>6739</v>
      </c>
      <c r="J5572" s="61" t="s">
        <v>10548</v>
      </c>
    </row>
    <row r="5573" spans="9:10">
      <c r="I5573" s="61" t="s">
        <v>6740</v>
      </c>
      <c r="J5573" s="61" t="s">
        <v>10549</v>
      </c>
    </row>
    <row r="5575" spans="9:10">
      <c r="I5575" s="61" t="s">
        <v>6741</v>
      </c>
      <c r="J5575" s="61" t="s">
        <v>10550</v>
      </c>
    </row>
    <row r="5576" spans="9:10">
      <c r="I5576" s="61" t="s">
        <v>6742</v>
      </c>
      <c r="J5576" s="61" t="s">
        <v>10551</v>
      </c>
    </row>
    <row r="5577" spans="9:10">
      <c r="I5577" s="61" t="s">
        <v>6743</v>
      </c>
      <c r="J5577" s="61" t="s">
        <v>10552</v>
      </c>
    </row>
    <row r="5578" spans="9:10">
      <c r="I5578" s="61" t="s">
        <v>6744</v>
      </c>
      <c r="J5578" s="61" t="s">
        <v>10553</v>
      </c>
    </row>
    <row r="5579" spans="9:10">
      <c r="I5579" s="61" t="s">
        <v>6745</v>
      </c>
      <c r="J5579" s="61" t="s">
        <v>10554</v>
      </c>
    </row>
    <row r="5580" spans="9:10">
      <c r="I5580" s="61" t="s">
        <v>6746</v>
      </c>
      <c r="J5580" s="61" t="s">
        <v>10555</v>
      </c>
    </row>
    <row r="5581" spans="9:10">
      <c r="I5581" s="61" t="s">
        <v>6747</v>
      </c>
      <c r="J5581" s="61" t="s">
        <v>10556</v>
      </c>
    </row>
    <row r="5582" spans="9:10">
      <c r="I5582" s="61" t="s">
        <v>6748</v>
      </c>
      <c r="J5582" s="61" t="s">
        <v>10557</v>
      </c>
    </row>
    <row r="5583" spans="9:10">
      <c r="I5583" s="61" t="s">
        <v>6749</v>
      </c>
      <c r="J5583" s="61" t="s">
        <v>10558</v>
      </c>
    </row>
    <row r="5584" spans="9:10">
      <c r="I5584" s="61" t="s">
        <v>6750</v>
      </c>
      <c r="J5584" s="61" t="s">
        <v>10559</v>
      </c>
    </row>
    <row r="5585" spans="9:10">
      <c r="I5585" s="61" t="s">
        <v>6751</v>
      </c>
      <c r="J5585" s="61" t="s">
        <v>10560</v>
      </c>
    </row>
    <row r="5586" spans="9:10">
      <c r="I5586" s="61" t="s">
        <v>6752</v>
      </c>
      <c r="J5586" s="61" t="s">
        <v>10561</v>
      </c>
    </row>
    <row r="5587" spans="9:10">
      <c r="I5587" s="61" t="s">
        <v>6753</v>
      </c>
      <c r="J5587" s="61" t="s">
        <v>10562</v>
      </c>
    </row>
    <row r="5588" spans="9:10">
      <c r="I5588" s="61"/>
      <c r="J5588" s="61"/>
    </row>
    <row r="5589" spans="9:10">
      <c r="I5589" s="61" t="s">
        <v>6754</v>
      </c>
      <c r="J5589" s="61" t="s">
        <v>10563</v>
      </c>
    </row>
    <row r="5590" spans="9:10">
      <c r="I5590" s="61" t="s">
        <v>6755</v>
      </c>
      <c r="J5590" s="61" t="s">
        <v>10564</v>
      </c>
    </row>
    <row r="5591" spans="9:10">
      <c r="I5591" s="61" t="s">
        <v>6756</v>
      </c>
      <c r="J5591" s="61" t="s">
        <v>10565</v>
      </c>
    </row>
    <row r="5592" spans="9:10">
      <c r="I5592" s="61" t="s">
        <v>6757</v>
      </c>
      <c r="J5592" s="61" t="s">
        <v>10566</v>
      </c>
    </row>
    <row r="5593" spans="9:10">
      <c r="I5593" s="61" t="s">
        <v>6758</v>
      </c>
      <c r="J5593" s="63" t="s">
        <v>10567</v>
      </c>
    </row>
    <row r="5594" spans="9:10">
      <c r="I5594" s="61" t="s">
        <v>6759</v>
      </c>
      <c r="J5594" s="61" t="s">
        <v>10568</v>
      </c>
    </row>
    <row r="5595" spans="9:10">
      <c r="I5595" s="61" t="s">
        <v>6760</v>
      </c>
      <c r="J5595" s="61" t="s">
        <v>10569</v>
      </c>
    </row>
    <row r="5596" spans="9:10">
      <c r="I5596" s="61" t="s">
        <v>6761</v>
      </c>
      <c r="J5596" s="61" t="s">
        <v>10570</v>
      </c>
    </row>
    <row r="5597" spans="9:10">
      <c r="I5597" s="61" t="s">
        <v>6762</v>
      </c>
      <c r="J5597" s="61" t="s">
        <v>10571</v>
      </c>
    </row>
    <row r="5598" spans="9:10">
      <c r="I5598" s="61" t="s">
        <v>6763</v>
      </c>
      <c r="J5598" s="61" t="s">
        <v>10572</v>
      </c>
    </row>
    <row r="5599" spans="9:10">
      <c r="I5599" s="61" t="s">
        <v>6764</v>
      </c>
      <c r="J5599" s="61" t="s">
        <v>10573</v>
      </c>
    </row>
    <row r="5600" spans="9:10">
      <c r="I5600" s="61" t="s">
        <v>6765</v>
      </c>
      <c r="J5600" s="61" t="s">
        <v>10574</v>
      </c>
    </row>
    <row r="5601" spans="9:10">
      <c r="I5601" s="61" t="s">
        <v>6766</v>
      </c>
      <c r="J5601" s="62" t="s">
        <v>10575</v>
      </c>
    </row>
    <row r="5602" spans="9:10">
      <c r="I5602" s="61"/>
      <c r="J5602" s="61"/>
    </row>
    <row r="5603" spans="9:10">
      <c r="I5603" s="61" t="s">
        <v>6767</v>
      </c>
      <c r="J5603" s="61" t="s">
        <v>10576</v>
      </c>
    </row>
    <row r="5604" spans="9:10">
      <c r="I5604" s="61" t="s">
        <v>6768</v>
      </c>
      <c r="J5604" s="61" t="s">
        <v>10577</v>
      </c>
    </row>
    <row r="5605" spans="9:10">
      <c r="I5605" s="61" t="s">
        <v>6769</v>
      </c>
      <c r="J5605" s="61" t="s">
        <v>10578</v>
      </c>
    </row>
    <row r="5606" spans="9:10">
      <c r="I5606" s="61" t="s">
        <v>6770</v>
      </c>
      <c r="J5606" s="61" t="s">
        <v>10579</v>
      </c>
    </row>
    <row r="5607" spans="9:10">
      <c r="I5607" s="61" t="s">
        <v>6771</v>
      </c>
      <c r="J5607" s="61" t="s">
        <v>10580</v>
      </c>
    </row>
    <row r="5608" spans="9:10">
      <c r="I5608" s="61" t="s">
        <v>6772</v>
      </c>
      <c r="J5608" s="61" t="s">
        <v>10581</v>
      </c>
    </row>
    <row r="5609" spans="9:10">
      <c r="I5609" s="61" t="s">
        <v>6773</v>
      </c>
      <c r="J5609" s="61" t="s">
        <v>10582</v>
      </c>
    </row>
    <row r="5610" spans="9:10">
      <c r="I5610" s="61" t="s">
        <v>6774</v>
      </c>
      <c r="J5610" s="61" t="s">
        <v>10583</v>
      </c>
    </row>
    <row r="5611" spans="9:10">
      <c r="I5611" s="61" t="s">
        <v>6775</v>
      </c>
      <c r="J5611" s="61" t="s">
        <v>10584</v>
      </c>
    </row>
    <row r="5612" spans="9:10">
      <c r="I5612" s="61" t="s">
        <v>6776</v>
      </c>
      <c r="J5612" s="61" t="s">
        <v>10585</v>
      </c>
    </row>
    <row r="5613" spans="9:10">
      <c r="I5613" s="61" t="s">
        <v>6777</v>
      </c>
      <c r="J5613" s="63" t="s">
        <v>10586</v>
      </c>
    </row>
    <row r="5614" spans="9:10">
      <c r="I5614" s="61" t="s">
        <v>6778</v>
      </c>
      <c r="J5614" s="61" t="s">
        <v>10587</v>
      </c>
    </row>
    <row r="5615" spans="9:10">
      <c r="I5615" s="61" t="s">
        <v>6779</v>
      </c>
      <c r="J5615" s="62" t="s">
        <v>10588</v>
      </c>
    </row>
    <row r="5616" spans="9:10">
      <c r="I5616" s="61"/>
      <c r="J5616" s="61"/>
    </row>
    <row r="5617" spans="9:10">
      <c r="I5617" s="61" t="s">
        <v>6780</v>
      </c>
      <c r="J5617" s="63" t="s">
        <v>10589</v>
      </c>
    </row>
    <row r="5618" spans="9:10">
      <c r="I5618" s="61" t="s">
        <v>6781</v>
      </c>
      <c r="J5618" s="63" t="s">
        <v>10590</v>
      </c>
    </row>
    <row r="5619" spans="9:10">
      <c r="I5619" s="63" t="s">
        <v>6782</v>
      </c>
      <c r="J5619" s="63" t="s">
        <v>10590</v>
      </c>
    </row>
    <row r="5620" spans="9:10">
      <c r="I5620" s="61" t="s">
        <v>6783</v>
      </c>
      <c r="J5620" s="63" t="s">
        <v>10591</v>
      </c>
    </row>
    <row r="5621" spans="9:10">
      <c r="I5621" s="61" t="s">
        <v>6784</v>
      </c>
      <c r="J5621" s="63" t="s">
        <v>10592</v>
      </c>
    </row>
    <row r="5622" spans="9:10">
      <c r="I5622" s="61" t="s">
        <v>6785</v>
      </c>
      <c r="J5622" s="63" t="s">
        <v>10593</v>
      </c>
    </row>
    <row r="5623" spans="9:10">
      <c r="I5623" s="61" t="s">
        <v>6786</v>
      </c>
      <c r="J5623" s="63" t="s">
        <v>10594</v>
      </c>
    </row>
    <row r="5624" spans="9:10">
      <c r="I5624" s="61" t="s">
        <v>6787</v>
      </c>
      <c r="J5624" s="63" t="s">
        <v>10595</v>
      </c>
    </row>
    <row r="5625" spans="9:10">
      <c r="I5625" s="61" t="s">
        <v>6788</v>
      </c>
      <c r="J5625" s="63" t="s">
        <v>10596</v>
      </c>
    </row>
    <row r="5626" spans="9:10">
      <c r="I5626" s="61" t="s">
        <v>6789</v>
      </c>
      <c r="J5626" s="63" t="s">
        <v>10597</v>
      </c>
    </row>
    <row r="5627" spans="9:10">
      <c r="I5627" s="61" t="s">
        <v>6790</v>
      </c>
      <c r="J5627" s="63" t="s">
        <v>10598</v>
      </c>
    </row>
    <row r="5628" spans="9:10">
      <c r="I5628" s="61" t="s">
        <v>6791</v>
      </c>
      <c r="J5628" s="63" t="s">
        <v>10599</v>
      </c>
    </row>
    <row r="5629" spans="9:10">
      <c r="I5629" s="61" t="s">
        <v>6792</v>
      </c>
      <c r="J5629" s="63" t="s">
        <v>10600</v>
      </c>
    </row>
    <row r="5630" spans="9:10">
      <c r="I5630" s="61" t="s">
        <v>6793</v>
      </c>
      <c r="J5630" s="62" t="s">
        <v>10601</v>
      </c>
    </row>
    <row r="5632" spans="9:10">
      <c r="I5632" s="61" t="s">
        <v>6794</v>
      </c>
      <c r="J5632" s="63" t="s">
        <v>10602</v>
      </c>
    </row>
    <row r="5633" spans="9:10">
      <c r="I5633" s="61" t="s">
        <v>6795</v>
      </c>
      <c r="J5633" s="63" t="s">
        <v>10603</v>
      </c>
    </row>
    <row r="5634" spans="9:10">
      <c r="I5634" s="61" t="s">
        <v>6796</v>
      </c>
      <c r="J5634" s="63" t="s">
        <v>10604</v>
      </c>
    </row>
    <row r="5635" spans="9:10">
      <c r="I5635" s="61" t="s">
        <v>6797</v>
      </c>
      <c r="J5635" s="63" t="s">
        <v>10605</v>
      </c>
    </row>
    <row r="5636" spans="9:10">
      <c r="I5636" s="61" t="s">
        <v>6798</v>
      </c>
      <c r="J5636" s="63" t="s">
        <v>10606</v>
      </c>
    </row>
    <row r="5637" spans="9:10">
      <c r="I5637" s="61" t="s">
        <v>6799</v>
      </c>
      <c r="J5637" s="63" t="s">
        <v>10607</v>
      </c>
    </row>
    <row r="5638" spans="9:10">
      <c r="I5638" s="61" t="s">
        <v>6800</v>
      </c>
      <c r="J5638" s="63" t="s">
        <v>10608</v>
      </c>
    </row>
    <row r="5639" spans="9:10">
      <c r="I5639" s="61" t="s">
        <v>6801</v>
      </c>
      <c r="J5639" s="63" t="s">
        <v>10609</v>
      </c>
    </row>
    <row r="5640" spans="9:10">
      <c r="I5640" s="61" t="s">
        <v>6802</v>
      </c>
      <c r="J5640" s="63" t="s">
        <v>10610</v>
      </c>
    </row>
    <row r="5641" spans="9:10">
      <c r="I5641" s="61" t="s">
        <v>6803</v>
      </c>
      <c r="J5641" s="63" t="s">
        <v>10611</v>
      </c>
    </row>
    <row r="5642" spans="9:10">
      <c r="I5642" s="61" t="s">
        <v>6804</v>
      </c>
      <c r="J5642" s="63" t="s">
        <v>10612</v>
      </c>
    </row>
    <row r="5643" spans="9:10">
      <c r="I5643" s="61" t="s">
        <v>6805</v>
      </c>
      <c r="J5643" s="63" t="s">
        <v>10613</v>
      </c>
    </row>
    <row r="5644" spans="9:10">
      <c r="I5644" s="61" t="s">
        <v>6806</v>
      </c>
      <c r="J5644" s="62" t="s">
        <v>10614</v>
      </c>
    </row>
    <row r="5645" spans="9:10">
      <c r="I5645" s="61"/>
      <c r="J5645" s="61"/>
    </row>
    <row r="5646" spans="9:10">
      <c r="I5646" s="61" t="s">
        <v>6807</v>
      </c>
      <c r="J5646" s="63" t="s">
        <v>10615</v>
      </c>
    </row>
    <row r="5647" spans="9:10">
      <c r="I5647" s="61" t="s">
        <v>6808</v>
      </c>
      <c r="J5647" s="63" t="s">
        <v>10616</v>
      </c>
    </row>
    <row r="5648" spans="9:10">
      <c r="I5648" s="61" t="s">
        <v>6809</v>
      </c>
      <c r="J5648" s="63" t="s">
        <v>10617</v>
      </c>
    </row>
    <row r="5649" spans="9:10">
      <c r="I5649" s="61" t="s">
        <v>6810</v>
      </c>
      <c r="J5649" s="63" t="s">
        <v>10618</v>
      </c>
    </row>
    <row r="5650" spans="9:10">
      <c r="I5650" s="61" t="s">
        <v>6811</v>
      </c>
      <c r="J5650" s="63" t="s">
        <v>10619</v>
      </c>
    </row>
    <row r="5651" spans="9:10">
      <c r="I5651" s="61" t="s">
        <v>6812</v>
      </c>
      <c r="J5651" s="63" t="s">
        <v>10620</v>
      </c>
    </row>
    <row r="5652" spans="9:10">
      <c r="I5652" s="61" t="s">
        <v>6813</v>
      </c>
      <c r="J5652" s="63" t="s">
        <v>10621</v>
      </c>
    </row>
    <row r="5653" spans="9:10">
      <c r="I5653" s="61" t="s">
        <v>6814</v>
      </c>
      <c r="J5653" s="63" t="s">
        <v>10622</v>
      </c>
    </row>
    <row r="5654" spans="9:10">
      <c r="I5654" s="61" t="s">
        <v>6815</v>
      </c>
      <c r="J5654" s="63" t="s">
        <v>10623</v>
      </c>
    </row>
    <row r="5655" spans="9:10">
      <c r="I5655" s="61" t="s">
        <v>6816</v>
      </c>
      <c r="J5655" s="63" t="s">
        <v>10624</v>
      </c>
    </row>
    <row r="5656" spans="9:10">
      <c r="I5656" s="61" t="s">
        <v>6817</v>
      </c>
      <c r="J5656" s="63" t="s">
        <v>10625</v>
      </c>
    </row>
    <row r="5657" spans="9:10">
      <c r="I5657" s="61" t="s">
        <v>6818</v>
      </c>
      <c r="J5657" s="63" t="s">
        <v>10626</v>
      </c>
    </row>
    <row r="5658" spans="9:10">
      <c r="I5658" s="61" t="s">
        <v>6819</v>
      </c>
      <c r="J5658" s="62" t="s">
        <v>10627</v>
      </c>
    </row>
    <row r="5659" spans="9:10">
      <c r="I5659" s="61"/>
      <c r="J5659" s="61"/>
    </row>
    <row r="5660" spans="9:10">
      <c r="I5660" s="61" t="s">
        <v>6820</v>
      </c>
      <c r="J5660" s="63" t="s">
        <v>10628</v>
      </c>
    </row>
    <row r="5661" spans="9:10">
      <c r="I5661" s="61" t="s">
        <v>6821</v>
      </c>
      <c r="J5661" s="63" t="s">
        <v>10629</v>
      </c>
    </row>
    <row r="5662" spans="9:10">
      <c r="I5662" s="61" t="s">
        <v>6822</v>
      </c>
      <c r="J5662" s="63" t="s">
        <v>10630</v>
      </c>
    </row>
    <row r="5663" spans="9:10">
      <c r="I5663" s="61" t="s">
        <v>6823</v>
      </c>
      <c r="J5663" s="63" t="s">
        <v>10631</v>
      </c>
    </row>
    <row r="5664" spans="9:10">
      <c r="I5664" s="61" t="s">
        <v>6824</v>
      </c>
      <c r="J5664" s="63" t="s">
        <v>10632</v>
      </c>
    </row>
    <row r="5665" spans="9:10">
      <c r="I5665" s="61" t="s">
        <v>6825</v>
      </c>
      <c r="J5665" s="63" t="s">
        <v>10633</v>
      </c>
    </row>
    <row r="5666" spans="9:10">
      <c r="I5666" s="61" t="s">
        <v>6826</v>
      </c>
      <c r="J5666" s="63" t="s">
        <v>10634</v>
      </c>
    </row>
    <row r="5667" spans="9:10">
      <c r="I5667" s="61" t="s">
        <v>6827</v>
      </c>
      <c r="J5667" s="63" t="s">
        <v>10635</v>
      </c>
    </row>
    <row r="5668" spans="9:10">
      <c r="I5668" s="61" t="s">
        <v>6828</v>
      </c>
      <c r="J5668" s="63" t="s">
        <v>10636</v>
      </c>
    </row>
    <row r="5669" spans="9:10">
      <c r="I5669" s="61" t="s">
        <v>6829</v>
      </c>
      <c r="J5669" s="63" t="s">
        <v>10624</v>
      </c>
    </row>
    <row r="5670" spans="9:10">
      <c r="I5670" s="61" t="s">
        <v>6830</v>
      </c>
      <c r="J5670" s="63" t="s">
        <v>10637</v>
      </c>
    </row>
    <row r="5671" spans="9:10">
      <c r="I5671" s="61" t="s">
        <v>6831</v>
      </c>
      <c r="J5671" s="63" t="s">
        <v>10626</v>
      </c>
    </row>
    <row r="5672" spans="9:10">
      <c r="I5672" s="61" t="s">
        <v>6832</v>
      </c>
      <c r="J5672" s="62" t="s">
        <v>10638</v>
      </c>
    </row>
    <row r="5673" spans="9:10">
      <c r="I5673" s="61"/>
      <c r="J5673" s="62"/>
    </row>
    <row r="5674" spans="9:10">
      <c r="I5674" s="63" t="s">
        <v>6833</v>
      </c>
      <c r="J5674" s="62" t="s">
        <v>10630</v>
      </c>
    </row>
    <row r="5675" spans="9:10">
      <c r="I5675" s="63" t="s">
        <v>6834</v>
      </c>
      <c r="J5675" s="62" t="s">
        <v>10634</v>
      </c>
    </row>
    <row r="5676" spans="9:10">
      <c r="I5676" s="63" t="s">
        <v>6835</v>
      </c>
      <c r="J5676" s="62" t="s">
        <v>10636</v>
      </c>
    </row>
    <row r="5677" spans="9:10">
      <c r="I5677" s="63" t="s">
        <v>6836</v>
      </c>
      <c r="J5677" s="62" t="s">
        <v>10604</v>
      </c>
    </row>
    <row r="5678" spans="9:10">
      <c r="I5678" s="63" t="s">
        <v>6837</v>
      </c>
      <c r="J5678" s="62" t="s">
        <v>10606</v>
      </c>
    </row>
    <row r="5679" spans="9:10">
      <c r="I5679" s="61"/>
      <c r="J5679" s="62"/>
    </row>
    <row r="5680" spans="9:10">
      <c r="I5680" s="61"/>
      <c r="J5680" s="62"/>
    </row>
    <row r="5681" spans="9:10">
      <c r="I5681" s="61"/>
      <c r="J5681" s="62"/>
    </row>
    <row r="5682" spans="9:10">
      <c r="I5682" s="61"/>
      <c r="J5682" s="62"/>
    </row>
    <row r="5683" spans="9:10">
      <c r="I5683" s="57" t="s">
        <v>1298</v>
      </c>
      <c r="J5683" s="61" t="s">
        <v>10639</v>
      </c>
    </row>
    <row r="5684" spans="9:10">
      <c r="I5684" s="57" t="s">
        <v>1299</v>
      </c>
      <c r="J5684" s="61" t="s">
        <v>10640</v>
      </c>
    </row>
    <row r="5685" spans="9:10">
      <c r="I5685" s="57" t="s">
        <v>1300</v>
      </c>
      <c r="J5685" s="61" t="s">
        <v>10641</v>
      </c>
    </row>
    <row r="5686" spans="9:10">
      <c r="I5686" s="57" t="s">
        <v>1301</v>
      </c>
      <c r="J5686" s="61" t="s">
        <v>10642</v>
      </c>
    </row>
    <row r="5687" spans="9:10">
      <c r="I5687" s="57" t="s">
        <v>6838</v>
      </c>
      <c r="J5687" s="61" t="s">
        <v>10643</v>
      </c>
    </row>
    <row r="5688" spans="9:10">
      <c r="I5688" s="57" t="s">
        <v>6839</v>
      </c>
      <c r="J5688" s="61" t="s">
        <v>10644</v>
      </c>
    </row>
    <row r="5689" spans="9:10">
      <c r="I5689" s="57" t="s">
        <v>6840</v>
      </c>
      <c r="J5689" s="61" t="s">
        <v>10645</v>
      </c>
    </row>
    <row r="5690" spans="9:10">
      <c r="I5690" s="57" t="s">
        <v>6841</v>
      </c>
      <c r="J5690" s="61" t="s">
        <v>10646</v>
      </c>
    </row>
    <row r="5691" spans="9:10">
      <c r="I5691" s="57" t="s">
        <v>1310</v>
      </c>
      <c r="J5691" s="61" t="s">
        <v>10647</v>
      </c>
    </row>
    <row r="5692" spans="9:10">
      <c r="I5692" s="57" t="s">
        <v>1311</v>
      </c>
      <c r="J5692" s="61" t="s">
        <v>10648</v>
      </c>
    </row>
    <row r="5693" spans="9:10">
      <c r="I5693" s="57" t="s">
        <v>1312</v>
      </c>
      <c r="J5693" s="61" t="s">
        <v>10649</v>
      </c>
    </row>
    <row r="5694" spans="9:10">
      <c r="I5694" s="57" t="s">
        <v>1313</v>
      </c>
      <c r="J5694" s="61" t="s">
        <v>10650</v>
      </c>
    </row>
    <row r="5695" spans="9:10">
      <c r="I5695" s="57" t="s">
        <v>6842</v>
      </c>
      <c r="J5695" s="61" t="s">
        <v>10651</v>
      </c>
    </row>
    <row r="5696" spans="9:10">
      <c r="I5696" s="57" t="s">
        <v>6843</v>
      </c>
      <c r="J5696" s="61" t="s">
        <v>10652</v>
      </c>
    </row>
    <row r="5697" spans="9:10">
      <c r="I5697" s="57" t="s">
        <v>6844</v>
      </c>
      <c r="J5697" s="61" t="s">
        <v>10653</v>
      </c>
    </row>
    <row r="5698" spans="9:10">
      <c r="I5698" s="57" t="s">
        <v>6845</v>
      </c>
      <c r="J5698" s="61" t="s">
        <v>10654</v>
      </c>
    </row>
    <row r="5699" spans="9:10">
      <c r="J5699" s="61"/>
    </row>
    <row r="5700" spans="9:10">
      <c r="I5700" s="63" t="s">
        <v>6846</v>
      </c>
      <c r="J5700" s="63" t="s">
        <v>10655</v>
      </c>
    </row>
    <row r="5701" spans="9:10">
      <c r="I5701" s="63" t="s">
        <v>6847</v>
      </c>
      <c r="J5701" s="63" t="s">
        <v>10656</v>
      </c>
    </row>
    <row r="5702" spans="9:10">
      <c r="I5702" s="63" t="s">
        <v>6848</v>
      </c>
      <c r="J5702" s="63" t="s">
        <v>10657</v>
      </c>
    </row>
    <row r="5703" spans="9:10">
      <c r="I5703" s="63" t="s">
        <v>6849</v>
      </c>
      <c r="J5703" s="63" t="s">
        <v>10658</v>
      </c>
    </row>
    <row r="5704" spans="9:10">
      <c r="I5704" s="63" t="s">
        <v>6850</v>
      </c>
      <c r="J5704" s="63" t="s">
        <v>10659</v>
      </c>
    </row>
    <row r="5705" spans="9:10">
      <c r="I5705" s="63" t="s">
        <v>6851</v>
      </c>
      <c r="J5705" s="63" t="s">
        <v>10660</v>
      </c>
    </row>
    <row r="5706" spans="9:10">
      <c r="I5706" s="63" t="s">
        <v>6852</v>
      </c>
      <c r="J5706" s="63" t="s">
        <v>10661</v>
      </c>
    </row>
    <row r="5707" spans="9:10">
      <c r="I5707" s="63" t="s">
        <v>6853</v>
      </c>
      <c r="J5707" s="63" t="s">
        <v>10662</v>
      </c>
    </row>
    <row r="5708" spans="9:10">
      <c r="I5708" s="63" t="s">
        <v>6854</v>
      </c>
      <c r="J5708" s="61" t="s">
        <v>10663</v>
      </c>
    </row>
    <row r="5709" spans="9:10">
      <c r="I5709" s="63" t="s">
        <v>6855</v>
      </c>
      <c r="J5709" s="61" t="s">
        <v>10664</v>
      </c>
    </row>
    <row r="5710" spans="9:10">
      <c r="I5710" s="63" t="s">
        <v>6856</v>
      </c>
      <c r="J5710" s="61" t="s">
        <v>10665</v>
      </c>
    </row>
    <row r="5711" spans="9:10">
      <c r="I5711" s="63" t="s">
        <v>6857</v>
      </c>
      <c r="J5711" s="61" t="s">
        <v>10666</v>
      </c>
    </row>
    <row r="5712" spans="9:10">
      <c r="I5712" s="63" t="s">
        <v>6858</v>
      </c>
      <c r="J5712" s="63" t="s">
        <v>10667</v>
      </c>
    </row>
    <row r="5713" spans="9:10">
      <c r="I5713" s="63" t="s">
        <v>6859</v>
      </c>
      <c r="J5713" s="63" t="s">
        <v>10668</v>
      </c>
    </row>
    <row r="5714" spans="9:10">
      <c r="I5714" s="63" t="s">
        <v>6860</v>
      </c>
      <c r="J5714" s="63" t="s">
        <v>10669</v>
      </c>
    </row>
    <row r="5715" spans="9:10">
      <c r="I5715" s="63" t="s">
        <v>6861</v>
      </c>
      <c r="J5715" s="63" t="s">
        <v>10670</v>
      </c>
    </row>
    <row r="5717" spans="9:10">
      <c r="I5717" s="63" t="s">
        <v>6862</v>
      </c>
      <c r="J5717" s="61" t="s">
        <v>10671</v>
      </c>
    </row>
    <row r="5718" spans="9:10">
      <c r="I5718" s="63" t="s">
        <v>6863</v>
      </c>
      <c r="J5718" s="61" t="s">
        <v>10672</v>
      </c>
    </row>
    <row r="5719" spans="9:10">
      <c r="I5719" s="63" t="s">
        <v>6864</v>
      </c>
      <c r="J5719" s="61" t="s">
        <v>10673</v>
      </c>
    </row>
    <row r="5720" spans="9:10">
      <c r="I5720" s="63" t="s">
        <v>6865</v>
      </c>
      <c r="J5720" s="61" t="s">
        <v>10674</v>
      </c>
    </row>
    <row r="5721" spans="9:10">
      <c r="I5721" s="63" t="s">
        <v>6866</v>
      </c>
      <c r="J5721" s="63" t="s">
        <v>10675</v>
      </c>
    </row>
    <row r="5722" spans="9:10">
      <c r="I5722" s="63" t="s">
        <v>6867</v>
      </c>
      <c r="J5722" s="63" t="s">
        <v>10676</v>
      </c>
    </row>
    <row r="5723" spans="9:10">
      <c r="I5723" s="63" t="s">
        <v>6868</v>
      </c>
      <c r="J5723" s="63" t="s">
        <v>10677</v>
      </c>
    </row>
    <row r="5724" spans="9:10">
      <c r="I5724" s="63" t="s">
        <v>6869</v>
      </c>
      <c r="J5724" s="63" t="s">
        <v>10678</v>
      </c>
    </row>
    <row r="5725" spans="9:10">
      <c r="I5725" s="63" t="s">
        <v>6870</v>
      </c>
      <c r="J5725" s="61" t="s">
        <v>10679</v>
      </c>
    </row>
    <row r="5726" spans="9:10">
      <c r="I5726" s="63" t="s">
        <v>6871</v>
      </c>
      <c r="J5726" s="61" t="s">
        <v>10680</v>
      </c>
    </row>
    <row r="5727" spans="9:10">
      <c r="I5727" s="63" t="s">
        <v>6872</v>
      </c>
      <c r="J5727" s="61" t="s">
        <v>10681</v>
      </c>
    </row>
    <row r="5728" spans="9:10">
      <c r="I5728" s="63" t="s">
        <v>6873</v>
      </c>
      <c r="J5728" s="61" t="s">
        <v>10682</v>
      </c>
    </row>
    <row r="5729" spans="9:10">
      <c r="I5729" s="63" t="s">
        <v>6874</v>
      </c>
      <c r="J5729" s="63" t="s">
        <v>10683</v>
      </c>
    </row>
    <row r="5730" spans="9:10">
      <c r="I5730" s="63" t="s">
        <v>6875</v>
      </c>
      <c r="J5730" s="63" t="s">
        <v>10684</v>
      </c>
    </row>
    <row r="5731" spans="9:10">
      <c r="I5731" s="63" t="s">
        <v>6876</v>
      </c>
      <c r="J5731" s="63" t="s">
        <v>10685</v>
      </c>
    </row>
    <row r="5732" spans="9:10">
      <c r="I5732" s="63" t="s">
        <v>6877</v>
      </c>
      <c r="J5732" s="63" t="s">
        <v>10686</v>
      </c>
    </row>
    <row r="5736" spans="9:10">
      <c r="I5736" s="57" t="s">
        <v>6878</v>
      </c>
      <c r="J5736" s="61" t="s">
        <v>10687</v>
      </c>
    </row>
    <row r="5737" spans="9:10">
      <c r="I5737" s="57" t="s">
        <v>6879</v>
      </c>
      <c r="J5737" s="61" t="s">
        <v>10687</v>
      </c>
    </row>
    <row r="5738" spans="9:10">
      <c r="I5738" s="57" t="s">
        <v>6880</v>
      </c>
      <c r="J5738" s="61" t="s">
        <v>10687</v>
      </c>
    </row>
    <row r="5739" spans="9:10">
      <c r="I5739" s="57" t="s">
        <v>6881</v>
      </c>
      <c r="J5739" s="61" t="s">
        <v>10687</v>
      </c>
    </row>
    <row r="5740" spans="9:10">
      <c r="I5740" s="57" t="s">
        <v>6882</v>
      </c>
      <c r="J5740" s="61" t="s">
        <v>10687</v>
      </c>
    </row>
    <row r="5741" spans="9:10">
      <c r="I5741" s="57" t="s">
        <v>6883</v>
      </c>
      <c r="J5741" s="61" t="s">
        <v>10687</v>
      </c>
    </row>
    <row r="5742" spans="9:10">
      <c r="I5742" s="57" t="s">
        <v>6884</v>
      </c>
      <c r="J5742" s="61" t="s">
        <v>10687</v>
      </c>
    </row>
    <row r="5744" spans="9:10">
      <c r="I5744" s="57" t="s">
        <v>6885</v>
      </c>
      <c r="J5744" s="60" t="s">
        <v>10688</v>
      </c>
    </row>
    <row r="5745" spans="9:10">
      <c r="I5745" s="57" t="s">
        <v>6886</v>
      </c>
      <c r="J5745" s="60" t="s">
        <v>10689</v>
      </c>
    </row>
    <row r="5746" spans="9:10">
      <c r="I5746" s="57" t="s">
        <v>6887</v>
      </c>
      <c r="J5746" s="59" t="s">
        <v>10690</v>
      </c>
    </row>
    <row r="5747" spans="9:10">
      <c r="I5747" s="57" t="s">
        <v>6888</v>
      </c>
      <c r="J5747" s="59" t="s">
        <v>10691</v>
      </c>
    </row>
    <row r="5748" spans="9:10">
      <c r="I5748" s="57" t="s">
        <v>6889</v>
      </c>
      <c r="J5748" s="59" t="s">
        <v>10692</v>
      </c>
    </row>
    <row r="5749" spans="9:10">
      <c r="I5749" s="57" t="s">
        <v>6890</v>
      </c>
      <c r="J5749" s="59" t="s">
        <v>10693</v>
      </c>
    </row>
    <row r="5750" spans="9:10">
      <c r="I5750" s="57" t="s">
        <v>6891</v>
      </c>
      <c r="J5750" s="59" t="s">
        <v>10694</v>
      </c>
    </row>
    <row r="5754" spans="9:10">
      <c r="I5754" s="61" t="s">
        <v>6892</v>
      </c>
      <c r="J5754" s="61" t="s">
        <v>10695</v>
      </c>
    </row>
    <row r="5755" spans="9:10">
      <c r="I5755" s="61" t="s">
        <v>6893</v>
      </c>
      <c r="J5755" s="61" t="s">
        <v>10696</v>
      </c>
    </row>
    <row r="5756" spans="9:10">
      <c r="I5756" s="61" t="s">
        <v>6894</v>
      </c>
      <c r="J5756" s="61" t="s">
        <v>10697</v>
      </c>
    </row>
    <row r="5757" spans="9:10">
      <c r="I5757" s="61" t="s">
        <v>6895</v>
      </c>
      <c r="J5757" s="61" t="s">
        <v>10698</v>
      </c>
    </row>
    <row r="5759" spans="9:10">
      <c r="I5759" s="61" t="s">
        <v>6896</v>
      </c>
      <c r="J5759" s="57" t="s">
        <v>10699</v>
      </c>
    </row>
    <row r="5760" spans="9:10">
      <c r="I5760" s="61" t="s">
        <v>6897</v>
      </c>
      <c r="J5760" s="57" t="s">
        <v>10700</v>
      </c>
    </row>
    <row r="5764" spans="9:10">
      <c r="I5764" s="63" t="s">
        <v>6898</v>
      </c>
      <c r="J5764" s="63" t="s">
        <v>10701</v>
      </c>
    </row>
    <row r="5765" spans="9:10">
      <c r="I5765" s="63" t="s">
        <v>6899</v>
      </c>
      <c r="J5765" s="63" t="s">
        <v>10702</v>
      </c>
    </row>
    <row r="5766" spans="9:10">
      <c r="I5766" s="63" t="s">
        <v>6900</v>
      </c>
      <c r="J5766" s="63" t="s">
        <v>10703</v>
      </c>
    </row>
    <row r="5767" spans="9:10">
      <c r="I5767" s="63" t="s">
        <v>6901</v>
      </c>
      <c r="J5767" s="63" t="s">
        <v>10704</v>
      </c>
    </row>
    <row r="5768" spans="9:10">
      <c r="I5768" s="63" t="s">
        <v>6902</v>
      </c>
      <c r="J5768" s="63" t="s">
        <v>10705</v>
      </c>
    </row>
    <row r="5769" spans="9:10">
      <c r="I5769" s="63" t="s">
        <v>6903</v>
      </c>
      <c r="J5769" s="63" t="s">
        <v>10706</v>
      </c>
    </row>
    <row r="5772" spans="9:10">
      <c r="I5772" s="57" t="s">
        <v>6904</v>
      </c>
      <c r="J5772" s="58" t="s">
        <v>10707</v>
      </c>
    </row>
  </sheetData>
  <mergeCells count="6">
    <mergeCell ref="E176:G176"/>
    <mergeCell ref="E1:G1"/>
    <mergeCell ref="X1:Z1"/>
    <mergeCell ref="E330:G330"/>
    <mergeCell ref="I1:J1"/>
    <mergeCell ref="L1:M1"/>
  </mergeCells>
  <phoneticPr fontId="9" type="noConversion"/>
  <conditionalFormatting sqref="G50">
    <cfRule type="expression" dxfId="35" priority="3">
      <formula>MOD(ROW(),5)&lt;&gt;2</formula>
    </cfRule>
  </conditionalFormatting>
  <conditionalFormatting sqref="J326">
    <cfRule type="expression" dxfId="34" priority="1">
      <formula>MOD(ROW(),5)&lt;&gt;2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49"/>
  <sheetViews>
    <sheetView topLeftCell="A1333" workbookViewId="0">
      <selection activeCell="B1342" sqref="B1342"/>
    </sheetView>
  </sheetViews>
  <sheetFormatPr defaultRowHeight="14.25"/>
  <cols>
    <col min="1" max="1" width="33.875" customWidth="1"/>
    <col min="2" max="2" width="39.125" style="305" customWidth="1"/>
    <col min="3" max="3" width="50.25" customWidth="1"/>
    <col min="4" max="4" width="37.5" customWidth="1"/>
  </cols>
  <sheetData>
    <row r="1" spans="1:4" ht="17.25">
      <c r="A1" t="s">
        <v>13739</v>
      </c>
      <c r="B1" s="305" t="s">
        <v>13740</v>
      </c>
      <c r="C1" t="s">
        <v>13741</v>
      </c>
      <c r="D1" t="s">
        <v>13742</v>
      </c>
    </row>
    <row r="2" spans="1:4">
      <c r="A2" t="s">
        <v>13743</v>
      </c>
      <c r="B2" s="305" t="s">
        <v>13743</v>
      </c>
      <c r="C2" t="s">
        <v>13743</v>
      </c>
      <c r="D2" t="s">
        <v>13743</v>
      </c>
    </row>
    <row r="3" spans="1:4" ht="17.25">
      <c r="A3" t="s">
        <v>13744</v>
      </c>
      <c r="B3" s="305" t="s">
        <v>13745</v>
      </c>
      <c r="C3" t="s">
        <v>13746</v>
      </c>
      <c r="D3" t="s">
        <v>13744</v>
      </c>
    </row>
    <row r="4" spans="1:4" ht="17.25">
      <c r="A4" t="s">
        <v>13747</v>
      </c>
      <c r="B4" s="305" t="s">
        <v>13748</v>
      </c>
    </row>
    <row r="5" spans="1:4" ht="17.25">
      <c r="A5" t="s">
        <v>13749</v>
      </c>
      <c r="C5" t="s">
        <v>13750</v>
      </c>
      <c r="D5" t="s">
        <v>13751</v>
      </c>
    </row>
    <row r="6" spans="1:4">
      <c r="A6" t="s">
        <v>13752</v>
      </c>
    </row>
    <row r="7" spans="1:4">
      <c r="A7" t="s">
        <v>13753</v>
      </c>
      <c r="C7" t="s">
        <v>13754</v>
      </c>
      <c r="D7" t="s">
        <v>13754</v>
      </c>
    </row>
    <row r="8" spans="1:4">
      <c r="A8" t="s">
        <v>13755</v>
      </c>
      <c r="C8" t="s">
        <v>12652</v>
      </c>
      <c r="D8" t="s">
        <v>12652</v>
      </c>
    </row>
    <row r="9" spans="1:4">
      <c r="A9" t="s">
        <v>13756</v>
      </c>
      <c r="C9" t="s">
        <v>13757</v>
      </c>
      <c r="D9" t="s">
        <v>13757</v>
      </c>
    </row>
    <row r="10" spans="1:4">
      <c r="A10" t="s">
        <v>13758</v>
      </c>
      <c r="C10" t="s">
        <v>12653</v>
      </c>
      <c r="D10" t="s">
        <v>12653</v>
      </c>
    </row>
    <row r="11" spans="1:4">
      <c r="A11" t="s">
        <v>13759</v>
      </c>
      <c r="B11" s="305" t="s">
        <v>7011</v>
      </c>
      <c r="C11" s="392" t="s">
        <v>13760</v>
      </c>
      <c r="D11" t="s">
        <v>13761</v>
      </c>
    </row>
    <row r="12" spans="1:4">
      <c r="A12" t="s">
        <v>13762</v>
      </c>
      <c r="B12" s="305" t="s">
        <v>7012</v>
      </c>
      <c r="C12" s="392" t="s">
        <v>13763</v>
      </c>
      <c r="D12" t="s">
        <v>13764</v>
      </c>
    </row>
    <row r="13" spans="1:4">
      <c r="A13" t="s">
        <v>13765</v>
      </c>
      <c r="B13" s="305" t="s">
        <v>7174</v>
      </c>
      <c r="C13" s="392" t="s">
        <v>13766</v>
      </c>
      <c r="D13" t="s">
        <v>13767</v>
      </c>
    </row>
    <row r="14" spans="1:4">
      <c r="A14" t="s">
        <v>13768</v>
      </c>
      <c r="B14" s="305" t="s">
        <v>7175</v>
      </c>
      <c r="C14" s="392" t="s">
        <v>13769</v>
      </c>
      <c r="D14" t="s">
        <v>13770</v>
      </c>
    </row>
    <row r="15" spans="1:4">
      <c r="A15" t="s">
        <v>13771</v>
      </c>
      <c r="B15" s="305" t="s">
        <v>7161</v>
      </c>
      <c r="C15" t="s">
        <v>13772</v>
      </c>
      <c r="D15" t="s">
        <v>13773</v>
      </c>
    </row>
    <row r="16" spans="1:4">
      <c r="A16" t="s">
        <v>13774</v>
      </c>
      <c r="B16" s="305" t="s">
        <v>7015</v>
      </c>
      <c r="C16" t="s">
        <v>13775</v>
      </c>
      <c r="D16" t="s">
        <v>13776</v>
      </c>
    </row>
    <row r="17" spans="1:4">
      <c r="A17" s="392" t="s">
        <v>13777</v>
      </c>
      <c r="C17" s="392" t="s">
        <v>13778</v>
      </c>
    </row>
    <row r="18" spans="1:4">
      <c r="A18" s="392" t="s">
        <v>13779</v>
      </c>
      <c r="C18" s="391" t="s">
        <v>16788</v>
      </c>
    </row>
    <row r="19" spans="1:4">
      <c r="A19" s="391" t="s">
        <v>16482</v>
      </c>
      <c r="C19" s="391" t="s">
        <v>16789</v>
      </c>
    </row>
    <row r="20" spans="1:4">
      <c r="A20" s="392" t="s">
        <v>13780</v>
      </c>
      <c r="C20" s="391" t="s">
        <v>16790</v>
      </c>
    </row>
    <row r="21" spans="1:4">
      <c r="A21" s="392"/>
    </row>
    <row r="23" spans="1:4">
      <c r="A23" t="s">
        <v>13781</v>
      </c>
    </row>
    <row r="24" spans="1:4">
      <c r="A24" t="s">
        <v>13782</v>
      </c>
      <c r="C24" t="s">
        <v>13783</v>
      </c>
      <c r="D24" t="s">
        <v>13783</v>
      </c>
    </row>
    <row r="25" spans="1:4">
      <c r="A25" t="s">
        <v>13784</v>
      </c>
      <c r="C25" t="s">
        <v>13785</v>
      </c>
      <c r="D25" t="s">
        <v>13785</v>
      </c>
    </row>
    <row r="26" spans="1:4">
      <c r="A26" t="s">
        <v>13786</v>
      </c>
      <c r="C26" s="391" t="s">
        <v>16791</v>
      </c>
      <c r="D26" t="s">
        <v>13787</v>
      </c>
    </row>
    <row r="28" spans="1:4">
      <c r="A28" t="s">
        <v>13788</v>
      </c>
    </row>
    <row r="29" spans="1:4">
      <c r="A29" t="s">
        <v>13789</v>
      </c>
      <c r="C29" t="s">
        <v>13790</v>
      </c>
      <c r="D29" t="s">
        <v>13791</v>
      </c>
    </row>
    <row r="30" spans="1:4">
      <c r="A30" t="s">
        <v>13792</v>
      </c>
      <c r="C30" t="s">
        <v>13793</v>
      </c>
      <c r="D30" t="s">
        <v>13794</v>
      </c>
    </row>
    <row r="31" spans="1:4">
      <c r="A31" t="s">
        <v>13795</v>
      </c>
      <c r="C31" t="s">
        <v>13796</v>
      </c>
      <c r="D31" t="s">
        <v>13797</v>
      </c>
    </row>
    <row r="32" spans="1:4">
      <c r="A32" t="s">
        <v>13798</v>
      </c>
      <c r="C32" t="s">
        <v>13799</v>
      </c>
      <c r="D32" t="s">
        <v>13800</v>
      </c>
    </row>
    <row r="33" spans="1:4">
      <c r="A33" t="s">
        <v>13801</v>
      </c>
      <c r="C33" t="s">
        <v>13802</v>
      </c>
      <c r="D33" t="s">
        <v>13803</v>
      </c>
    </row>
    <row r="34" spans="1:4">
      <c r="A34" t="s">
        <v>13804</v>
      </c>
      <c r="C34" t="s">
        <v>13805</v>
      </c>
      <c r="D34" t="s">
        <v>13806</v>
      </c>
    </row>
    <row r="35" spans="1:4">
      <c r="A35" t="s">
        <v>13807</v>
      </c>
      <c r="B35" s="305" t="s">
        <v>13808</v>
      </c>
      <c r="C35" t="s">
        <v>13809</v>
      </c>
    </row>
    <row r="36" spans="1:4">
      <c r="A36" t="s">
        <v>13810</v>
      </c>
      <c r="B36" s="305" t="s">
        <v>13811</v>
      </c>
      <c r="C36" t="s">
        <v>13812</v>
      </c>
    </row>
    <row r="37" spans="1:4">
      <c r="A37" t="s">
        <v>13813</v>
      </c>
      <c r="B37" s="305" t="s">
        <v>13814</v>
      </c>
      <c r="C37" t="s">
        <v>13815</v>
      </c>
    </row>
    <row r="38" spans="1:4">
      <c r="A38" t="s">
        <v>13816</v>
      </c>
      <c r="B38" s="305" t="s">
        <v>13817</v>
      </c>
      <c r="C38" t="s">
        <v>13818</v>
      </c>
    </row>
    <row r="39" spans="1:4">
      <c r="A39" t="s">
        <v>13819</v>
      </c>
      <c r="C39" s="391" t="s">
        <v>16792</v>
      </c>
    </row>
    <row r="40" spans="1:4">
      <c r="A40" t="s">
        <v>13820</v>
      </c>
      <c r="C40" s="391" t="s">
        <v>16793</v>
      </c>
    </row>
    <row r="41" spans="1:4">
      <c r="A41" t="s">
        <v>13821</v>
      </c>
      <c r="C41" s="391" t="s">
        <v>16794</v>
      </c>
    </row>
    <row r="42" spans="1:4">
      <c r="A42" t="s">
        <v>13822</v>
      </c>
      <c r="C42" s="391" t="s">
        <v>16795</v>
      </c>
    </row>
    <row r="44" spans="1:4">
      <c r="A44" t="s">
        <v>13823</v>
      </c>
    </row>
    <row r="45" spans="1:4">
      <c r="A45" t="s">
        <v>13824</v>
      </c>
      <c r="C45" t="s">
        <v>13825</v>
      </c>
      <c r="D45" t="s">
        <v>13826</v>
      </c>
    </row>
    <row r="46" spans="1:4">
      <c r="A46" t="s">
        <v>13827</v>
      </c>
      <c r="C46" t="s">
        <v>13828</v>
      </c>
      <c r="D46" t="s">
        <v>13829</v>
      </c>
    </row>
    <row r="47" spans="1:4">
      <c r="A47" t="s">
        <v>13830</v>
      </c>
      <c r="C47" s="392" t="s">
        <v>13831</v>
      </c>
    </row>
    <row r="48" spans="1:4">
      <c r="A48" t="s">
        <v>13832</v>
      </c>
      <c r="C48" t="s">
        <v>13833</v>
      </c>
      <c r="D48" t="s">
        <v>13833</v>
      </c>
    </row>
    <row r="49" spans="1:4">
      <c r="A49" t="s">
        <v>13834</v>
      </c>
      <c r="C49" t="s">
        <v>13835</v>
      </c>
      <c r="D49" t="s">
        <v>13835</v>
      </c>
    </row>
    <row r="50" spans="1:4">
      <c r="A50" t="s">
        <v>13836</v>
      </c>
      <c r="B50" s="305" t="s">
        <v>13837</v>
      </c>
      <c r="C50" t="s">
        <v>13838</v>
      </c>
      <c r="D50" t="s">
        <v>13838</v>
      </c>
    </row>
    <row r="51" spans="1:4">
      <c r="A51" t="s">
        <v>13839</v>
      </c>
      <c r="B51" s="305" t="s">
        <v>650</v>
      </c>
      <c r="C51" t="s">
        <v>13840</v>
      </c>
      <c r="D51" t="s">
        <v>13840</v>
      </c>
    </row>
    <row r="52" spans="1:4">
      <c r="A52" t="s">
        <v>13841</v>
      </c>
      <c r="B52" s="305" t="s">
        <v>13842</v>
      </c>
      <c r="C52" t="s">
        <v>13843</v>
      </c>
      <c r="D52" t="s">
        <v>13843</v>
      </c>
    </row>
    <row r="53" spans="1:4">
      <c r="A53" t="s">
        <v>13844</v>
      </c>
      <c r="B53" s="305" t="s">
        <v>13845</v>
      </c>
      <c r="C53" t="s">
        <v>13846</v>
      </c>
      <c r="D53" t="s">
        <v>13847</v>
      </c>
    </row>
    <row r="55" spans="1:4">
      <c r="A55" t="s">
        <v>13848</v>
      </c>
    </row>
    <row r="56" spans="1:4">
      <c r="A56" t="s">
        <v>13849</v>
      </c>
      <c r="B56" s="322" t="s">
        <v>13850</v>
      </c>
      <c r="C56" t="s">
        <v>13851</v>
      </c>
    </row>
    <row r="57" spans="1:4">
      <c r="A57" t="s">
        <v>13852</v>
      </c>
      <c r="B57" s="322" t="s">
        <v>13853</v>
      </c>
      <c r="C57" t="s">
        <v>13854</v>
      </c>
    </row>
    <row r="58" spans="1:4">
      <c r="A58" t="s">
        <v>13855</v>
      </c>
      <c r="B58" s="322" t="s">
        <v>13856</v>
      </c>
      <c r="C58" t="s">
        <v>13857</v>
      </c>
    </row>
    <row r="59" spans="1:4">
      <c r="A59" t="s">
        <v>13858</v>
      </c>
      <c r="B59" s="322" t="s">
        <v>13859</v>
      </c>
      <c r="C59" t="s">
        <v>13860</v>
      </c>
    </row>
    <row r="60" spans="1:4">
      <c r="A60" t="s">
        <v>13861</v>
      </c>
      <c r="B60" s="322" t="s">
        <v>13862</v>
      </c>
      <c r="C60" t="s">
        <v>13863</v>
      </c>
    </row>
    <row r="61" spans="1:4">
      <c r="A61" t="s">
        <v>13864</v>
      </c>
      <c r="B61" s="197" t="s">
        <v>13837</v>
      </c>
      <c r="C61" t="s">
        <v>13838</v>
      </c>
    </row>
    <row r="62" spans="1:4">
      <c r="A62" t="s">
        <v>13865</v>
      </c>
      <c r="B62" s="197" t="s">
        <v>13842</v>
      </c>
      <c r="C62" t="s">
        <v>13843</v>
      </c>
    </row>
    <row r="63" spans="1:4">
      <c r="A63" t="s">
        <v>13866</v>
      </c>
      <c r="B63" s="384" t="s">
        <v>608</v>
      </c>
      <c r="C63" t="s">
        <v>13867</v>
      </c>
    </row>
    <row r="64" spans="1:4">
      <c r="A64" t="s">
        <v>13868</v>
      </c>
      <c r="B64" s="197" t="s">
        <v>650</v>
      </c>
      <c r="C64" t="s">
        <v>13840</v>
      </c>
    </row>
    <row r="65" spans="1:3">
      <c r="A65" t="s">
        <v>13869</v>
      </c>
      <c r="B65" s="197" t="s">
        <v>13870</v>
      </c>
      <c r="C65" t="s">
        <v>13871</v>
      </c>
    </row>
    <row r="66" spans="1:3">
      <c r="A66" t="s">
        <v>13872</v>
      </c>
      <c r="B66" s="383" t="s">
        <v>13873</v>
      </c>
      <c r="C66" t="s">
        <v>13874</v>
      </c>
    </row>
    <row r="67" spans="1:3">
      <c r="A67" t="s">
        <v>13875</v>
      </c>
      <c r="B67" s="383" t="s">
        <v>13876</v>
      </c>
      <c r="C67" t="s">
        <v>13877</v>
      </c>
    </row>
    <row r="68" spans="1:3">
      <c r="A68" t="s">
        <v>13878</v>
      </c>
      <c r="B68" s="383" t="s">
        <v>13879</v>
      </c>
      <c r="C68" t="s">
        <v>13880</v>
      </c>
    </row>
    <row r="69" spans="1:3">
      <c r="A69" t="s">
        <v>13881</v>
      </c>
      <c r="B69" s="383" t="s">
        <v>13882</v>
      </c>
      <c r="C69" t="s">
        <v>13883</v>
      </c>
    </row>
    <row r="70" spans="1:3">
      <c r="A70" t="s">
        <v>13884</v>
      </c>
      <c r="B70" s="383" t="s">
        <v>13885</v>
      </c>
      <c r="C70" t="s">
        <v>13886</v>
      </c>
    </row>
    <row r="72" spans="1:3">
      <c r="A72" t="s">
        <v>13887</v>
      </c>
    </row>
    <row r="73" spans="1:3">
      <c r="A73" t="s">
        <v>13888</v>
      </c>
      <c r="B73" s="382" t="s">
        <v>13889</v>
      </c>
      <c r="C73" t="s">
        <v>13890</v>
      </c>
    </row>
    <row r="74" spans="1:3">
      <c r="A74" t="s">
        <v>13891</v>
      </c>
      <c r="B74" s="382" t="s">
        <v>13892</v>
      </c>
      <c r="C74" t="s">
        <v>13893</v>
      </c>
    </row>
    <row r="75" spans="1:3">
      <c r="A75" t="s">
        <v>13894</v>
      </c>
      <c r="B75" s="382" t="s">
        <v>13895</v>
      </c>
      <c r="C75" t="s">
        <v>13896</v>
      </c>
    </row>
    <row r="76" spans="1:3">
      <c r="A76" t="s">
        <v>13897</v>
      </c>
      <c r="B76" s="382" t="s">
        <v>13898</v>
      </c>
      <c r="C76" t="s">
        <v>13899</v>
      </c>
    </row>
    <row r="77" spans="1:3">
      <c r="A77" t="s">
        <v>13900</v>
      </c>
      <c r="B77" s="382" t="s">
        <v>13901</v>
      </c>
      <c r="C77" t="s">
        <v>13902</v>
      </c>
    </row>
    <row r="78" spans="1:3">
      <c r="A78" t="s">
        <v>13903</v>
      </c>
      <c r="B78" s="305" t="s">
        <v>13904</v>
      </c>
      <c r="C78" t="s">
        <v>13905</v>
      </c>
    </row>
    <row r="79" spans="1:3">
      <c r="A79" t="s">
        <v>13906</v>
      </c>
      <c r="B79" s="305" t="s">
        <v>13907</v>
      </c>
      <c r="C79" t="s">
        <v>13908</v>
      </c>
    </row>
    <row r="80" spans="1:3">
      <c r="A80" t="s">
        <v>13909</v>
      </c>
      <c r="B80" s="382" t="s">
        <v>13910</v>
      </c>
      <c r="C80" t="s">
        <v>13911</v>
      </c>
    </row>
    <row r="81" spans="1:4">
      <c r="A81" t="s">
        <v>13912</v>
      </c>
      <c r="B81" s="382" t="s">
        <v>13913</v>
      </c>
      <c r="C81" t="s">
        <v>13914</v>
      </c>
    </row>
    <row r="82" spans="1:4">
      <c r="A82" t="s">
        <v>13915</v>
      </c>
      <c r="B82" s="305" t="s">
        <v>13916</v>
      </c>
      <c r="C82" t="s">
        <v>13917</v>
      </c>
    </row>
    <row r="83" spans="1:4">
      <c r="A83" t="s">
        <v>13918</v>
      </c>
      <c r="B83" s="382" t="s">
        <v>13919</v>
      </c>
      <c r="C83" t="s">
        <v>13920</v>
      </c>
    </row>
    <row r="84" spans="1:4">
      <c r="A84" t="s">
        <v>13921</v>
      </c>
      <c r="B84" s="382" t="s">
        <v>13922</v>
      </c>
      <c r="C84" t="s">
        <v>13923</v>
      </c>
    </row>
    <row r="85" spans="1:4">
      <c r="A85" t="s">
        <v>13924</v>
      </c>
      <c r="B85" s="305" t="s">
        <v>13925</v>
      </c>
      <c r="C85" t="s">
        <v>13926</v>
      </c>
    </row>
    <row r="86" spans="1:4">
      <c r="A86" t="s">
        <v>13927</v>
      </c>
      <c r="B86" s="305" t="s">
        <v>13928</v>
      </c>
      <c r="C86" t="s">
        <v>13929</v>
      </c>
    </row>
    <row r="87" spans="1:4">
      <c r="A87" t="s">
        <v>13930</v>
      </c>
      <c r="B87" s="382" t="s">
        <v>13931</v>
      </c>
      <c r="C87" t="s">
        <v>13932</v>
      </c>
    </row>
    <row r="88" spans="1:4">
      <c r="B88" s="305" t="s">
        <v>13933</v>
      </c>
    </row>
    <row r="90" spans="1:4">
      <c r="B90" s="305" t="s">
        <v>13933</v>
      </c>
    </row>
    <row r="91" spans="1:4">
      <c r="A91" t="s">
        <v>13934</v>
      </c>
    </row>
    <row r="92" spans="1:4">
      <c r="A92" t="s">
        <v>13935</v>
      </c>
      <c r="C92" s="328" t="s">
        <v>16796</v>
      </c>
      <c r="D92" s="391" t="s">
        <v>17067</v>
      </c>
    </row>
    <row r="93" spans="1:4">
      <c r="A93" t="s">
        <v>13936</v>
      </c>
      <c r="C93" s="392" t="s">
        <v>13937</v>
      </c>
      <c r="D93" t="s">
        <v>13938</v>
      </c>
    </row>
    <row r="94" spans="1:4">
      <c r="A94" t="s">
        <v>13939</v>
      </c>
      <c r="C94" s="392" t="s">
        <v>13940</v>
      </c>
      <c r="D94" t="s">
        <v>13941</v>
      </c>
    </row>
    <row r="95" spans="1:4">
      <c r="A95" t="s">
        <v>13942</v>
      </c>
      <c r="C95" s="391" t="s">
        <v>16797</v>
      </c>
      <c r="D95" t="s">
        <v>13941</v>
      </c>
    </row>
    <row r="96" spans="1:4">
      <c r="A96" t="s">
        <v>13943</v>
      </c>
      <c r="C96" s="328" t="s">
        <v>13944</v>
      </c>
    </row>
    <row r="97" spans="1:3">
      <c r="A97" t="s">
        <v>13945</v>
      </c>
      <c r="C97" s="328" t="s">
        <v>13946</v>
      </c>
    </row>
    <row r="98" spans="1:3">
      <c r="A98" t="s">
        <v>13947</v>
      </c>
      <c r="C98" s="328" t="s">
        <v>13948</v>
      </c>
    </row>
    <row r="99" spans="1:3">
      <c r="A99" t="s">
        <v>13949</v>
      </c>
      <c r="C99" s="391" t="s">
        <v>13950</v>
      </c>
    </row>
    <row r="100" spans="1:3">
      <c r="A100" t="s">
        <v>13951</v>
      </c>
      <c r="C100" s="391" t="s">
        <v>13952</v>
      </c>
    </row>
    <row r="103" spans="1:3">
      <c r="A103" t="s">
        <v>13953</v>
      </c>
    </row>
    <row r="104" spans="1:3" ht="51.75">
      <c r="A104" t="s">
        <v>13954</v>
      </c>
      <c r="B104" s="305">
        <v>101</v>
      </c>
      <c r="C104" s="65" t="s">
        <v>13955</v>
      </c>
    </row>
    <row r="105" spans="1:3" ht="51.75">
      <c r="A105" t="s">
        <v>13956</v>
      </c>
      <c r="B105" s="305">
        <v>102</v>
      </c>
      <c r="C105" s="65" t="s">
        <v>13955</v>
      </c>
    </row>
    <row r="106" spans="1:3" ht="51.75">
      <c r="A106" t="s">
        <v>13957</v>
      </c>
      <c r="B106" s="305">
        <v>103</v>
      </c>
      <c r="C106" s="65" t="s">
        <v>13955</v>
      </c>
    </row>
    <row r="107" spans="1:3" ht="51.75">
      <c r="A107" t="s">
        <v>13958</v>
      </c>
      <c r="B107" s="305">
        <v>104</v>
      </c>
      <c r="C107" s="65" t="s">
        <v>13955</v>
      </c>
    </row>
    <row r="108" spans="1:3" ht="51.75">
      <c r="A108" t="s">
        <v>13959</v>
      </c>
      <c r="B108" s="305">
        <v>105</v>
      </c>
      <c r="C108" s="65" t="s">
        <v>13955</v>
      </c>
    </row>
    <row r="109" spans="1:3" ht="51.75">
      <c r="A109" t="s">
        <v>13960</v>
      </c>
      <c r="B109" s="305">
        <v>106</v>
      </c>
      <c r="C109" s="65" t="s">
        <v>13955</v>
      </c>
    </row>
    <row r="110" spans="1:3" ht="51.75">
      <c r="A110" t="s">
        <v>13961</v>
      </c>
      <c r="B110" s="305">
        <v>107</v>
      </c>
      <c r="C110" s="65" t="s">
        <v>13955</v>
      </c>
    </row>
    <row r="111" spans="1:3" ht="51.75">
      <c r="A111" t="s">
        <v>13962</v>
      </c>
      <c r="B111" s="305">
        <v>108</v>
      </c>
      <c r="C111" s="65" t="s">
        <v>13955</v>
      </c>
    </row>
    <row r="112" spans="1:3" ht="51.75">
      <c r="A112" t="s">
        <v>13963</v>
      </c>
      <c r="B112" s="305">
        <v>109</v>
      </c>
      <c r="C112" s="65" t="s">
        <v>13955</v>
      </c>
    </row>
    <row r="113" spans="1:3" ht="51.75">
      <c r="A113" t="s">
        <v>13964</v>
      </c>
      <c r="B113" s="305">
        <v>110</v>
      </c>
      <c r="C113" s="65" t="s">
        <v>13955</v>
      </c>
    </row>
    <row r="114" spans="1:3" ht="51.75">
      <c r="A114" t="s">
        <v>13965</v>
      </c>
      <c r="B114" s="305">
        <v>111</v>
      </c>
      <c r="C114" s="65" t="s">
        <v>13955</v>
      </c>
    </row>
    <row r="115" spans="1:3" ht="51.75">
      <c r="A115" t="s">
        <v>13966</v>
      </c>
      <c r="B115" s="305">
        <v>112</v>
      </c>
      <c r="C115" s="65" t="s">
        <v>13955</v>
      </c>
    </row>
    <row r="116" spans="1:3" ht="51.75">
      <c r="A116" t="s">
        <v>13967</v>
      </c>
      <c r="B116" s="305">
        <v>113</v>
      </c>
      <c r="C116" s="65" t="s">
        <v>13955</v>
      </c>
    </row>
    <row r="117" spans="1:3" ht="51.75">
      <c r="A117" t="s">
        <v>13968</v>
      </c>
      <c r="B117" s="305">
        <v>114</v>
      </c>
      <c r="C117" s="65" t="s">
        <v>13955</v>
      </c>
    </row>
    <row r="118" spans="1:3" ht="51.75">
      <c r="A118" t="s">
        <v>13969</v>
      </c>
      <c r="B118" s="305">
        <v>115</v>
      </c>
      <c r="C118" s="65" t="s">
        <v>13955</v>
      </c>
    </row>
    <row r="119" spans="1:3" ht="51.75">
      <c r="A119" t="s">
        <v>13970</v>
      </c>
      <c r="B119" s="305">
        <v>116</v>
      </c>
      <c r="C119" s="65" t="s">
        <v>13955</v>
      </c>
    </row>
    <row r="120" spans="1:3" ht="51.75">
      <c r="A120" t="s">
        <v>13971</v>
      </c>
      <c r="B120" s="305">
        <v>201</v>
      </c>
      <c r="C120" s="65" t="s">
        <v>13972</v>
      </c>
    </row>
    <row r="121" spans="1:3" ht="51.75">
      <c r="A121" t="s">
        <v>13973</v>
      </c>
      <c r="B121" s="305">
        <v>202</v>
      </c>
      <c r="C121" s="65" t="s">
        <v>13972</v>
      </c>
    </row>
    <row r="122" spans="1:3" ht="51.75">
      <c r="A122" t="s">
        <v>13974</v>
      </c>
      <c r="B122" s="305">
        <v>203</v>
      </c>
      <c r="C122" s="65" t="s">
        <v>13972</v>
      </c>
    </row>
    <row r="123" spans="1:3" ht="51.75">
      <c r="A123" t="s">
        <v>13975</v>
      </c>
      <c r="B123" s="305">
        <v>204</v>
      </c>
      <c r="C123" s="65" t="s">
        <v>13972</v>
      </c>
    </row>
    <row r="124" spans="1:3" ht="51.75">
      <c r="A124" t="s">
        <v>13976</v>
      </c>
      <c r="B124" s="305">
        <v>205</v>
      </c>
      <c r="C124" s="65" t="s">
        <v>13972</v>
      </c>
    </row>
    <row r="125" spans="1:3" ht="51.75">
      <c r="A125" t="s">
        <v>13977</v>
      </c>
      <c r="B125" s="305">
        <v>206</v>
      </c>
      <c r="C125" s="65" t="s">
        <v>13972</v>
      </c>
    </row>
    <row r="126" spans="1:3" ht="51.75">
      <c r="A126" t="s">
        <v>13978</v>
      </c>
      <c r="B126" s="305">
        <v>207</v>
      </c>
      <c r="C126" s="65" t="s">
        <v>13972</v>
      </c>
    </row>
    <row r="127" spans="1:3" ht="51.75">
      <c r="A127" t="s">
        <v>13979</v>
      </c>
      <c r="B127" s="305">
        <v>208</v>
      </c>
      <c r="C127" s="65" t="s">
        <v>13972</v>
      </c>
    </row>
    <row r="128" spans="1:3" ht="51.75">
      <c r="A128" t="s">
        <v>13980</v>
      </c>
      <c r="B128" s="305">
        <v>209</v>
      </c>
      <c r="C128" s="65" t="s">
        <v>13972</v>
      </c>
    </row>
    <row r="129" spans="1:3" ht="51.75">
      <c r="A129" t="s">
        <v>13981</v>
      </c>
      <c r="B129" s="305">
        <v>210</v>
      </c>
      <c r="C129" s="65" t="s">
        <v>13972</v>
      </c>
    </row>
    <row r="130" spans="1:3" ht="51.75">
      <c r="A130" t="s">
        <v>13982</v>
      </c>
      <c r="B130" s="305">
        <v>211</v>
      </c>
      <c r="C130" s="65" t="s">
        <v>13972</v>
      </c>
    </row>
    <row r="131" spans="1:3" ht="51.75">
      <c r="A131" t="s">
        <v>13983</v>
      </c>
      <c r="B131" s="305">
        <v>212</v>
      </c>
      <c r="C131" s="65" t="s">
        <v>13972</v>
      </c>
    </row>
    <row r="132" spans="1:3" ht="51.75">
      <c r="A132" t="s">
        <v>13984</v>
      </c>
      <c r="B132" s="305">
        <v>213</v>
      </c>
      <c r="C132" s="65" t="s">
        <v>13972</v>
      </c>
    </row>
    <row r="133" spans="1:3" ht="51.75">
      <c r="A133" t="s">
        <v>13985</v>
      </c>
      <c r="B133" s="305">
        <v>214</v>
      </c>
      <c r="C133" s="65" t="s">
        <v>13972</v>
      </c>
    </row>
    <row r="134" spans="1:3" ht="51.75">
      <c r="A134" t="s">
        <v>13986</v>
      </c>
      <c r="B134" s="305">
        <v>215</v>
      </c>
      <c r="C134" s="65" t="s">
        <v>13972</v>
      </c>
    </row>
    <row r="135" spans="1:3" ht="51.75">
      <c r="A135" t="s">
        <v>13987</v>
      </c>
      <c r="B135" s="305">
        <v>216</v>
      </c>
      <c r="C135" s="65" t="s">
        <v>13972</v>
      </c>
    </row>
    <row r="136" spans="1:3" ht="51.75">
      <c r="A136" t="s">
        <v>13988</v>
      </c>
      <c r="B136" s="305">
        <v>301</v>
      </c>
      <c r="C136" s="65" t="s">
        <v>13989</v>
      </c>
    </row>
    <row r="137" spans="1:3" ht="51.75">
      <c r="A137" t="s">
        <v>13990</v>
      </c>
      <c r="B137" s="305">
        <v>302</v>
      </c>
      <c r="C137" s="65" t="s">
        <v>13989</v>
      </c>
    </row>
    <row r="138" spans="1:3" ht="51.75">
      <c r="A138" t="s">
        <v>13991</v>
      </c>
      <c r="B138" s="305">
        <v>303</v>
      </c>
      <c r="C138" s="65" t="s">
        <v>13989</v>
      </c>
    </row>
    <row r="139" spans="1:3" ht="51.75">
      <c r="A139" t="s">
        <v>13992</v>
      </c>
      <c r="B139" s="305">
        <v>304</v>
      </c>
      <c r="C139" s="65" t="s">
        <v>13989</v>
      </c>
    </row>
    <row r="140" spans="1:3" ht="51.75">
      <c r="A140" t="s">
        <v>13993</v>
      </c>
      <c r="B140" s="305">
        <v>305</v>
      </c>
      <c r="C140" s="65" t="s">
        <v>13989</v>
      </c>
    </row>
    <row r="141" spans="1:3" ht="51.75">
      <c r="A141" t="s">
        <v>13994</v>
      </c>
      <c r="B141" s="305">
        <v>306</v>
      </c>
      <c r="C141" s="65" t="s">
        <v>13989</v>
      </c>
    </row>
    <row r="142" spans="1:3" ht="51.75">
      <c r="A142" t="s">
        <v>13995</v>
      </c>
      <c r="B142" s="305">
        <v>307</v>
      </c>
      <c r="C142" s="65" t="s">
        <v>13989</v>
      </c>
    </row>
    <row r="143" spans="1:3" ht="51.75">
      <c r="A143" t="s">
        <v>13996</v>
      </c>
      <c r="B143" s="305">
        <v>308</v>
      </c>
      <c r="C143" s="65" t="s">
        <v>13989</v>
      </c>
    </row>
    <row r="144" spans="1:3" ht="51.75">
      <c r="A144" t="s">
        <v>13997</v>
      </c>
      <c r="B144" s="305">
        <v>309</v>
      </c>
      <c r="C144" s="65" t="s">
        <v>13989</v>
      </c>
    </row>
    <row r="145" spans="1:3" ht="51.75">
      <c r="A145" t="s">
        <v>13998</v>
      </c>
      <c r="B145" s="305">
        <v>310</v>
      </c>
      <c r="C145" s="65" t="s">
        <v>13989</v>
      </c>
    </row>
    <row r="146" spans="1:3" ht="51.75">
      <c r="A146" t="s">
        <v>13999</v>
      </c>
      <c r="B146" s="305">
        <v>311</v>
      </c>
      <c r="C146" s="65" t="s">
        <v>13989</v>
      </c>
    </row>
    <row r="147" spans="1:3" ht="51.75">
      <c r="A147" t="s">
        <v>14000</v>
      </c>
      <c r="B147" s="305">
        <v>312</v>
      </c>
      <c r="C147" s="65" t="s">
        <v>13989</v>
      </c>
    </row>
    <row r="148" spans="1:3" ht="51.75">
      <c r="A148" t="s">
        <v>14001</v>
      </c>
      <c r="B148" s="305">
        <v>313</v>
      </c>
      <c r="C148" s="65" t="s">
        <v>13989</v>
      </c>
    </row>
    <row r="149" spans="1:3" ht="51.75">
      <c r="A149" t="s">
        <v>14002</v>
      </c>
      <c r="B149" s="305">
        <v>314</v>
      </c>
      <c r="C149" s="65" t="s">
        <v>13989</v>
      </c>
    </row>
    <row r="150" spans="1:3" ht="51.75">
      <c r="A150" t="s">
        <v>14003</v>
      </c>
      <c r="B150" s="305">
        <v>315</v>
      </c>
      <c r="C150" s="65" t="s">
        <v>13989</v>
      </c>
    </row>
    <row r="151" spans="1:3" ht="51.75">
      <c r="A151" t="s">
        <v>14004</v>
      </c>
      <c r="B151" s="305">
        <v>316</v>
      </c>
      <c r="C151" s="65" t="s">
        <v>13989</v>
      </c>
    </row>
    <row r="152" spans="1:3" ht="51.75">
      <c r="A152" t="s">
        <v>14005</v>
      </c>
      <c r="B152" s="326">
        <v>901</v>
      </c>
      <c r="C152" s="65" t="s">
        <v>16798</v>
      </c>
    </row>
    <row r="153" spans="1:3" ht="51.75">
      <c r="A153" t="s">
        <v>14006</v>
      </c>
      <c r="B153" s="326">
        <v>902</v>
      </c>
      <c r="C153" s="65" t="s">
        <v>14007</v>
      </c>
    </row>
    <row r="154" spans="1:3" ht="69">
      <c r="A154" t="s">
        <v>14008</v>
      </c>
      <c r="B154" s="381" t="s">
        <v>16615</v>
      </c>
      <c r="C154" s="65" t="s">
        <v>16799</v>
      </c>
    </row>
    <row r="155" spans="1:3" ht="51.75">
      <c r="A155" t="s">
        <v>14009</v>
      </c>
      <c r="B155" s="381" t="s">
        <v>16616</v>
      </c>
      <c r="C155" s="65" t="s">
        <v>16800</v>
      </c>
    </row>
    <row r="156" spans="1:3" ht="17.25">
      <c r="B156" s="326"/>
      <c r="C156" s="65"/>
    </row>
    <row r="157" spans="1:3">
      <c r="B157" s="326"/>
      <c r="C157" s="389"/>
    </row>
    <row r="158" spans="1:3">
      <c r="B158" s="326"/>
      <c r="C158" s="389"/>
    </row>
    <row r="159" spans="1:3" ht="17.25">
      <c r="B159" s="326"/>
      <c r="C159" s="65"/>
    </row>
    <row r="160" spans="1:3" ht="34.5">
      <c r="A160" s="392" t="s">
        <v>14010</v>
      </c>
      <c r="B160" s="326"/>
      <c r="C160" s="65" t="s">
        <v>14011</v>
      </c>
    </row>
    <row r="161" spans="1:3" ht="17.25">
      <c r="A161" s="392" t="s">
        <v>14012</v>
      </c>
      <c r="B161" s="326"/>
      <c r="C161" s="65" t="s">
        <v>14013</v>
      </c>
    </row>
    <row r="162" spans="1:3" ht="17.25">
      <c r="B162" s="326"/>
      <c r="C162" s="65"/>
    </row>
    <row r="163" spans="1:3" ht="17.25">
      <c r="B163" s="326"/>
      <c r="C163" s="65"/>
    </row>
    <row r="164" spans="1:3" ht="17.25">
      <c r="B164" s="326"/>
      <c r="C164" s="65"/>
    </row>
    <row r="165" spans="1:3" ht="17.25">
      <c r="B165" s="326"/>
      <c r="C165" s="65"/>
    </row>
    <row r="166" spans="1:3" ht="17.25">
      <c r="B166" s="326"/>
      <c r="C166" s="65"/>
    </row>
    <row r="167" spans="1:3">
      <c r="A167" t="s">
        <v>14014</v>
      </c>
    </row>
    <row r="168" spans="1:3">
      <c r="A168" t="s">
        <v>14015</v>
      </c>
      <c r="B168" s="305" t="s">
        <v>14016</v>
      </c>
      <c r="C168" s="59" t="s">
        <v>14017</v>
      </c>
    </row>
    <row r="169" spans="1:3">
      <c r="A169" t="s">
        <v>14018</v>
      </c>
      <c r="B169" s="305" t="s">
        <v>14016</v>
      </c>
      <c r="C169" s="61" t="s">
        <v>14019</v>
      </c>
    </row>
    <row r="170" spans="1:3">
      <c r="A170" t="s">
        <v>14020</v>
      </c>
      <c r="B170" s="305" t="s">
        <v>14016</v>
      </c>
      <c r="C170" s="59" t="s">
        <v>14021</v>
      </c>
    </row>
    <row r="171" spans="1:3">
      <c r="A171" t="s">
        <v>14022</v>
      </c>
      <c r="B171" s="305" t="s">
        <v>14023</v>
      </c>
      <c r="C171" s="59" t="s">
        <v>14024</v>
      </c>
    </row>
    <row r="172" spans="1:3">
      <c r="A172" t="s">
        <v>14025</v>
      </c>
      <c r="B172" s="305" t="s">
        <v>14023</v>
      </c>
      <c r="C172" s="59" t="s">
        <v>14026</v>
      </c>
    </row>
    <row r="173" spans="1:3">
      <c r="A173" t="s">
        <v>14027</v>
      </c>
      <c r="B173" s="305" t="s">
        <v>14023</v>
      </c>
      <c r="C173" s="59" t="s">
        <v>14028</v>
      </c>
    </row>
    <row r="174" spans="1:3">
      <c r="A174" t="s">
        <v>14029</v>
      </c>
      <c r="B174" s="305" t="s">
        <v>14030</v>
      </c>
      <c r="C174" s="59" t="s">
        <v>14031</v>
      </c>
    </row>
    <row r="175" spans="1:3">
      <c r="A175" t="s">
        <v>14032</v>
      </c>
      <c r="B175" s="305" t="s">
        <v>14030</v>
      </c>
      <c r="C175" s="61" t="s">
        <v>14033</v>
      </c>
    </row>
    <row r="176" spans="1:3">
      <c r="A176" t="s">
        <v>14034</v>
      </c>
      <c r="B176" s="305" t="s">
        <v>14030</v>
      </c>
      <c r="C176" s="59" t="s">
        <v>14035</v>
      </c>
    </row>
    <row r="177" spans="1:4">
      <c r="A177" t="s">
        <v>14036</v>
      </c>
      <c r="B177" s="305" t="s">
        <v>14037</v>
      </c>
      <c r="C177" s="59" t="s">
        <v>14038</v>
      </c>
    </row>
    <row r="178" spans="1:4">
      <c r="A178" t="s">
        <v>14039</v>
      </c>
      <c r="B178" s="305" t="s">
        <v>14037</v>
      </c>
      <c r="C178" s="59" t="s">
        <v>14040</v>
      </c>
    </row>
    <row r="179" spans="1:4">
      <c r="A179" t="s">
        <v>14041</v>
      </c>
      <c r="B179" s="305" t="s">
        <v>14037</v>
      </c>
      <c r="C179" s="59" t="s">
        <v>14042</v>
      </c>
    </row>
    <row r="181" spans="1:4">
      <c r="C181" s="392"/>
    </row>
    <row r="185" spans="1:4">
      <c r="A185" t="s">
        <v>14043</v>
      </c>
    </row>
    <row r="186" spans="1:4">
      <c r="A186" t="s">
        <v>14044</v>
      </c>
      <c r="B186" s="396" t="s">
        <v>14045</v>
      </c>
      <c r="C186" s="392" t="s">
        <v>14046</v>
      </c>
      <c r="D186" t="s">
        <v>14047</v>
      </c>
    </row>
    <row r="187" spans="1:4">
      <c r="A187" t="s">
        <v>14048</v>
      </c>
      <c r="B187" s="382" t="s">
        <v>14049</v>
      </c>
      <c r="C187" s="392" t="s">
        <v>14050</v>
      </c>
      <c r="D187" t="s">
        <v>14051</v>
      </c>
    </row>
    <row r="188" spans="1:4">
      <c r="A188" t="s">
        <v>14052</v>
      </c>
      <c r="B188" s="382" t="s">
        <v>14053</v>
      </c>
      <c r="C188" s="392" t="s">
        <v>14054</v>
      </c>
      <c r="D188" t="s">
        <v>14055</v>
      </c>
    </row>
    <row r="189" spans="1:4">
      <c r="A189" t="s">
        <v>14056</v>
      </c>
      <c r="B189" s="305" t="s">
        <v>14057</v>
      </c>
      <c r="C189" s="392" t="s">
        <v>14058</v>
      </c>
      <c r="D189" t="s">
        <v>14059</v>
      </c>
    </row>
    <row r="190" spans="1:4">
      <c r="A190" t="s">
        <v>14060</v>
      </c>
      <c r="B190" s="305" t="s">
        <v>14061</v>
      </c>
      <c r="C190" s="392" t="s">
        <v>14062</v>
      </c>
      <c r="D190" t="s">
        <v>14063</v>
      </c>
    </row>
    <row r="191" spans="1:4">
      <c r="A191" t="s">
        <v>14064</v>
      </c>
      <c r="B191" s="305" t="s">
        <v>14065</v>
      </c>
      <c r="C191" s="392" t="s">
        <v>14066</v>
      </c>
      <c r="D191" t="s">
        <v>14067</v>
      </c>
    </row>
    <row r="192" spans="1:4">
      <c r="A192" t="s">
        <v>14068</v>
      </c>
      <c r="B192" s="305" t="s">
        <v>14069</v>
      </c>
      <c r="C192" s="392" t="s">
        <v>14070</v>
      </c>
      <c r="D192" t="s">
        <v>14071</v>
      </c>
    </row>
    <row r="193" spans="1:4">
      <c r="A193" t="s">
        <v>14072</v>
      </c>
      <c r="B193" s="305" t="s">
        <v>14073</v>
      </c>
      <c r="C193" s="392" t="s">
        <v>14074</v>
      </c>
      <c r="D193" t="s">
        <v>14075</v>
      </c>
    </row>
    <row r="194" spans="1:4">
      <c r="A194" t="s">
        <v>14076</v>
      </c>
      <c r="B194" s="305" t="s">
        <v>14077</v>
      </c>
      <c r="C194" s="392" t="s">
        <v>14078</v>
      </c>
      <c r="D194" t="s">
        <v>14079</v>
      </c>
    </row>
    <row r="195" spans="1:4">
      <c r="A195" t="s">
        <v>14080</v>
      </c>
      <c r="B195" s="305" t="s">
        <v>14081</v>
      </c>
      <c r="C195" s="392" t="s">
        <v>14082</v>
      </c>
      <c r="D195" t="s">
        <v>14083</v>
      </c>
    </row>
    <row r="196" spans="1:4">
      <c r="A196" t="s">
        <v>14084</v>
      </c>
      <c r="C196" t="s">
        <v>14085</v>
      </c>
      <c r="D196" t="s">
        <v>14086</v>
      </c>
    </row>
    <row r="197" spans="1:4">
      <c r="A197" t="s">
        <v>14087</v>
      </c>
      <c r="C197" t="s">
        <v>14088</v>
      </c>
      <c r="D197" t="s">
        <v>14089</v>
      </c>
    </row>
    <row r="198" spans="1:4">
      <c r="A198" t="s">
        <v>14090</v>
      </c>
      <c r="C198" t="s">
        <v>14091</v>
      </c>
      <c r="D198" t="s">
        <v>14092</v>
      </c>
    </row>
    <row r="199" spans="1:4">
      <c r="A199" t="s">
        <v>14093</v>
      </c>
      <c r="C199" t="s">
        <v>14094</v>
      </c>
    </row>
    <row r="201" spans="1:4">
      <c r="A201" t="s">
        <v>14095</v>
      </c>
    </row>
    <row r="202" spans="1:4">
      <c r="A202" t="s">
        <v>14096</v>
      </c>
    </row>
    <row r="203" spans="1:4">
      <c r="A203" t="s">
        <v>14097</v>
      </c>
      <c r="C203" t="s">
        <v>14098</v>
      </c>
    </row>
    <row r="204" spans="1:4">
      <c r="A204" t="s">
        <v>14099</v>
      </c>
      <c r="C204" t="s">
        <v>14100</v>
      </c>
    </row>
    <row r="205" spans="1:4">
      <c r="A205" t="s">
        <v>14101</v>
      </c>
      <c r="C205" t="s">
        <v>14102</v>
      </c>
    </row>
    <row r="206" spans="1:4">
      <c r="A206" t="s">
        <v>14103</v>
      </c>
    </row>
    <row r="207" spans="1:4">
      <c r="A207" t="s">
        <v>14104</v>
      </c>
      <c r="C207" t="s">
        <v>14105</v>
      </c>
    </row>
    <row r="208" spans="1:4">
      <c r="A208" t="s">
        <v>14106</v>
      </c>
      <c r="C208" t="s">
        <v>14107</v>
      </c>
    </row>
    <row r="209" spans="1:3">
      <c r="A209" t="s">
        <v>14108</v>
      </c>
      <c r="C209" t="s">
        <v>14109</v>
      </c>
    </row>
    <row r="210" spans="1:3">
      <c r="A210" t="s">
        <v>14110</v>
      </c>
    </row>
    <row r="211" spans="1:3">
      <c r="A211" t="s">
        <v>14111</v>
      </c>
      <c r="B211" s="219" t="s">
        <v>14112</v>
      </c>
      <c r="C211" t="s">
        <v>14113</v>
      </c>
    </row>
    <row r="212" spans="1:3">
      <c r="A212" t="s">
        <v>14114</v>
      </c>
      <c r="B212" s="219" t="s">
        <v>14115</v>
      </c>
      <c r="C212" t="s">
        <v>14116</v>
      </c>
    </row>
    <row r="213" spans="1:3">
      <c r="A213" t="s">
        <v>14117</v>
      </c>
      <c r="B213" s="219" t="s">
        <v>14118</v>
      </c>
      <c r="C213" s="392" t="s">
        <v>14119</v>
      </c>
    </row>
    <row r="214" spans="1:3">
      <c r="A214" t="s">
        <v>14120</v>
      </c>
      <c r="B214" s="219" t="s">
        <v>14121</v>
      </c>
      <c r="C214" s="392" t="s">
        <v>14122</v>
      </c>
    </row>
    <row r="217" spans="1:3">
      <c r="A217" t="s">
        <v>14123</v>
      </c>
      <c r="C217" s="42"/>
    </row>
    <row r="218" spans="1:3">
      <c r="A218" t="s">
        <v>14124</v>
      </c>
      <c r="C218" s="356" t="s">
        <v>1509</v>
      </c>
    </row>
    <row r="219" spans="1:3">
      <c r="A219" t="s">
        <v>14125</v>
      </c>
      <c r="C219" s="356" t="s">
        <v>10079</v>
      </c>
    </row>
    <row r="220" spans="1:3">
      <c r="A220" t="s">
        <v>14126</v>
      </c>
      <c r="C220" s="356" t="s">
        <v>14127</v>
      </c>
    </row>
    <row r="221" spans="1:3">
      <c r="A221" t="s">
        <v>14128</v>
      </c>
      <c r="C221" s="356" t="s">
        <v>10082</v>
      </c>
    </row>
    <row r="222" spans="1:3">
      <c r="A222" t="s">
        <v>14129</v>
      </c>
      <c r="C222" s="356" t="s">
        <v>10085</v>
      </c>
    </row>
    <row r="223" spans="1:3">
      <c r="A223" t="s">
        <v>14130</v>
      </c>
      <c r="C223" s="356" t="s">
        <v>14131</v>
      </c>
    </row>
    <row r="224" spans="1:3">
      <c r="A224" t="s">
        <v>14132</v>
      </c>
      <c r="C224" s="356" t="s">
        <v>14133</v>
      </c>
    </row>
    <row r="225" spans="1:4">
      <c r="A225" t="s">
        <v>14134</v>
      </c>
      <c r="C225" s="356" t="s">
        <v>14135</v>
      </c>
    </row>
    <row r="226" spans="1:4">
      <c r="A226" t="s">
        <v>14136</v>
      </c>
      <c r="C226" s="356" t="s">
        <v>14137</v>
      </c>
    </row>
    <row r="227" spans="1:4">
      <c r="A227" t="s">
        <v>14138</v>
      </c>
      <c r="C227" t="s">
        <v>14139</v>
      </c>
    </row>
    <row r="228" spans="1:4">
      <c r="A228" t="s">
        <v>14140</v>
      </c>
      <c r="C228" t="s">
        <v>14141</v>
      </c>
    </row>
    <row r="229" spans="1:4">
      <c r="A229" t="s">
        <v>14142</v>
      </c>
      <c r="C229" t="s">
        <v>14143</v>
      </c>
    </row>
    <row r="230" spans="1:4">
      <c r="A230" t="s">
        <v>14144</v>
      </c>
      <c r="C230" s="356" t="s">
        <v>14145</v>
      </c>
    </row>
    <row r="231" spans="1:4">
      <c r="A231" t="s">
        <v>14146</v>
      </c>
      <c r="C231" s="356" t="s">
        <v>14147</v>
      </c>
    </row>
    <row r="232" spans="1:4">
      <c r="A232" t="s">
        <v>14148</v>
      </c>
      <c r="C232" s="356" t="s">
        <v>14149</v>
      </c>
    </row>
    <row r="233" spans="1:4">
      <c r="A233" s="392" t="s">
        <v>14150</v>
      </c>
      <c r="C233" s="324" t="s">
        <v>14151</v>
      </c>
    </row>
    <row r="234" spans="1:4">
      <c r="C234" s="356"/>
    </row>
    <row r="235" spans="1:4">
      <c r="C235" s="356"/>
    </row>
    <row r="236" spans="1:4">
      <c r="C236" s="356"/>
    </row>
    <row r="237" spans="1:4">
      <c r="A237" t="s">
        <v>14152</v>
      </c>
      <c r="C237" t="s">
        <v>6905</v>
      </c>
      <c r="D237" t="s">
        <v>6905</v>
      </c>
    </row>
    <row r="238" spans="1:4">
      <c r="A238" t="s">
        <v>14153</v>
      </c>
      <c r="C238" t="s">
        <v>14154</v>
      </c>
      <c r="D238" t="s">
        <v>14155</v>
      </c>
    </row>
    <row r="239" spans="1:4">
      <c r="A239" t="s">
        <v>14156</v>
      </c>
      <c r="C239" t="s">
        <v>14157</v>
      </c>
      <c r="D239" t="s">
        <v>14158</v>
      </c>
    </row>
    <row r="240" spans="1:4">
      <c r="A240" t="s">
        <v>14159</v>
      </c>
      <c r="C240" t="s">
        <v>14160</v>
      </c>
      <c r="D240" t="s">
        <v>14161</v>
      </c>
    </row>
    <row r="241" spans="1:4">
      <c r="A241" t="s">
        <v>14162</v>
      </c>
      <c r="C241" t="s">
        <v>14163</v>
      </c>
      <c r="D241" t="s">
        <v>14164</v>
      </c>
    </row>
    <row r="243" spans="1:4">
      <c r="A243" t="s">
        <v>14165</v>
      </c>
      <c r="C243" t="s">
        <v>14166</v>
      </c>
    </row>
    <row r="244" spans="1:4">
      <c r="C244" t="s">
        <v>6905</v>
      </c>
      <c r="D244" t="s">
        <v>6905</v>
      </c>
    </row>
    <row r="245" spans="1:4" ht="17.25">
      <c r="A245" t="s">
        <v>14167</v>
      </c>
      <c r="C245" t="s">
        <v>6905</v>
      </c>
      <c r="D245" t="s">
        <v>6905</v>
      </c>
    </row>
    <row r="246" spans="1:4">
      <c r="A246" t="s">
        <v>14168</v>
      </c>
      <c r="B246" s="305" t="s">
        <v>14169</v>
      </c>
      <c r="C246" t="s">
        <v>14170</v>
      </c>
      <c r="D246" t="s">
        <v>14171</v>
      </c>
    </row>
    <row r="247" spans="1:4">
      <c r="A247" t="s">
        <v>14172</v>
      </c>
      <c r="B247" s="305" t="s">
        <v>14173</v>
      </c>
      <c r="C247" t="s">
        <v>14174</v>
      </c>
      <c r="D247" t="s">
        <v>14175</v>
      </c>
    </row>
    <row r="248" spans="1:4">
      <c r="A248" t="s">
        <v>14176</v>
      </c>
      <c r="B248" s="305" t="s">
        <v>14177</v>
      </c>
      <c r="C248" t="s">
        <v>14178</v>
      </c>
      <c r="D248" t="s">
        <v>14179</v>
      </c>
    </row>
    <row r="249" spans="1:4">
      <c r="A249" t="s">
        <v>14180</v>
      </c>
      <c r="B249" s="305" t="s">
        <v>14181</v>
      </c>
      <c r="C249" t="s">
        <v>14182</v>
      </c>
      <c r="D249" t="s">
        <v>14183</v>
      </c>
    </row>
    <row r="250" spans="1:4">
      <c r="A250" s="391" t="s">
        <v>16483</v>
      </c>
      <c r="B250" s="381" t="s">
        <v>16617</v>
      </c>
      <c r="C250" t="s">
        <v>14184</v>
      </c>
    </row>
    <row r="251" spans="1:4">
      <c r="A251" t="s">
        <v>14185</v>
      </c>
      <c r="B251" s="305" t="s">
        <v>14186</v>
      </c>
      <c r="C251" t="s">
        <v>14187</v>
      </c>
      <c r="D251" t="s">
        <v>14188</v>
      </c>
    </row>
    <row r="252" spans="1:4">
      <c r="A252" t="s">
        <v>14189</v>
      </c>
      <c r="B252" s="305" t="s">
        <v>14190</v>
      </c>
      <c r="C252" t="s">
        <v>14191</v>
      </c>
      <c r="D252" t="s">
        <v>14192</v>
      </c>
    </row>
    <row r="253" spans="1:4">
      <c r="A253" t="s">
        <v>14193</v>
      </c>
      <c r="B253" s="305" t="s">
        <v>14194</v>
      </c>
      <c r="C253" t="s">
        <v>14195</v>
      </c>
      <c r="D253" t="s">
        <v>14196</v>
      </c>
    </row>
    <row r="254" spans="1:4">
      <c r="A254" t="s">
        <v>14197</v>
      </c>
      <c r="B254" s="305" t="s">
        <v>14198</v>
      </c>
      <c r="C254" t="s">
        <v>14199</v>
      </c>
      <c r="D254" t="s">
        <v>14200</v>
      </c>
    </row>
    <row r="255" spans="1:4">
      <c r="A255" t="s">
        <v>14201</v>
      </c>
      <c r="B255" s="305" t="s">
        <v>238</v>
      </c>
      <c r="C255" t="s">
        <v>14202</v>
      </c>
      <c r="D255" t="s">
        <v>14203</v>
      </c>
    </row>
    <row r="256" spans="1:4">
      <c r="A256" t="s">
        <v>14204</v>
      </c>
      <c r="B256" s="305" t="s">
        <v>14205</v>
      </c>
      <c r="C256" t="s">
        <v>14206</v>
      </c>
      <c r="D256" t="s">
        <v>14207</v>
      </c>
    </row>
    <row r="257" spans="1:4">
      <c r="A257" t="s">
        <v>14208</v>
      </c>
      <c r="B257" s="305" t="s">
        <v>14209</v>
      </c>
      <c r="C257" t="s">
        <v>14210</v>
      </c>
      <c r="D257" t="s">
        <v>14211</v>
      </c>
    </row>
    <row r="258" spans="1:4">
      <c r="A258" t="s">
        <v>14212</v>
      </c>
      <c r="B258" s="305" t="s">
        <v>14213</v>
      </c>
      <c r="C258" t="s">
        <v>14214</v>
      </c>
      <c r="D258" t="s">
        <v>14215</v>
      </c>
    </row>
    <row r="259" spans="1:4">
      <c r="A259" t="s">
        <v>14216</v>
      </c>
      <c r="B259" s="305" t="s">
        <v>14217</v>
      </c>
      <c r="C259" t="s">
        <v>14218</v>
      </c>
      <c r="D259" t="s">
        <v>14219</v>
      </c>
    </row>
    <row r="260" spans="1:4">
      <c r="A260" t="s">
        <v>14220</v>
      </c>
      <c r="B260" s="305" t="s">
        <v>14221</v>
      </c>
      <c r="C260" t="s">
        <v>14222</v>
      </c>
      <c r="D260" t="s">
        <v>14223</v>
      </c>
    </row>
    <row r="261" spans="1:4">
      <c r="A261" t="s">
        <v>14224</v>
      </c>
      <c r="B261" s="305" t="s">
        <v>14225</v>
      </c>
      <c r="C261" t="s">
        <v>14226</v>
      </c>
      <c r="D261" t="s">
        <v>14227</v>
      </c>
    </row>
    <row r="262" spans="1:4">
      <c r="A262" t="s">
        <v>14228</v>
      </c>
      <c r="B262" s="305" t="s">
        <v>14229</v>
      </c>
      <c r="C262" t="s">
        <v>14230</v>
      </c>
      <c r="D262" t="s">
        <v>14227</v>
      </c>
    </row>
    <row r="263" spans="1:4">
      <c r="A263" s="391" t="s">
        <v>16484</v>
      </c>
      <c r="B263" s="381" t="s">
        <v>16618</v>
      </c>
      <c r="C263" t="s">
        <v>14231</v>
      </c>
    </row>
    <row r="264" spans="1:4">
      <c r="A264" s="391" t="s">
        <v>14232</v>
      </c>
      <c r="B264" s="381" t="s">
        <v>16619</v>
      </c>
      <c r="C264" t="s">
        <v>14233</v>
      </c>
    </row>
    <row r="265" spans="1:4">
      <c r="A265" t="s">
        <v>14234</v>
      </c>
      <c r="B265" s="305" t="s">
        <v>14235</v>
      </c>
      <c r="C265" t="s">
        <v>14236</v>
      </c>
      <c r="D265" t="s">
        <v>14227</v>
      </c>
    </row>
    <row r="266" spans="1:4">
      <c r="A266" t="s">
        <v>14237</v>
      </c>
      <c r="B266" s="305" t="s">
        <v>14238</v>
      </c>
      <c r="C266" t="s">
        <v>14239</v>
      </c>
      <c r="D266" t="s">
        <v>14227</v>
      </c>
    </row>
    <row r="267" spans="1:4">
      <c r="A267" t="s">
        <v>14240</v>
      </c>
      <c r="B267" s="305" t="s">
        <v>14241</v>
      </c>
      <c r="C267" t="s">
        <v>14242</v>
      </c>
      <c r="D267" t="s">
        <v>14227</v>
      </c>
    </row>
    <row r="268" spans="1:4">
      <c r="A268" t="s">
        <v>14243</v>
      </c>
      <c r="B268" s="305" t="s">
        <v>14244</v>
      </c>
      <c r="C268" t="s">
        <v>14245</v>
      </c>
      <c r="D268" t="s">
        <v>14227</v>
      </c>
    </row>
    <row r="269" spans="1:4">
      <c r="A269" t="s">
        <v>14246</v>
      </c>
      <c r="B269" s="305" t="s">
        <v>252</v>
      </c>
      <c r="C269" t="s">
        <v>14247</v>
      </c>
      <c r="D269" t="s">
        <v>14227</v>
      </c>
    </row>
    <row r="270" spans="1:4">
      <c r="A270" t="s">
        <v>14248</v>
      </c>
      <c r="B270" s="305" t="s">
        <v>253</v>
      </c>
      <c r="C270" t="s">
        <v>14249</v>
      </c>
      <c r="D270" t="s">
        <v>14227</v>
      </c>
    </row>
    <row r="271" spans="1:4">
      <c r="A271" s="391" t="s">
        <v>16485</v>
      </c>
      <c r="B271" s="381" t="s">
        <v>16620</v>
      </c>
      <c r="C271" t="s">
        <v>14250</v>
      </c>
    </row>
    <row r="272" spans="1:4">
      <c r="A272" s="391" t="s">
        <v>14251</v>
      </c>
      <c r="B272" s="381" t="s">
        <v>16621</v>
      </c>
      <c r="C272" t="s">
        <v>14252</v>
      </c>
    </row>
    <row r="274" spans="1:4" ht="17.25">
      <c r="A274" t="s">
        <v>14253</v>
      </c>
      <c r="C274" t="s">
        <v>6905</v>
      </c>
      <c r="D274" t="s">
        <v>6905</v>
      </c>
    </row>
    <row r="275" spans="1:4">
      <c r="A275" t="s">
        <v>14254</v>
      </c>
      <c r="B275" s="305" t="s">
        <v>14169</v>
      </c>
      <c r="C275" t="s">
        <v>14170</v>
      </c>
      <c r="D275" t="s">
        <v>14171</v>
      </c>
    </row>
    <row r="276" spans="1:4">
      <c r="A276" t="s">
        <v>14255</v>
      </c>
      <c r="B276" s="305" t="s">
        <v>14173</v>
      </c>
      <c r="C276" t="s">
        <v>14174</v>
      </c>
      <c r="D276" t="s">
        <v>14175</v>
      </c>
    </row>
    <row r="277" spans="1:4">
      <c r="A277" t="s">
        <v>14256</v>
      </c>
      <c r="B277" s="305" t="s">
        <v>14177</v>
      </c>
      <c r="C277" t="s">
        <v>14257</v>
      </c>
      <c r="D277" t="s">
        <v>14179</v>
      </c>
    </row>
    <row r="278" spans="1:4">
      <c r="A278" t="s">
        <v>14258</v>
      </c>
      <c r="B278" s="305" t="s">
        <v>14181</v>
      </c>
      <c r="C278" t="s">
        <v>14182</v>
      </c>
      <c r="D278" t="s">
        <v>14183</v>
      </c>
    </row>
    <row r="279" spans="1:4">
      <c r="A279" t="s">
        <v>14259</v>
      </c>
      <c r="B279" s="305" t="s">
        <v>14186</v>
      </c>
      <c r="C279" t="s">
        <v>14187</v>
      </c>
      <c r="D279" t="s">
        <v>14188</v>
      </c>
    </row>
    <row r="280" spans="1:4">
      <c r="A280" t="s">
        <v>14260</v>
      </c>
      <c r="B280" s="305" t="s">
        <v>14190</v>
      </c>
      <c r="C280" s="391" t="s">
        <v>16801</v>
      </c>
      <c r="D280" t="s">
        <v>14192</v>
      </c>
    </row>
    <row r="281" spans="1:4">
      <c r="A281" t="s">
        <v>14261</v>
      </c>
      <c r="B281" s="305" t="s">
        <v>14194</v>
      </c>
      <c r="C281" t="s">
        <v>14195</v>
      </c>
      <c r="D281" t="s">
        <v>14196</v>
      </c>
    </row>
    <row r="282" spans="1:4">
      <c r="A282" t="s">
        <v>14262</v>
      </c>
      <c r="B282" s="305" t="s">
        <v>14198</v>
      </c>
      <c r="C282" t="s">
        <v>14263</v>
      </c>
      <c r="D282" t="s">
        <v>14200</v>
      </c>
    </row>
    <row r="283" spans="1:4">
      <c r="A283" t="s">
        <v>14264</v>
      </c>
      <c r="B283" s="305" t="s">
        <v>238</v>
      </c>
      <c r="C283" t="s">
        <v>14202</v>
      </c>
      <c r="D283" t="s">
        <v>14203</v>
      </c>
    </row>
    <row r="284" spans="1:4">
      <c r="A284" t="s">
        <v>14265</v>
      </c>
      <c r="B284" s="305" t="s">
        <v>14205</v>
      </c>
      <c r="C284" t="s">
        <v>14266</v>
      </c>
      <c r="D284" t="s">
        <v>14207</v>
      </c>
    </row>
    <row r="285" spans="1:4">
      <c r="A285" t="s">
        <v>14267</v>
      </c>
      <c r="B285" s="305" t="s">
        <v>14209</v>
      </c>
      <c r="C285" t="s">
        <v>14210</v>
      </c>
      <c r="D285" t="s">
        <v>14211</v>
      </c>
    </row>
    <row r="286" spans="1:4">
      <c r="A286" t="s">
        <v>14268</v>
      </c>
      <c r="B286" s="305" t="s">
        <v>14213</v>
      </c>
      <c r="C286" t="s">
        <v>14269</v>
      </c>
      <c r="D286" t="s">
        <v>14215</v>
      </c>
    </row>
    <row r="287" spans="1:4">
      <c r="A287" t="s">
        <v>14270</v>
      </c>
      <c r="B287" s="305" t="s">
        <v>14217</v>
      </c>
      <c r="C287" s="391" t="s">
        <v>16802</v>
      </c>
      <c r="D287" t="s">
        <v>14219</v>
      </c>
    </row>
    <row r="288" spans="1:4">
      <c r="A288" t="s">
        <v>14271</v>
      </c>
      <c r="B288" s="305" t="s">
        <v>14221</v>
      </c>
      <c r="C288" t="s">
        <v>14222</v>
      </c>
      <c r="D288" t="s">
        <v>14223</v>
      </c>
    </row>
    <row r="289" spans="1:4">
      <c r="A289" t="s">
        <v>14272</v>
      </c>
      <c r="B289" s="305" t="s">
        <v>14225</v>
      </c>
      <c r="C289" s="391" t="s">
        <v>14273</v>
      </c>
      <c r="D289" t="s">
        <v>14227</v>
      </c>
    </row>
    <row r="290" spans="1:4">
      <c r="A290" t="s">
        <v>14274</v>
      </c>
      <c r="B290" s="305" t="s">
        <v>14229</v>
      </c>
      <c r="C290" s="391" t="s">
        <v>14275</v>
      </c>
      <c r="D290" t="s">
        <v>14227</v>
      </c>
    </row>
    <row r="291" spans="1:4">
      <c r="A291" s="391" t="s">
        <v>16486</v>
      </c>
      <c r="B291" s="381" t="s">
        <v>16618</v>
      </c>
      <c r="C291" t="s">
        <v>14231</v>
      </c>
    </row>
    <row r="292" spans="1:4">
      <c r="A292" s="391" t="s">
        <v>14276</v>
      </c>
      <c r="B292" s="381" t="s">
        <v>16619</v>
      </c>
      <c r="C292" s="391" t="s">
        <v>14277</v>
      </c>
    </row>
    <row r="293" spans="1:4">
      <c r="A293" t="s">
        <v>14278</v>
      </c>
      <c r="B293" s="305" t="s">
        <v>14235</v>
      </c>
      <c r="C293" s="391" t="s">
        <v>16803</v>
      </c>
      <c r="D293" t="s">
        <v>14227</v>
      </c>
    </row>
    <row r="294" spans="1:4">
      <c r="A294" t="s">
        <v>14279</v>
      </c>
      <c r="B294" s="305" t="s">
        <v>14238</v>
      </c>
      <c r="C294" s="391" t="s">
        <v>16804</v>
      </c>
      <c r="D294" t="s">
        <v>14227</v>
      </c>
    </row>
    <row r="295" spans="1:4">
      <c r="A295" t="s">
        <v>14280</v>
      </c>
      <c r="B295" s="305" t="s">
        <v>14241</v>
      </c>
      <c r="C295" t="s">
        <v>14242</v>
      </c>
      <c r="D295" t="s">
        <v>14227</v>
      </c>
    </row>
    <row r="296" spans="1:4">
      <c r="A296" t="s">
        <v>14281</v>
      </c>
      <c r="B296" s="305" t="s">
        <v>14244</v>
      </c>
      <c r="C296" t="s">
        <v>14245</v>
      </c>
      <c r="D296" t="s">
        <v>14227</v>
      </c>
    </row>
    <row r="297" spans="1:4">
      <c r="A297" t="s">
        <v>14282</v>
      </c>
      <c r="B297" s="305" t="s">
        <v>252</v>
      </c>
      <c r="C297" s="391" t="s">
        <v>16805</v>
      </c>
      <c r="D297" t="s">
        <v>14227</v>
      </c>
    </row>
    <row r="298" spans="1:4">
      <c r="A298" t="s">
        <v>14283</v>
      </c>
      <c r="B298" s="305" t="s">
        <v>253</v>
      </c>
      <c r="C298" t="s">
        <v>14249</v>
      </c>
      <c r="D298" t="s">
        <v>14227</v>
      </c>
    </row>
    <row r="299" spans="1:4">
      <c r="A299" s="391" t="s">
        <v>16487</v>
      </c>
      <c r="B299" s="380" t="s">
        <v>16622</v>
      </c>
      <c r="C299" s="391" t="s">
        <v>16806</v>
      </c>
    </row>
    <row r="301" spans="1:4" ht="17.25">
      <c r="A301" t="s">
        <v>14284</v>
      </c>
      <c r="C301" t="s">
        <v>6905</v>
      </c>
    </row>
    <row r="302" spans="1:4">
      <c r="A302" t="s">
        <v>14285</v>
      </c>
      <c r="B302" s="305" t="s">
        <v>14169</v>
      </c>
      <c r="C302" t="s">
        <v>14286</v>
      </c>
      <c r="D302" t="s">
        <v>14287</v>
      </c>
    </row>
    <row r="303" spans="1:4">
      <c r="A303" t="s">
        <v>14288</v>
      </c>
      <c r="B303" s="305" t="s">
        <v>14173</v>
      </c>
      <c r="C303" t="s">
        <v>14289</v>
      </c>
      <c r="D303" t="s">
        <v>14290</v>
      </c>
    </row>
    <row r="304" spans="1:4">
      <c r="A304" t="s">
        <v>14291</v>
      </c>
      <c r="B304" s="305" t="s">
        <v>14177</v>
      </c>
      <c r="C304" t="s">
        <v>14292</v>
      </c>
      <c r="D304" t="s">
        <v>14293</v>
      </c>
    </row>
    <row r="305" spans="1:4">
      <c r="A305" t="s">
        <v>14294</v>
      </c>
      <c r="B305" s="305" t="s">
        <v>14181</v>
      </c>
      <c r="C305" t="s">
        <v>14295</v>
      </c>
      <c r="D305" t="s">
        <v>14296</v>
      </c>
    </row>
    <row r="306" spans="1:4">
      <c r="A306" s="391" t="s">
        <v>16488</v>
      </c>
      <c r="B306" s="381" t="s">
        <v>16617</v>
      </c>
      <c r="C306" s="391" t="s">
        <v>16807</v>
      </c>
    </row>
    <row r="307" spans="1:4">
      <c r="A307" t="s">
        <v>14297</v>
      </c>
      <c r="B307" s="305" t="s">
        <v>14186</v>
      </c>
      <c r="C307" t="s">
        <v>14298</v>
      </c>
      <c r="D307" t="s">
        <v>14299</v>
      </c>
    </row>
    <row r="308" spans="1:4">
      <c r="A308" t="s">
        <v>14300</v>
      </c>
      <c r="B308" s="305" t="s">
        <v>14190</v>
      </c>
      <c r="C308" t="s">
        <v>14301</v>
      </c>
      <c r="D308" t="s">
        <v>14302</v>
      </c>
    </row>
    <row r="309" spans="1:4">
      <c r="A309" t="s">
        <v>14303</v>
      </c>
      <c r="B309" s="305" t="s">
        <v>14194</v>
      </c>
      <c r="C309" t="s">
        <v>14304</v>
      </c>
      <c r="D309" t="s">
        <v>14305</v>
      </c>
    </row>
    <row r="310" spans="1:4">
      <c r="A310" t="s">
        <v>14306</v>
      </c>
      <c r="B310" s="305" t="s">
        <v>14198</v>
      </c>
      <c r="C310" t="s">
        <v>14307</v>
      </c>
      <c r="D310" t="s">
        <v>14308</v>
      </c>
    </row>
    <row r="311" spans="1:4">
      <c r="A311" t="s">
        <v>14309</v>
      </c>
      <c r="B311" s="305" t="s">
        <v>238</v>
      </c>
      <c r="C311" t="s">
        <v>14202</v>
      </c>
    </row>
    <row r="312" spans="1:4">
      <c r="A312" t="s">
        <v>14310</v>
      </c>
      <c r="B312" s="305" t="s">
        <v>14205</v>
      </c>
      <c r="C312" t="s">
        <v>14311</v>
      </c>
      <c r="D312" t="s">
        <v>14299</v>
      </c>
    </row>
    <row r="313" spans="1:4">
      <c r="A313" t="s">
        <v>14312</v>
      </c>
      <c r="B313" s="305" t="s">
        <v>14209</v>
      </c>
      <c r="C313" s="391" t="s">
        <v>16808</v>
      </c>
      <c r="D313" t="s">
        <v>14299</v>
      </c>
    </row>
    <row r="314" spans="1:4">
      <c r="A314" t="s">
        <v>14313</v>
      </c>
      <c r="B314" s="305" t="s">
        <v>14213</v>
      </c>
      <c r="C314" t="s">
        <v>14314</v>
      </c>
      <c r="D314" t="s">
        <v>14299</v>
      </c>
    </row>
    <row r="315" spans="1:4">
      <c r="A315" t="s">
        <v>14315</v>
      </c>
      <c r="B315" s="305" t="s">
        <v>14217</v>
      </c>
      <c r="C315" s="391" t="s">
        <v>16809</v>
      </c>
      <c r="D315" t="s">
        <v>14299</v>
      </c>
    </row>
    <row r="316" spans="1:4">
      <c r="A316" t="s">
        <v>14316</v>
      </c>
      <c r="B316" s="305" t="s">
        <v>14221</v>
      </c>
      <c r="C316" t="s">
        <v>14317</v>
      </c>
      <c r="D316" t="s">
        <v>14299</v>
      </c>
    </row>
    <row r="317" spans="1:4">
      <c r="A317" t="s">
        <v>14318</v>
      </c>
      <c r="B317" s="305" t="s">
        <v>14225</v>
      </c>
      <c r="C317" s="392" t="s">
        <v>14319</v>
      </c>
      <c r="D317" t="s">
        <v>14299</v>
      </c>
    </row>
    <row r="318" spans="1:4">
      <c r="A318" t="s">
        <v>14320</v>
      </c>
      <c r="B318" s="305" t="s">
        <v>14229</v>
      </c>
      <c r="C318" s="391" t="s">
        <v>16810</v>
      </c>
      <c r="D318" t="s">
        <v>14299</v>
      </c>
    </row>
    <row r="319" spans="1:4">
      <c r="A319" s="391" t="s">
        <v>16489</v>
      </c>
      <c r="B319" s="381" t="s">
        <v>16618</v>
      </c>
      <c r="C319" s="391" t="s">
        <v>16811</v>
      </c>
    </row>
    <row r="320" spans="1:4">
      <c r="A320" s="391" t="s">
        <v>14321</v>
      </c>
      <c r="B320" s="381" t="s">
        <v>16619</v>
      </c>
      <c r="C320" s="391" t="s">
        <v>16812</v>
      </c>
    </row>
    <row r="321" spans="1:4">
      <c r="A321" t="s">
        <v>14322</v>
      </c>
      <c r="B321" s="305" t="s">
        <v>14235</v>
      </c>
      <c r="C321" s="391" t="s">
        <v>16813</v>
      </c>
    </row>
    <row r="322" spans="1:4">
      <c r="A322" t="s">
        <v>14323</v>
      </c>
      <c r="B322" s="305" t="s">
        <v>14238</v>
      </c>
      <c r="C322" t="s">
        <v>14324</v>
      </c>
    </row>
    <row r="323" spans="1:4">
      <c r="A323" t="s">
        <v>14325</v>
      </c>
      <c r="B323" s="305" t="s">
        <v>14241</v>
      </c>
      <c r="C323" t="s">
        <v>14326</v>
      </c>
    </row>
    <row r="324" spans="1:4">
      <c r="A324" t="s">
        <v>14327</v>
      </c>
      <c r="B324" s="305" t="s">
        <v>14244</v>
      </c>
      <c r="C324" t="s">
        <v>14328</v>
      </c>
    </row>
    <row r="325" spans="1:4">
      <c r="A325" t="s">
        <v>14329</v>
      </c>
      <c r="B325" s="305" t="s">
        <v>252</v>
      </c>
      <c r="C325" s="391" t="s">
        <v>16814</v>
      </c>
    </row>
    <row r="326" spans="1:4">
      <c r="A326" t="s">
        <v>14330</v>
      </c>
      <c r="B326" s="381" t="s">
        <v>16623</v>
      </c>
      <c r="C326" s="391" t="s">
        <v>16815</v>
      </c>
    </row>
    <row r="327" spans="1:4">
      <c r="A327" s="391" t="s">
        <v>16490</v>
      </c>
      <c r="B327" s="381" t="s">
        <v>16620</v>
      </c>
      <c r="C327" s="391" t="s">
        <v>16816</v>
      </c>
    </row>
    <row r="328" spans="1:4">
      <c r="A328" s="391" t="s">
        <v>14331</v>
      </c>
      <c r="B328" s="381" t="s">
        <v>16622</v>
      </c>
      <c r="C328" s="391" t="s">
        <v>16817</v>
      </c>
    </row>
    <row r="329" spans="1:4">
      <c r="C329" t="s">
        <v>6905</v>
      </c>
      <c r="D329" t="s">
        <v>6905</v>
      </c>
    </row>
    <row r="330" spans="1:4" ht="17.25">
      <c r="A330" t="s">
        <v>14332</v>
      </c>
      <c r="C330" t="s">
        <v>6905</v>
      </c>
      <c r="D330" t="s">
        <v>6905</v>
      </c>
    </row>
    <row r="331" spans="1:4">
      <c r="A331" t="s">
        <v>14333</v>
      </c>
      <c r="B331" s="305" t="s">
        <v>14169</v>
      </c>
      <c r="C331" s="382" t="s">
        <v>14334</v>
      </c>
      <c r="D331" t="s">
        <v>14335</v>
      </c>
    </row>
    <row r="332" spans="1:4">
      <c r="A332" t="s">
        <v>14336</v>
      </c>
      <c r="B332" s="305" t="s">
        <v>14173</v>
      </c>
      <c r="C332" s="382" t="s">
        <v>14337</v>
      </c>
      <c r="D332" t="s">
        <v>14338</v>
      </c>
    </row>
    <row r="333" spans="1:4">
      <c r="A333" t="s">
        <v>14339</v>
      </c>
      <c r="B333" s="305" t="s">
        <v>14177</v>
      </c>
      <c r="C333" s="382" t="s">
        <v>14340</v>
      </c>
      <c r="D333" t="s">
        <v>14341</v>
      </c>
    </row>
    <row r="334" spans="1:4">
      <c r="A334" t="s">
        <v>14342</v>
      </c>
      <c r="B334" s="305" t="s">
        <v>14181</v>
      </c>
      <c r="C334" s="382" t="s">
        <v>14343</v>
      </c>
      <c r="D334" t="s">
        <v>14344</v>
      </c>
    </row>
    <row r="335" spans="1:4">
      <c r="A335" t="s">
        <v>14345</v>
      </c>
      <c r="B335" s="305" t="s">
        <v>14186</v>
      </c>
      <c r="C335" s="382" t="s">
        <v>14346</v>
      </c>
      <c r="D335" t="s">
        <v>14347</v>
      </c>
    </row>
    <row r="336" spans="1:4">
      <c r="A336" t="s">
        <v>14348</v>
      </c>
      <c r="B336" s="305" t="s">
        <v>14190</v>
      </c>
      <c r="C336" s="382" t="s">
        <v>14349</v>
      </c>
      <c r="D336" s="392" t="s">
        <v>14350</v>
      </c>
    </row>
    <row r="337" spans="1:4">
      <c r="A337" t="s">
        <v>14351</v>
      </c>
      <c r="B337" s="305" t="s">
        <v>14194</v>
      </c>
      <c r="C337" s="382" t="s">
        <v>14352</v>
      </c>
      <c r="D337" t="s">
        <v>14352</v>
      </c>
    </row>
    <row r="338" spans="1:4">
      <c r="A338" t="s">
        <v>14353</v>
      </c>
      <c r="B338" s="305" t="s">
        <v>14198</v>
      </c>
      <c r="C338" s="382" t="s">
        <v>14354</v>
      </c>
      <c r="D338" t="s">
        <v>14354</v>
      </c>
    </row>
    <row r="339" spans="1:4">
      <c r="A339" t="s">
        <v>14355</v>
      </c>
      <c r="B339" s="305" t="s">
        <v>238</v>
      </c>
      <c r="C339" s="382" t="s">
        <v>14356</v>
      </c>
      <c r="D339" t="s">
        <v>14202</v>
      </c>
    </row>
    <row r="340" spans="1:4">
      <c r="A340" t="s">
        <v>14357</v>
      </c>
      <c r="B340" s="305" t="s">
        <v>14205</v>
      </c>
      <c r="C340" s="382" t="s">
        <v>14358</v>
      </c>
      <c r="D340" t="s">
        <v>14359</v>
      </c>
    </row>
    <row r="341" spans="1:4">
      <c r="A341" t="s">
        <v>14360</v>
      </c>
      <c r="B341" s="305" t="s">
        <v>14209</v>
      </c>
      <c r="C341" s="382" t="s">
        <v>14361</v>
      </c>
      <c r="D341" t="s">
        <v>14362</v>
      </c>
    </row>
    <row r="342" spans="1:4">
      <c r="A342" t="s">
        <v>14363</v>
      </c>
      <c r="B342" s="305" t="s">
        <v>14213</v>
      </c>
      <c r="C342" s="382" t="s">
        <v>14364</v>
      </c>
      <c r="D342" t="s">
        <v>14364</v>
      </c>
    </row>
    <row r="343" spans="1:4">
      <c r="A343" t="s">
        <v>14365</v>
      </c>
      <c r="B343" s="305" t="s">
        <v>14217</v>
      </c>
      <c r="C343" s="382" t="s">
        <v>14366</v>
      </c>
      <c r="D343" t="s">
        <v>14367</v>
      </c>
    </row>
    <row r="344" spans="1:4">
      <c r="A344" t="s">
        <v>14368</v>
      </c>
      <c r="B344" s="305" t="s">
        <v>14221</v>
      </c>
      <c r="C344" s="382" t="s">
        <v>14369</v>
      </c>
      <c r="D344" t="s">
        <v>14369</v>
      </c>
    </row>
    <row r="345" spans="1:4">
      <c r="A345" t="s">
        <v>14370</v>
      </c>
      <c r="B345" s="305" t="s">
        <v>14225</v>
      </c>
      <c r="C345" s="382" t="s">
        <v>14371</v>
      </c>
      <c r="D345" t="s">
        <v>14369</v>
      </c>
    </row>
    <row r="346" spans="1:4">
      <c r="A346" t="s">
        <v>14372</v>
      </c>
      <c r="B346" s="305" t="s">
        <v>14229</v>
      </c>
      <c r="C346" s="382" t="s">
        <v>14373</v>
      </c>
    </row>
    <row r="347" spans="1:4">
      <c r="A347" s="391" t="s">
        <v>14374</v>
      </c>
      <c r="B347" s="381" t="s">
        <v>16618</v>
      </c>
      <c r="C347" s="382" t="s">
        <v>14375</v>
      </c>
    </row>
    <row r="348" spans="1:4">
      <c r="A348" s="391" t="s">
        <v>14376</v>
      </c>
      <c r="B348" s="381" t="s">
        <v>16619</v>
      </c>
      <c r="C348" s="382" t="s">
        <v>14377</v>
      </c>
    </row>
    <row r="349" spans="1:4">
      <c r="A349" t="s">
        <v>14378</v>
      </c>
      <c r="B349" s="305" t="s">
        <v>14235</v>
      </c>
      <c r="C349" s="382" t="s">
        <v>14379</v>
      </c>
      <c r="D349" t="s">
        <v>14380</v>
      </c>
    </row>
    <row r="350" spans="1:4" ht="28.5">
      <c r="A350" t="s">
        <v>14381</v>
      </c>
      <c r="B350" s="305" t="s">
        <v>14238</v>
      </c>
      <c r="C350" s="384" t="s">
        <v>14382</v>
      </c>
    </row>
    <row r="351" spans="1:4">
      <c r="A351" t="s">
        <v>14383</v>
      </c>
      <c r="B351" s="305" t="s">
        <v>14241</v>
      </c>
      <c r="C351" s="382" t="s">
        <v>14384</v>
      </c>
      <c r="D351" t="s">
        <v>14385</v>
      </c>
    </row>
    <row r="352" spans="1:4">
      <c r="A352" t="s">
        <v>14386</v>
      </c>
      <c r="B352" s="305" t="s">
        <v>14244</v>
      </c>
      <c r="C352" s="382" t="s">
        <v>14387</v>
      </c>
      <c r="D352" t="s">
        <v>14388</v>
      </c>
    </row>
    <row r="353" spans="1:4">
      <c r="A353" t="s">
        <v>14389</v>
      </c>
      <c r="B353" s="305" t="s">
        <v>252</v>
      </c>
      <c r="C353" s="382" t="s">
        <v>14390</v>
      </c>
      <c r="D353" t="s">
        <v>14391</v>
      </c>
    </row>
    <row r="354" spans="1:4">
      <c r="A354" t="s">
        <v>14392</v>
      </c>
      <c r="B354" s="305" t="s">
        <v>253</v>
      </c>
      <c r="C354" s="381" t="s">
        <v>16818</v>
      </c>
      <c r="D354" t="s">
        <v>14393</v>
      </c>
    </row>
    <row r="355" spans="1:4" ht="28.5">
      <c r="A355" s="391" t="s">
        <v>16491</v>
      </c>
      <c r="B355" s="381" t="s">
        <v>16620</v>
      </c>
      <c r="C355" s="355" t="s">
        <v>16819</v>
      </c>
    </row>
    <row r="356" spans="1:4" ht="28.5">
      <c r="A356" s="391" t="s">
        <v>16492</v>
      </c>
      <c r="B356" s="381" t="s">
        <v>16622</v>
      </c>
      <c r="C356" s="355" t="s">
        <v>16820</v>
      </c>
    </row>
    <row r="359" spans="1:4">
      <c r="A359" t="s">
        <v>14394</v>
      </c>
    </row>
    <row r="360" spans="1:4">
      <c r="A360" t="s">
        <v>14395</v>
      </c>
      <c r="C360" s="337" t="s">
        <v>14396</v>
      </c>
      <c r="D360" s="337" t="s">
        <v>14397</v>
      </c>
    </row>
    <row r="361" spans="1:4">
      <c r="A361" t="s">
        <v>14398</v>
      </c>
      <c r="C361" s="337" t="s">
        <v>14399</v>
      </c>
      <c r="D361" s="337" t="s">
        <v>14400</v>
      </c>
    </row>
    <row r="362" spans="1:4">
      <c r="A362" t="s">
        <v>14401</v>
      </c>
      <c r="C362" s="337" t="s">
        <v>14402</v>
      </c>
      <c r="D362" s="337" t="s">
        <v>14403</v>
      </c>
    </row>
    <row r="363" spans="1:4">
      <c r="C363" t="s">
        <v>6905</v>
      </c>
    </row>
    <row r="364" spans="1:4" ht="17.25">
      <c r="A364" t="s">
        <v>14404</v>
      </c>
      <c r="C364" t="s">
        <v>6905</v>
      </c>
    </row>
    <row r="365" spans="1:4">
      <c r="A365" t="s">
        <v>12288</v>
      </c>
      <c r="B365" s="305" t="s">
        <v>12587</v>
      </c>
      <c r="C365" t="s">
        <v>14405</v>
      </c>
      <c r="D365" t="s">
        <v>14406</v>
      </c>
    </row>
    <row r="366" spans="1:4">
      <c r="A366" t="s">
        <v>12289</v>
      </c>
      <c r="B366" s="305" t="s">
        <v>12587</v>
      </c>
      <c r="C366" t="s">
        <v>14405</v>
      </c>
      <c r="D366" t="s">
        <v>14406</v>
      </c>
    </row>
    <row r="367" spans="1:4">
      <c r="A367" t="s">
        <v>12290</v>
      </c>
      <c r="B367" s="305" t="s">
        <v>12587</v>
      </c>
      <c r="C367" t="s">
        <v>14405</v>
      </c>
      <c r="D367" t="s">
        <v>14406</v>
      </c>
    </row>
    <row r="368" spans="1:4">
      <c r="A368" t="s">
        <v>12291</v>
      </c>
      <c r="B368" s="305" t="s">
        <v>12588</v>
      </c>
      <c r="C368" t="s">
        <v>14407</v>
      </c>
      <c r="D368" t="s">
        <v>14408</v>
      </c>
    </row>
    <row r="369" spans="1:4">
      <c r="A369" t="s">
        <v>12292</v>
      </c>
      <c r="B369" s="305" t="s">
        <v>12588</v>
      </c>
      <c r="C369" t="s">
        <v>14407</v>
      </c>
      <c r="D369" t="s">
        <v>14408</v>
      </c>
    </row>
    <row r="370" spans="1:4">
      <c r="A370" t="s">
        <v>12293</v>
      </c>
      <c r="B370" s="305" t="s">
        <v>12588</v>
      </c>
      <c r="C370" t="s">
        <v>14407</v>
      </c>
      <c r="D370" t="s">
        <v>14408</v>
      </c>
    </row>
    <row r="371" spans="1:4">
      <c r="A371" t="s">
        <v>12294</v>
      </c>
      <c r="B371" s="305" t="s">
        <v>12589</v>
      </c>
      <c r="C371" t="s">
        <v>14409</v>
      </c>
      <c r="D371" t="s">
        <v>14410</v>
      </c>
    </row>
    <row r="372" spans="1:4">
      <c r="A372" t="s">
        <v>12295</v>
      </c>
      <c r="B372" s="305" t="s">
        <v>12589</v>
      </c>
      <c r="C372" t="s">
        <v>14409</v>
      </c>
      <c r="D372" t="s">
        <v>14410</v>
      </c>
    </row>
    <row r="373" spans="1:4">
      <c r="A373" t="s">
        <v>12296</v>
      </c>
      <c r="B373" s="305" t="s">
        <v>12589</v>
      </c>
      <c r="C373" t="s">
        <v>14409</v>
      </c>
      <c r="D373" t="s">
        <v>14410</v>
      </c>
    </row>
    <row r="374" spans="1:4">
      <c r="A374" t="s">
        <v>12297</v>
      </c>
      <c r="B374" s="305" t="s">
        <v>12590</v>
      </c>
      <c r="C374" t="s">
        <v>14411</v>
      </c>
      <c r="D374" t="s">
        <v>14412</v>
      </c>
    </row>
    <row r="375" spans="1:4">
      <c r="A375" t="s">
        <v>12298</v>
      </c>
      <c r="B375" s="305" t="s">
        <v>12590</v>
      </c>
      <c r="C375" t="s">
        <v>14411</v>
      </c>
      <c r="D375" t="s">
        <v>14412</v>
      </c>
    </row>
    <row r="376" spans="1:4">
      <c r="A376" t="s">
        <v>12299</v>
      </c>
      <c r="B376" s="305" t="s">
        <v>12590</v>
      </c>
      <c r="C376" t="s">
        <v>14411</v>
      </c>
      <c r="D376" t="s">
        <v>14412</v>
      </c>
    </row>
    <row r="377" spans="1:4">
      <c r="A377" t="s">
        <v>12300</v>
      </c>
      <c r="B377" s="305" t="s">
        <v>12591</v>
      </c>
      <c r="C377" t="s">
        <v>14413</v>
      </c>
      <c r="D377" t="s">
        <v>14414</v>
      </c>
    </row>
    <row r="378" spans="1:4">
      <c r="A378" t="s">
        <v>12301</v>
      </c>
      <c r="B378" s="305" t="s">
        <v>12591</v>
      </c>
      <c r="C378" t="s">
        <v>14413</v>
      </c>
      <c r="D378" t="s">
        <v>14414</v>
      </c>
    </row>
    <row r="379" spans="1:4">
      <c r="A379" t="s">
        <v>12302</v>
      </c>
      <c r="B379" s="305" t="s">
        <v>12591</v>
      </c>
      <c r="C379" t="s">
        <v>14413</v>
      </c>
      <c r="D379" t="s">
        <v>14414</v>
      </c>
    </row>
    <row r="380" spans="1:4">
      <c r="A380" t="s">
        <v>12303</v>
      </c>
      <c r="B380" s="305" t="s">
        <v>12592</v>
      </c>
      <c r="C380" t="s">
        <v>14415</v>
      </c>
      <c r="D380" t="s">
        <v>14416</v>
      </c>
    </row>
    <row r="381" spans="1:4">
      <c r="A381" t="s">
        <v>12304</v>
      </c>
      <c r="B381" s="305" t="s">
        <v>12592</v>
      </c>
      <c r="C381" t="s">
        <v>14415</v>
      </c>
      <c r="D381" t="s">
        <v>14416</v>
      </c>
    </row>
    <row r="382" spans="1:4">
      <c r="A382" t="s">
        <v>12305</v>
      </c>
      <c r="B382" s="305" t="s">
        <v>12592</v>
      </c>
      <c r="C382" t="s">
        <v>14415</v>
      </c>
      <c r="D382" t="s">
        <v>14416</v>
      </c>
    </row>
    <row r="383" spans="1:4">
      <c r="A383" t="s">
        <v>12306</v>
      </c>
      <c r="B383" s="305" t="s">
        <v>7174</v>
      </c>
      <c r="C383" t="s">
        <v>14417</v>
      </c>
      <c r="D383" t="s">
        <v>14418</v>
      </c>
    </row>
    <row r="384" spans="1:4">
      <c r="A384" t="s">
        <v>12307</v>
      </c>
      <c r="B384" s="305" t="s">
        <v>7174</v>
      </c>
      <c r="C384" t="s">
        <v>14417</v>
      </c>
      <c r="D384" t="s">
        <v>14418</v>
      </c>
    </row>
    <row r="385" spans="1:4">
      <c r="A385" t="s">
        <v>12308</v>
      </c>
      <c r="B385" s="305" t="s">
        <v>7174</v>
      </c>
      <c r="C385" t="s">
        <v>14417</v>
      </c>
      <c r="D385" t="s">
        <v>14418</v>
      </c>
    </row>
    <row r="386" spans="1:4">
      <c r="A386" t="s">
        <v>12309</v>
      </c>
      <c r="B386" s="305" t="s">
        <v>12593</v>
      </c>
      <c r="C386" t="s">
        <v>14419</v>
      </c>
      <c r="D386" t="s">
        <v>14420</v>
      </c>
    </row>
    <row r="387" spans="1:4">
      <c r="A387" t="s">
        <v>12310</v>
      </c>
      <c r="B387" s="305" t="s">
        <v>12593</v>
      </c>
      <c r="C387" t="s">
        <v>14419</v>
      </c>
      <c r="D387" t="s">
        <v>14420</v>
      </c>
    </row>
    <row r="388" spans="1:4">
      <c r="A388" t="s">
        <v>12311</v>
      </c>
      <c r="B388" s="305" t="s">
        <v>12593</v>
      </c>
      <c r="C388" t="s">
        <v>14419</v>
      </c>
      <c r="D388" t="s">
        <v>14420</v>
      </c>
    </row>
    <row r="389" spans="1:4">
      <c r="A389" t="s">
        <v>12312</v>
      </c>
      <c r="B389" s="305" t="s">
        <v>12594</v>
      </c>
      <c r="C389" t="s">
        <v>14421</v>
      </c>
      <c r="D389" t="s">
        <v>14422</v>
      </c>
    </row>
    <row r="390" spans="1:4">
      <c r="A390" t="s">
        <v>12313</v>
      </c>
      <c r="B390" s="305" t="s">
        <v>12594</v>
      </c>
      <c r="C390" t="s">
        <v>14421</v>
      </c>
      <c r="D390" t="s">
        <v>14422</v>
      </c>
    </row>
    <row r="391" spans="1:4">
      <c r="A391" t="s">
        <v>12314</v>
      </c>
      <c r="B391" s="305" t="s">
        <v>12594</v>
      </c>
      <c r="C391" t="s">
        <v>14421</v>
      </c>
      <c r="D391" t="s">
        <v>14422</v>
      </c>
    </row>
    <row r="392" spans="1:4">
      <c r="A392" t="s">
        <v>12315</v>
      </c>
      <c r="B392" s="305" t="s">
        <v>12595</v>
      </c>
      <c r="C392" t="s">
        <v>14423</v>
      </c>
      <c r="D392" t="s">
        <v>14424</v>
      </c>
    </row>
    <row r="393" spans="1:4">
      <c r="A393" t="s">
        <v>12316</v>
      </c>
      <c r="B393" s="305" t="s">
        <v>12595</v>
      </c>
      <c r="C393" t="s">
        <v>14423</v>
      </c>
      <c r="D393" t="s">
        <v>14424</v>
      </c>
    </row>
    <row r="394" spans="1:4">
      <c r="A394" t="s">
        <v>12317</v>
      </c>
      <c r="B394" s="305" t="s">
        <v>12595</v>
      </c>
      <c r="C394" t="s">
        <v>14423</v>
      </c>
      <c r="D394" t="s">
        <v>14424</v>
      </c>
    </row>
    <row r="395" spans="1:4">
      <c r="A395" t="s">
        <v>12318</v>
      </c>
      <c r="B395" s="305" t="s">
        <v>12596</v>
      </c>
      <c r="C395" t="s">
        <v>14425</v>
      </c>
      <c r="D395" t="s">
        <v>14426</v>
      </c>
    </row>
    <row r="396" spans="1:4">
      <c r="A396" t="s">
        <v>12319</v>
      </c>
      <c r="B396" s="305" t="s">
        <v>12596</v>
      </c>
      <c r="C396" t="s">
        <v>14425</v>
      </c>
      <c r="D396" t="s">
        <v>14426</v>
      </c>
    </row>
    <row r="397" spans="1:4">
      <c r="A397" t="s">
        <v>12320</v>
      </c>
      <c r="B397" s="305" t="s">
        <v>12596</v>
      </c>
      <c r="C397" t="s">
        <v>14425</v>
      </c>
      <c r="D397" t="s">
        <v>14426</v>
      </c>
    </row>
    <row r="398" spans="1:4">
      <c r="A398" t="s">
        <v>12321</v>
      </c>
      <c r="B398" s="305" t="s">
        <v>12597</v>
      </c>
      <c r="C398" t="s">
        <v>14427</v>
      </c>
      <c r="D398" t="s">
        <v>14428</v>
      </c>
    </row>
    <row r="399" spans="1:4">
      <c r="A399" t="s">
        <v>12322</v>
      </c>
      <c r="B399" s="305" t="s">
        <v>12597</v>
      </c>
      <c r="C399" t="s">
        <v>14427</v>
      </c>
      <c r="D399" t="s">
        <v>14428</v>
      </c>
    </row>
    <row r="400" spans="1:4">
      <c r="A400" t="s">
        <v>12323</v>
      </c>
      <c r="B400" s="305" t="s">
        <v>12597</v>
      </c>
      <c r="C400" t="s">
        <v>14427</v>
      </c>
      <c r="D400" t="s">
        <v>14428</v>
      </c>
    </row>
    <row r="401" spans="1:4">
      <c r="A401" t="s">
        <v>12324</v>
      </c>
      <c r="B401" s="305" t="s">
        <v>12598</v>
      </c>
      <c r="C401" t="s">
        <v>14429</v>
      </c>
      <c r="D401" t="s">
        <v>14430</v>
      </c>
    </row>
    <row r="402" spans="1:4">
      <c r="A402" t="s">
        <v>12325</v>
      </c>
      <c r="B402" s="305" t="s">
        <v>12598</v>
      </c>
      <c r="C402" t="s">
        <v>14429</v>
      </c>
      <c r="D402" t="s">
        <v>14430</v>
      </c>
    </row>
    <row r="403" spans="1:4">
      <c r="A403" t="s">
        <v>12326</v>
      </c>
      <c r="B403" s="305" t="s">
        <v>12598</v>
      </c>
      <c r="C403" t="s">
        <v>14429</v>
      </c>
      <c r="D403" t="s">
        <v>14430</v>
      </c>
    </row>
    <row r="404" spans="1:4">
      <c r="A404" t="s">
        <v>12327</v>
      </c>
      <c r="B404" s="305" t="s">
        <v>12599</v>
      </c>
      <c r="C404" t="s">
        <v>14431</v>
      </c>
      <c r="D404" t="s">
        <v>14432</v>
      </c>
    </row>
    <row r="405" spans="1:4">
      <c r="A405" t="s">
        <v>12328</v>
      </c>
      <c r="B405" s="305" t="s">
        <v>12599</v>
      </c>
      <c r="C405" t="s">
        <v>14431</v>
      </c>
      <c r="D405" t="s">
        <v>14432</v>
      </c>
    </row>
    <row r="406" spans="1:4">
      <c r="A406" t="s">
        <v>12329</v>
      </c>
      <c r="B406" s="305" t="s">
        <v>12599</v>
      </c>
      <c r="C406" t="s">
        <v>14431</v>
      </c>
      <c r="D406" t="s">
        <v>14432</v>
      </c>
    </row>
    <row r="407" spans="1:4">
      <c r="A407" t="s">
        <v>12330</v>
      </c>
      <c r="B407" s="305" t="s">
        <v>12600</v>
      </c>
      <c r="C407" t="s">
        <v>14433</v>
      </c>
      <c r="D407" t="s">
        <v>14434</v>
      </c>
    </row>
    <row r="408" spans="1:4">
      <c r="A408" t="s">
        <v>12331</v>
      </c>
      <c r="B408" s="305" t="s">
        <v>12600</v>
      </c>
      <c r="C408" t="s">
        <v>14433</v>
      </c>
      <c r="D408" t="s">
        <v>14434</v>
      </c>
    </row>
    <row r="409" spans="1:4">
      <c r="A409" t="s">
        <v>12332</v>
      </c>
      <c r="B409" s="305" t="s">
        <v>12600</v>
      </c>
      <c r="C409" t="s">
        <v>14433</v>
      </c>
      <c r="D409" t="s">
        <v>14434</v>
      </c>
    </row>
    <row r="410" spans="1:4">
      <c r="A410" t="s">
        <v>12333</v>
      </c>
      <c r="B410" s="305" t="s">
        <v>11884</v>
      </c>
      <c r="C410" t="s">
        <v>14435</v>
      </c>
      <c r="D410" t="s">
        <v>14436</v>
      </c>
    </row>
    <row r="411" spans="1:4">
      <c r="A411" t="s">
        <v>12334</v>
      </c>
      <c r="B411" s="305" t="s">
        <v>11884</v>
      </c>
      <c r="C411" t="s">
        <v>14435</v>
      </c>
      <c r="D411" t="s">
        <v>14436</v>
      </c>
    </row>
    <row r="412" spans="1:4">
      <c r="A412" t="s">
        <v>12335</v>
      </c>
      <c r="B412" s="305" t="s">
        <v>11884</v>
      </c>
      <c r="C412" t="s">
        <v>14435</v>
      </c>
      <c r="D412" t="s">
        <v>14436</v>
      </c>
    </row>
    <row r="413" spans="1:4">
      <c r="A413" t="s">
        <v>12336</v>
      </c>
      <c r="B413" s="305" t="s">
        <v>12601</v>
      </c>
      <c r="C413" t="s">
        <v>14437</v>
      </c>
      <c r="D413" t="s">
        <v>14438</v>
      </c>
    </row>
    <row r="414" spans="1:4">
      <c r="A414" t="s">
        <v>12337</v>
      </c>
      <c r="B414" s="305" t="s">
        <v>12601</v>
      </c>
      <c r="C414" t="s">
        <v>14437</v>
      </c>
      <c r="D414" t="s">
        <v>14438</v>
      </c>
    </row>
    <row r="415" spans="1:4">
      <c r="A415" t="s">
        <v>12338</v>
      </c>
      <c r="B415" s="305" t="s">
        <v>12601</v>
      </c>
      <c r="C415" t="s">
        <v>14437</v>
      </c>
      <c r="D415" t="s">
        <v>14438</v>
      </c>
    </row>
    <row r="416" spans="1:4">
      <c r="A416" t="s">
        <v>12339</v>
      </c>
      <c r="B416" s="305" t="s">
        <v>2171</v>
      </c>
      <c r="C416" t="s">
        <v>14439</v>
      </c>
      <c r="D416" t="s">
        <v>14440</v>
      </c>
    </row>
    <row r="417" spans="1:4">
      <c r="A417" t="s">
        <v>12340</v>
      </c>
      <c r="B417" s="305" t="s">
        <v>2171</v>
      </c>
      <c r="C417" t="s">
        <v>14439</v>
      </c>
      <c r="D417" t="s">
        <v>14440</v>
      </c>
    </row>
    <row r="418" spans="1:4">
      <c r="A418" t="s">
        <v>12341</v>
      </c>
      <c r="B418" s="305" t="s">
        <v>2171</v>
      </c>
      <c r="C418" t="s">
        <v>14439</v>
      </c>
      <c r="D418" t="s">
        <v>14440</v>
      </c>
    </row>
    <row r="419" spans="1:4">
      <c r="A419" t="s">
        <v>12342</v>
      </c>
      <c r="B419" s="305" t="s">
        <v>12602</v>
      </c>
      <c r="C419" t="s">
        <v>14441</v>
      </c>
      <c r="D419" t="s">
        <v>14442</v>
      </c>
    </row>
    <row r="420" spans="1:4">
      <c r="A420" t="s">
        <v>12343</v>
      </c>
      <c r="B420" s="305" t="s">
        <v>12602</v>
      </c>
      <c r="C420" t="s">
        <v>14441</v>
      </c>
      <c r="D420" t="s">
        <v>14442</v>
      </c>
    </row>
    <row r="421" spans="1:4">
      <c r="A421" t="s">
        <v>12344</v>
      </c>
      <c r="B421" s="305" t="s">
        <v>12602</v>
      </c>
      <c r="C421" t="s">
        <v>14441</v>
      </c>
      <c r="D421" t="s">
        <v>14442</v>
      </c>
    </row>
    <row r="422" spans="1:4">
      <c r="A422" t="s">
        <v>12345</v>
      </c>
      <c r="B422" s="305" t="s">
        <v>2198</v>
      </c>
      <c r="C422" t="s">
        <v>14443</v>
      </c>
      <c r="D422" t="s">
        <v>14444</v>
      </c>
    </row>
    <row r="423" spans="1:4">
      <c r="A423" t="s">
        <v>12346</v>
      </c>
      <c r="B423" s="305" t="s">
        <v>2198</v>
      </c>
      <c r="C423" t="s">
        <v>14443</v>
      </c>
      <c r="D423" t="s">
        <v>14444</v>
      </c>
    </row>
    <row r="424" spans="1:4">
      <c r="A424" t="s">
        <v>12347</v>
      </c>
      <c r="B424" s="305" t="s">
        <v>2198</v>
      </c>
      <c r="C424" t="s">
        <v>14443</v>
      </c>
      <c r="D424" t="s">
        <v>14444</v>
      </c>
    </row>
    <row r="425" spans="1:4">
      <c r="A425" t="s">
        <v>12348</v>
      </c>
      <c r="B425" s="305" t="s">
        <v>12603</v>
      </c>
      <c r="C425" t="s">
        <v>14445</v>
      </c>
      <c r="D425" t="s">
        <v>14446</v>
      </c>
    </row>
    <row r="426" spans="1:4">
      <c r="A426" t="s">
        <v>12349</v>
      </c>
      <c r="B426" s="305" t="s">
        <v>12603</v>
      </c>
      <c r="C426" t="s">
        <v>14445</v>
      </c>
      <c r="D426" t="s">
        <v>14446</v>
      </c>
    </row>
    <row r="427" spans="1:4">
      <c r="A427" t="s">
        <v>12350</v>
      </c>
      <c r="B427" s="305" t="s">
        <v>12603</v>
      </c>
      <c r="C427" t="s">
        <v>14445</v>
      </c>
      <c r="D427" t="s">
        <v>14446</v>
      </c>
    </row>
    <row r="428" spans="1:4">
      <c r="A428" t="s">
        <v>12351</v>
      </c>
      <c r="B428" s="305" t="s">
        <v>12604</v>
      </c>
      <c r="C428" t="s">
        <v>14447</v>
      </c>
      <c r="D428" t="s">
        <v>14448</v>
      </c>
    </row>
    <row r="429" spans="1:4">
      <c r="A429" t="s">
        <v>12352</v>
      </c>
      <c r="B429" s="305" t="s">
        <v>12604</v>
      </c>
      <c r="C429" t="s">
        <v>14447</v>
      </c>
      <c r="D429" t="s">
        <v>14448</v>
      </c>
    </row>
    <row r="430" spans="1:4">
      <c r="A430" t="s">
        <v>12353</v>
      </c>
      <c r="B430" s="305" t="s">
        <v>12604</v>
      </c>
      <c r="C430" t="s">
        <v>14447</v>
      </c>
      <c r="D430" t="s">
        <v>14448</v>
      </c>
    </row>
    <row r="431" spans="1:4">
      <c r="A431" t="s">
        <v>12354</v>
      </c>
      <c r="B431" s="305" t="s">
        <v>12605</v>
      </c>
      <c r="C431" t="s">
        <v>14449</v>
      </c>
      <c r="D431" t="s">
        <v>14450</v>
      </c>
    </row>
    <row r="432" spans="1:4">
      <c r="A432" t="s">
        <v>12355</v>
      </c>
      <c r="B432" s="305" t="s">
        <v>12605</v>
      </c>
      <c r="C432" t="s">
        <v>14449</v>
      </c>
      <c r="D432" t="s">
        <v>14450</v>
      </c>
    </row>
    <row r="433" spans="1:4">
      <c r="A433" t="s">
        <v>12356</v>
      </c>
      <c r="B433" s="305" t="s">
        <v>12605</v>
      </c>
      <c r="C433" t="s">
        <v>14449</v>
      </c>
      <c r="D433" t="s">
        <v>14450</v>
      </c>
    </row>
    <row r="434" spans="1:4">
      <c r="A434" t="s">
        <v>12357</v>
      </c>
      <c r="B434" s="305" t="s">
        <v>667</v>
      </c>
      <c r="C434" t="s">
        <v>14451</v>
      </c>
      <c r="D434" t="s">
        <v>14452</v>
      </c>
    </row>
    <row r="435" spans="1:4">
      <c r="A435" t="s">
        <v>12358</v>
      </c>
      <c r="B435" s="305" t="s">
        <v>667</v>
      </c>
      <c r="C435" t="s">
        <v>14451</v>
      </c>
      <c r="D435" t="s">
        <v>14452</v>
      </c>
    </row>
    <row r="436" spans="1:4">
      <c r="A436" t="s">
        <v>12359</v>
      </c>
      <c r="B436" s="305" t="s">
        <v>667</v>
      </c>
      <c r="C436" t="s">
        <v>14451</v>
      </c>
      <c r="D436" t="s">
        <v>14452</v>
      </c>
    </row>
    <row r="437" spans="1:4">
      <c r="A437" t="s">
        <v>12360</v>
      </c>
      <c r="C437" t="s">
        <v>14453</v>
      </c>
      <c r="D437" t="s">
        <v>14453</v>
      </c>
    </row>
    <row r="438" spans="1:4">
      <c r="A438" t="s">
        <v>12361</v>
      </c>
      <c r="C438" t="s">
        <v>14454</v>
      </c>
      <c r="D438" t="s">
        <v>14455</v>
      </c>
    </row>
    <row r="439" spans="1:4">
      <c r="A439" t="s">
        <v>12362</v>
      </c>
      <c r="C439" t="s">
        <v>14456</v>
      </c>
      <c r="D439" t="s">
        <v>14457</v>
      </c>
    </row>
    <row r="440" spans="1:4">
      <c r="A440" t="s">
        <v>12363</v>
      </c>
      <c r="C440" t="s">
        <v>14457</v>
      </c>
      <c r="D440" t="s">
        <v>14456</v>
      </c>
    </row>
    <row r="441" spans="1:4">
      <c r="A441" t="s">
        <v>12364</v>
      </c>
      <c r="C441" t="s">
        <v>14458</v>
      </c>
    </row>
    <row r="442" spans="1:4">
      <c r="A442" t="s">
        <v>12365</v>
      </c>
      <c r="C442" s="392" t="s">
        <v>14459</v>
      </c>
    </row>
    <row r="443" spans="1:4">
      <c r="A443" t="s">
        <v>12366</v>
      </c>
      <c r="C443" s="392" t="s">
        <v>14460</v>
      </c>
    </row>
    <row r="444" spans="1:4">
      <c r="A444" t="s">
        <v>12367</v>
      </c>
      <c r="C444" s="391" t="s">
        <v>16821</v>
      </c>
    </row>
    <row r="445" spans="1:4">
      <c r="C445" t="s">
        <v>6905</v>
      </c>
    </row>
    <row r="446" spans="1:4">
      <c r="C446" t="s">
        <v>6905</v>
      </c>
    </row>
    <row r="447" spans="1:4">
      <c r="C447" t="s">
        <v>6905</v>
      </c>
    </row>
    <row r="448" spans="1:4" ht="17.25">
      <c r="A448" t="s">
        <v>14461</v>
      </c>
      <c r="C448" t="s">
        <v>6905</v>
      </c>
    </row>
    <row r="449" spans="1:4">
      <c r="A449" t="s">
        <v>12368</v>
      </c>
      <c r="B449" s="305" t="s">
        <v>12016</v>
      </c>
      <c r="C449" s="336" t="s">
        <v>14462</v>
      </c>
      <c r="D449" t="s">
        <v>14463</v>
      </c>
    </row>
    <row r="450" spans="1:4">
      <c r="A450" t="s">
        <v>12369</v>
      </c>
      <c r="B450" s="305" t="s">
        <v>12019</v>
      </c>
      <c r="C450" s="336" t="s">
        <v>14462</v>
      </c>
      <c r="D450" t="s">
        <v>14463</v>
      </c>
    </row>
    <row r="451" spans="1:4">
      <c r="A451" t="s">
        <v>12370</v>
      </c>
      <c r="B451" s="305" t="s">
        <v>12023</v>
      </c>
      <c r="C451" s="336" t="s">
        <v>14462</v>
      </c>
      <c r="D451" t="s">
        <v>14463</v>
      </c>
    </row>
    <row r="452" spans="1:4">
      <c r="A452" t="s">
        <v>12371</v>
      </c>
      <c r="B452" s="305" t="s">
        <v>12026</v>
      </c>
      <c r="C452" s="336" t="s">
        <v>14464</v>
      </c>
      <c r="D452" t="s">
        <v>14465</v>
      </c>
    </row>
    <row r="453" spans="1:4">
      <c r="A453" t="s">
        <v>12372</v>
      </c>
      <c r="B453" s="305" t="s">
        <v>12029</v>
      </c>
      <c r="C453" s="336" t="s">
        <v>14464</v>
      </c>
      <c r="D453" t="s">
        <v>14465</v>
      </c>
    </row>
    <row r="454" spans="1:4">
      <c r="A454" t="s">
        <v>12373</v>
      </c>
      <c r="B454" s="305" t="s">
        <v>12032</v>
      </c>
      <c r="C454" s="336" t="s">
        <v>14464</v>
      </c>
      <c r="D454" t="s">
        <v>14465</v>
      </c>
    </row>
    <row r="455" spans="1:4">
      <c r="A455" t="s">
        <v>12374</v>
      </c>
      <c r="B455" s="305" t="s">
        <v>12035</v>
      </c>
      <c r="C455" s="336" t="s">
        <v>14466</v>
      </c>
      <c r="D455" t="s">
        <v>14467</v>
      </c>
    </row>
    <row r="456" spans="1:4">
      <c r="A456" t="s">
        <v>12375</v>
      </c>
      <c r="B456" s="305" t="s">
        <v>12038</v>
      </c>
      <c r="C456" s="336" t="s">
        <v>14466</v>
      </c>
      <c r="D456" t="s">
        <v>14467</v>
      </c>
    </row>
    <row r="457" spans="1:4">
      <c r="A457" t="s">
        <v>12376</v>
      </c>
      <c r="B457" s="305" t="s">
        <v>12041</v>
      </c>
      <c r="C457" s="336" t="s">
        <v>14466</v>
      </c>
      <c r="D457" t="s">
        <v>14467</v>
      </c>
    </row>
    <row r="458" spans="1:4">
      <c r="A458" t="s">
        <v>12377</v>
      </c>
      <c r="B458" s="305" t="s">
        <v>12043</v>
      </c>
      <c r="C458" s="336" t="s">
        <v>14468</v>
      </c>
      <c r="D458" t="s">
        <v>14469</v>
      </c>
    </row>
    <row r="459" spans="1:4">
      <c r="A459" t="s">
        <v>12378</v>
      </c>
      <c r="B459" s="305" t="s">
        <v>12046</v>
      </c>
      <c r="C459" s="336" t="s">
        <v>14468</v>
      </c>
      <c r="D459" t="s">
        <v>14469</v>
      </c>
    </row>
    <row r="460" spans="1:4">
      <c r="A460" t="s">
        <v>12379</v>
      </c>
      <c r="B460" s="305" t="s">
        <v>12049</v>
      </c>
      <c r="C460" s="336" t="s">
        <v>14468</v>
      </c>
      <c r="D460" t="s">
        <v>14469</v>
      </c>
    </row>
    <row r="461" spans="1:4">
      <c r="A461" t="s">
        <v>12380</v>
      </c>
      <c r="B461" s="305" t="s">
        <v>12052</v>
      </c>
      <c r="C461" s="336" t="s">
        <v>14470</v>
      </c>
      <c r="D461" t="s">
        <v>14471</v>
      </c>
    </row>
    <row r="462" spans="1:4">
      <c r="A462" t="s">
        <v>12381</v>
      </c>
      <c r="B462" s="305" t="s">
        <v>12055</v>
      </c>
      <c r="C462" s="336" t="s">
        <v>14470</v>
      </c>
      <c r="D462" t="s">
        <v>14471</v>
      </c>
    </row>
    <row r="463" spans="1:4">
      <c r="A463" t="s">
        <v>12382</v>
      </c>
      <c r="B463" s="305" t="s">
        <v>12058</v>
      </c>
      <c r="C463" s="336" t="s">
        <v>14470</v>
      </c>
      <c r="D463" t="s">
        <v>14471</v>
      </c>
    </row>
    <row r="464" spans="1:4">
      <c r="A464" t="s">
        <v>12383</v>
      </c>
      <c r="B464" s="305" t="s">
        <v>12061</v>
      </c>
      <c r="C464" s="336" t="s">
        <v>14472</v>
      </c>
      <c r="D464" t="s">
        <v>14473</v>
      </c>
    </row>
    <row r="465" spans="1:4">
      <c r="A465" t="s">
        <v>12384</v>
      </c>
      <c r="B465" s="305" t="s">
        <v>12064</v>
      </c>
      <c r="C465" s="336" t="s">
        <v>14472</v>
      </c>
      <c r="D465" t="s">
        <v>14473</v>
      </c>
    </row>
    <row r="466" spans="1:4">
      <c r="A466" t="s">
        <v>12385</v>
      </c>
      <c r="B466" s="305" t="s">
        <v>12067</v>
      </c>
      <c r="C466" s="336" t="s">
        <v>14472</v>
      </c>
      <c r="D466" t="s">
        <v>14473</v>
      </c>
    </row>
    <row r="467" spans="1:4">
      <c r="A467" t="s">
        <v>12386</v>
      </c>
      <c r="B467" s="305" t="s">
        <v>12070</v>
      </c>
      <c r="C467" s="336" t="s">
        <v>14474</v>
      </c>
      <c r="D467" t="s">
        <v>14475</v>
      </c>
    </row>
    <row r="468" spans="1:4">
      <c r="A468" t="s">
        <v>12387</v>
      </c>
      <c r="B468" s="305" t="s">
        <v>12073</v>
      </c>
      <c r="C468" s="336" t="s">
        <v>14474</v>
      </c>
      <c r="D468" t="s">
        <v>14475</v>
      </c>
    </row>
    <row r="469" spans="1:4">
      <c r="A469" t="s">
        <v>12388</v>
      </c>
      <c r="B469" s="305" t="s">
        <v>12076</v>
      </c>
      <c r="C469" s="336" t="s">
        <v>14474</v>
      </c>
      <c r="D469" t="s">
        <v>14475</v>
      </c>
    </row>
    <row r="470" spans="1:4">
      <c r="A470" t="s">
        <v>12389</v>
      </c>
      <c r="B470" s="305" t="s">
        <v>12079</v>
      </c>
      <c r="C470" s="336" t="s">
        <v>14476</v>
      </c>
      <c r="D470" t="s">
        <v>14477</v>
      </c>
    </row>
    <row r="471" spans="1:4">
      <c r="A471" t="s">
        <v>12390</v>
      </c>
      <c r="B471" s="305" t="s">
        <v>12082</v>
      </c>
      <c r="C471" s="336" t="s">
        <v>14476</v>
      </c>
      <c r="D471" t="s">
        <v>14478</v>
      </c>
    </row>
    <row r="472" spans="1:4">
      <c r="A472" t="s">
        <v>12391</v>
      </c>
      <c r="B472" s="305" t="s">
        <v>12085</v>
      </c>
      <c r="C472" s="336" t="s">
        <v>14476</v>
      </c>
      <c r="D472" t="s">
        <v>14479</v>
      </c>
    </row>
    <row r="473" spans="1:4">
      <c r="A473" t="s">
        <v>12392</v>
      </c>
      <c r="B473" s="305" t="s">
        <v>12088</v>
      </c>
      <c r="C473" s="336" t="s">
        <v>14480</v>
      </c>
      <c r="D473" t="s">
        <v>14481</v>
      </c>
    </row>
    <row r="474" spans="1:4">
      <c r="A474" t="s">
        <v>12393</v>
      </c>
      <c r="B474" s="305" t="s">
        <v>12091</v>
      </c>
      <c r="C474" s="336" t="s">
        <v>14480</v>
      </c>
      <c r="D474" t="s">
        <v>14482</v>
      </c>
    </row>
    <row r="475" spans="1:4">
      <c r="A475" t="s">
        <v>12394</v>
      </c>
      <c r="B475" s="305" t="s">
        <v>12094</v>
      </c>
      <c r="C475" s="336" t="s">
        <v>14480</v>
      </c>
      <c r="D475" t="s">
        <v>14483</v>
      </c>
    </row>
    <row r="476" spans="1:4">
      <c r="A476" t="s">
        <v>12395</v>
      </c>
      <c r="B476" s="305" t="s">
        <v>12097</v>
      </c>
      <c r="C476" s="336" t="s">
        <v>14484</v>
      </c>
      <c r="D476" t="s">
        <v>14485</v>
      </c>
    </row>
    <row r="477" spans="1:4">
      <c r="A477" t="s">
        <v>12396</v>
      </c>
      <c r="B477" s="305" t="s">
        <v>12100</v>
      </c>
      <c r="C477" s="336" t="s">
        <v>14484</v>
      </c>
      <c r="D477" t="s">
        <v>14486</v>
      </c>
    </row>
    <row r="478" spans="1:4">
      <c r="A478" t="s">
        <v>12397</v>
      </c>
      <c r="B478" s="305" t="s">
        <v>12103</v>
      </c>
      <c r="C478" s="336" t="s">
        <v>14484</v>
      </c>
      <c r="D478" t="s">
        <v>14487</v>
      </c>
    </row>
    <row r="479" spans="1:4">
      <c r="A479" t="s">
        <v>12398</v>
      </c>
      <c r="B479" s="305" t="s">
        <v>12106</v>
      </c>
      <c r="C479" s="336" t="s">
        <v>14488</v>
      </c>
      <c r="D479" t="s">
        <v>14489</v>
      </c>
    </row>
    <row r="480" spans="1:4">
      <c r="A480" t="s">
        <v>12399</v>
      </c>
      <c r="B480" s="305" t="s">
        <v>12109</v>
      </c>
      <c r="C480" s="336" t="s">
        <v>14488</v>
      </c>
      <c r="D480" t="s">
        <v>14490</v>
      </c>
    </row>
    <row r="481" spans="1:4">
      <c r="A481" t="s">
        <v>12400</v>
      </c>
      <c r="B481" s="305" t="s">
        <v>12112</v>
      </c>
      <c r="C481" s="336" t="s">
        <v>14488</v>
      </c>
      <c r="D481" t="s">
        <v>14491</v>
      </c>
    </row>
    <row r="482" spans="1:4">
      <c r="A482" t="s">
        <v>12401</v>
      </c>
      <c r="B482" s="305" t="s">
        <v>12115</v>
      </c>
      <c r="C482" s="336" t="s">
        <v>14492</v>
      </c>
      <c r="D482" t="s">
        <v>14493</v>
      </c>
    </row>
    <row r="483" spans="1:4">
      <c r="A483" t="s">
        <v>12402</v>
      </c>
      <c r="B483" s="305" t="s">
        <v>12119</v>
      </c>
      <c r="C483" s="336" t="s">
        <v>14492</v>
      </c>
      <c r="D483" t="s">
        <v>14493</v>
      </c>
    </row>
    <row r="484" spans="1:4">
      <c r="A484" t="s">
        <v>12403</v>
      </c>
      <c r="B484" s="305" t="s">
        <v>12122</v>
      </c>
      <c r="C484" s="336" t="s">
        <v>14492</v>
      </c>
      <c r="D484" t="s">
        <v>14493</v>
      </c>
    </row>
    <row r="485" spans="1:4">
      <c r="A485" t="s">
        <v>12404</v>
      </c>
      <c r="B485" s="305" t="s">
        <v>12125</v>
      </c>
      <c r="C485" s="336" t="s">
        <v>14494</v>
      </c>
      <c r="D485" t="s">
        <v>14495</v>
      </c>
    </row>
    <row r="486" spans="1:4">
      <c r="A486" t="s">
        <v>12405</v>
      </c>
      <c r="B486" s="305" t="s">
        <v>12128</v>
      </c>
      <c r="C486" s="336" t="s">
        <v>14494</v>
      </c>
      <c r="D486" t="s">
        <v>14495</v>
      </c>
    </row>
    <row r="487" spans="1:4">
      <c r="A487" t="s">
        <v>12406</v>
      </c>
      <c r="B487" s="305" t="s">
        <v>12131</v>
      </c>
      <c r="C487" s="336" t="s">
        <v>14494</v>
      </c>
      <c r="D487" t="s">
        <v>14495</v>
      </c>
    </row>
    <row r="488" spans="1:4">
      <c r="A488" t="s">
        <v>12407</v>
      </c>
      <c r="B488" s="305" t="s">
        <v>12134</v>
      </c>
      <c r="C488" s="336" t="s">
        <v>14496</v>
      </c>
      <c r="D488" t="s">
        <v>14497</v>
      </c>
    </row>
    <row r="489" spans="1:4">
      <c r="A489" t="s">
        <v>12408</v>
      </c>
      <c r="B489" s="305" t="s">
        <v>12137</v>
      </c>
      <c r="C489" s="336" t="s">
        <v>14496</v>
      </c>
      <c r="D489" t="s">
        <v>14498</v>
      </c>
    </row>
    <row r="490" spans="1:4">
      <c r="A490" t="s">
        <v>12409</v>
      </c>
      <c r="B490" s="305" t="s">
        <v>12140</v>
      </c>
      <c r="C490" s="336" t="s">
        <v>14496</v>
      </c>
      <c r="D490" t="s">
        <v>14499</v>
      </c>
    </row>
    <row r="491" spans="1:4">
      <c r="A491" t="s">
        <v>12410</v>
      </c>
      <c r="B491" s="305" t="s">
        <v>12143</v>
      </c>
      <c r="C491" s="336" t="s">
        <v>14500</v>
      </c>
      <c r="D491" t="s">
        <v>14501</v>
      </c>
    </row>
    <row r="492" spans="1:4">
      <c r="A492" t="s">
        <v>12411</v>
      </c>
      <c r="B492" s="305" t="s">
        <v>12146</v>
      </c>
      <c r="C492" s="336" t="s">
        <v>14500</v>
      </c>
      <c r="D492" t="s">
        <v>14502</v>
      </c>
    </row>
    <row r="493" spans="1:4">
      <c r="A493" t="s">
        <v>12412</v>
      </c>
      <c r="B493" s="305" t="s">
        <v>12149</v>
      </c>
      <c r="C493" s="336" t="s">
        <v>14500</v>
      </c>
      <c r="D493" t="s">
        <v>14503</v>
      </c>
    </row>
    <row r="494" spans="1:4">
      <c r="A494" t="s">
        <v>12413</v>
      </c>
      <c r="B494" s="305" t="s">
        <v>12152</v>
      </c>
      <c r="C494" s="336" t="s">
        <v>14504</v>
      </c>
      <c r="D494" t="s">
        <v>14505</v>
      </c>
    </row>
    <row r="495" spans="1:4">
      <c r="A495" t="s">
        <v>12414</v>
      </c>
      <c r="B495" s="305" t="s">
        <v>12155</v>
      </c>
      <c r="C495" s="336" t="s">
        <v>14504</v>
      </c>
      <c r="D495" t="s">
        <v>14506</v>
      </c>
    </row>
    <row r="496" spans="1:4">
      <c r="A496" t="s">
        <v>12415</v>
      </c>
      <c r="B496" s="305" t="s">
        <v>12158</v>
      </c>
      <c r="C496" s="336" t="s">
        <v>14504</v>
      </c>
      <c r="D496" t="s">
        <v>14507</v>
      </c>
    </row>
    <row r="497" spans="1:4">
      <c r="A497" t="s">
        <v>12416</v>
      </c>
      <c r="B497" s="305" t="s">
        <v>12161</v>
      </c>
      <c r="C497" s="336" t="s">
        <v>14508</v>
      </c>
      <c r="D497" t="s">
        <v>14509</v>
      </c>
    </row>
    <row r="498" spans="1:4">
      <c r="A498" t="s">
        <v>12417</v>
      </c>
      <c r="B498" s="305" t="s">
        <v>12164</v>
      </c>
      <c r="C498" s="336" t="s">
        <v>14508</v>
      </c>
      <c r="D498" t="s">
        <v>14509</v>
      </c>
    </row>
    <row r="499" spans="1:4">
      <c r="A499" t="s">
        <v>12418</v>
      </c>
      <c r="B499" s="305" t="s">
        <v>12167</v>
      </c>
      <c r="C499" s="336" t="s">
        <v>14508</v>
      </c>
      <c r="D499" t="s">
        <v>14509</v>
      </c>
    </row>
    <row r="500" spans="1:4">
      <c r="A500" s="390" t="s">
        <v>12419</v>
      </c>
      <c r="B500" s="321" t="s">
        <v>12170</v>
      </c>
      <c r="C500" s="335" t="s">
        <v>14510</v>
      </c>
      <c r="D500" s="390" t="s">
        <v>14511</v>
      </c>
    </row>
    <row r="501" spans="1:4">
      <c r="A501" s="390" t="s">
        <v>12420</v>
      </c>
      <c r="B501" s="321" t="s">
        <v>12172</v>
      </c>
      <c r="C501" s="335" t="s">
        <v>14510</v>
      </c>
      <c r="D501" s="390" t="s">
        <v>14512</v>
      </c>
    </row>
    <row r="502" spans="1:4">
      <c r="A502" s="390" t="s">
        <v>12421</v>
      </c>
      <c r="B502" s="321" t="s">
        <v>12174</v>
      </c>
      <c r="C502" s="335" t="s">
        <v>16822</v>
      </c>
      <c r="D502" s="390" t="s">
        <v>14513</v>
      </c>
    </row>
    <row r="503" spans="1:4">
      <c r="A503" s="390" t="s">
        <v>12422</v>
      </c>
      <c r="B503" s="321" t="s">
        <v>12176</v>
      </c>
      <c r="C503" s="335" t="s">
        <v>14514</v>
      </c>
      <c r="D503" s="390" t="s">
        <v>14515</v>
      </c>
    </row>
    <row r="504" spans="1:4">
      <c r="A504" s="390" t="s">
        <v>12423</v>
      </c>
      <c r="B504" s="321" t="s">
        <v>12178</v>
      </c>
      <c r="C504" s="335" t="s">
        <v>14516</v>
      </c>
      <c r="D504" s="390" t="s">
        <v>14517</v>
      </c>
    </row>
    <row r="505" spans="1:4">
      <c r="A505" s="390" t="s">
        <v>12424</v>
      </c>
      <c r="B505" s="321" t="s">
        <v>12180</v>
      </c>
      <c r="C505" s="335" t="s">
        <v>16823</v>
      </c>
      <c r="D505" s="390" t="s">
        <v>14518</v>
      </c>
    </row>
    <row r="506" spans="1:4">
      <c r="A506" s="390" t="s">
        <v>12425</v>
      </c>
      <c r="B506" s="321" t="s">
        <v>12182</v>
      </c>
      <c r="C506" s="335" t="s">
        <v>16824</v>
      </c>
      <c r="D506" s="390" t="s">
        <v>14519</v>
      </c>
    </row>
    <row r="507" spans="1:4">
      <c r="A507" s="390" t="s">
        <v>12426</v>
      </c>
      <c r="B507" s="321" t="s">
        <v>12184</v>
      </c>
      <c r="C507" s="335" t="s">
        <v>16825</v>
      </c>
      <c r="D507" s="390" t="s">
        <v>14520</v>
      </c>
    </row>
    <row r="508" spans="1:4">
      <c r="A508" s="390" t="s">
        <v>12427</v>
      </c>
      <c r="B508" s="321" t="s">
        <v>12186</v>
      </c>
      <c r="C508" s="335" t="s">
        <v>16826</v>
      </c>
      <c r="D508" s="390" t="s">
        <v>14521</v>
      </c>
    </row>
    <row r="509" spans="1:4">
      <c r="A509" s="390" t="s">
        <v>12428</v>
      </c>
      <c r="B509" s="321" t="s">
        <v>12188</v>
      </c>
      <c r="C509" s="335" t="s">
        <v>14522</v>
      </c>
      <c r="D509" s="390" t="s">
        <v>14523</v>
      </c>
    </row>
    <row r="510" spans="1:4">
      <c r="A510" s="390" t="s">
        <v>12429</v>
      </c>
      <c r="B510" s="321" t="s">
        <v>12190</v>
      </c>
      <c r="C510" s="335" t="s">
        <v>14524</v>
      </c>
      <c r="D510" s="390" t="s">
        <v>14525</v>
      </c>
    </row>
    <row r="511" spans="1:4">
      <c r="A511" s="390" t="s">
        <v>12430</v>
      </c>
      <c r="B511" s="321" t="s">
        <v>12192</v>
      </c>
      <c r="C511" s="335" t="s">
        <v>14526</v>
      </c>
      <c r="D511" s="390" t="s">
        <v>14527</v>
      </c>
    </row>
    <row r="512" spans="1:4">
      <c r="A512" s="390" t="s">
        <v>12431</v>
      </c>
      <c r="B512" s="321" t="s">
        <v>12194</v>
      </c>
      <c r="C512" s="335" t="s">
        <v>14528</v>
      </c>
      <c r="D512" s="390" t="s">
        <v>14529</v>
      </c>
    </row>
    <row r="513" spans="1:4">
      <c r="A513" s="390" t="s">
        <v>12432</v>
      </c>
      <c r="B513" s="321" t="s">
        <v>12196</v>
      </c>
      <c r="C513" s="335" t="s">
        <v>14530</v>
      </c>
      <c r="D513" s="390" t="s">
        <v>14529</v>
      </c>
    </row>
    <row r="514" spans="1:4">
      <c r="A514" s="390" t="s">
        <v>12433</v>
      </c>
      <c r="B514" s="321" t="s">
        <v>12198</v>
      </c>
      <c r="C514" s="335" t="s">
        <v>14531</v>
      </c>
      <c r="D514" s="390" t="s">
        <v>14529</v>
      </c>
    </row>
    <row r="515" spans="1:4">
      <c r="A515" t="s">
        <v>12434</v>
      </c>
      <c r="B515" s="305" t="s">
        <v>14532</v>
      </c>
      <c r="C515" s="336" t="s">
        <v>14533</v>
      </c>
      <c r="D515" t="s">
        <v>14534</v>
      </c>
    </row>
    <row r="516" spans="1:4">
      <c r="A516" t="s">
        <v>12435</v>
      </c>
      <c r="B516" s="305" t="s">
        <v>14535</v>
      </c>
      <c r="C516" s="336" t="s">
        <v>14533</v>
      </c>
      <c r="D516" t="s">
        <v>14534</v>
      </c>
    </row>
    <row r="517" spans="1:4">
      <c r="A517" t="s">
        <v>12436</v>
      </c>
      <c r="B517" s="305" t="s">
        <v>14536</v>
      </c>
      <c r="C517" s="336" t="s">
        <v>14533</v>
      </c>
      <c r="D517" t="s">
        <v>14534</v>
      </c>
    </row>
    <row r="518" spans="1:4">
      <c r="A518" s="390" t="s">
        <v>12437</v>
      </c>
      <c r="B518" s="321" t="s">
        <v>12209</v>
      </c>
      <c r="C518" s="335" t="s">
        <v>14537</v>
      </c>
      <c r="D518" s="390" t="s">
        <v>14538</v>
      </c>
    </row>
    <row r="519" spans="1:4">
      <c r="A519" s="390" t="s">
        <v>12438</v>
      </c>
      <c r="B519" s="321" t="s">
        <v>12211</v>
      </c>
      <c r="C519" s="335" t="s">
        <v>14539</v>
      </c>
      <c r="D519" s="390" t="s">
        <v>14540</v>
      </c>
    </row>
    <row r="520" spans="1:4">
      <c r="A520" s="390" t="s">
        <v>12439</v>
      </c>
      <c r="B520" s="321" t="s">
        <v>12213</v>
      </c>
      <c r="C520" s="335" t="s">
        <v>14541</v>
      </c>
      <c r="D520" s="390" t="s">
        <v>14538</v>
      </c>
    </row>
    <row r="521" spans="1:4" ht="17.25">
      <c r="A521" s="390" t="s">
        <v>12440</v>
      </c>
      <c r="B521" s="321" t="s">
        <v>14542</v>
      </c>
      <c r="C521" s="335" t="s">
        <v>14543</v>
      </c>
      <c r="D521" s="390" t="s">
        <v>14544</v>
      </c>
    </row>
    <row r="522" spans="1:4" ht="17.25">
      <c r="A522" s="390" t="s">
        <v>12441</v>
      </c>
      <c r="B522" s="321" t="s">
        <v>14545</v>
      </c>
      <c r="C522" s="335" t="s">
        <v>14543</v>
      </c>
      <c r="D522" s="390" t="s">
        <v>14544</v>
      </c>
    </row>
    <row r="523" spans="1:4" ht="17.25">
      <c r="A523" s="390" t="s">
        <v>12442</v>
      </c>
      <c r="B523" s="321" t="s">
        <v>14546</v>
      </c>
      <c r="C523" s="335" t="s">
        <v>14543</v>
      </c>
      <c r="D523" s="390" t="s">
        <v>14544</v>
      </c>
    </row>
    <row r="524" spans="1:4">
      <c r="A524" t="s">
        <v>12443</v>
      </c>
      <c r="C524" s="336" t="s">
        <v>14547</v>
      </c>
      <c r="D524" t="s">
        <v>14548</v>
      </c>
    </row>
    <row r="525" spans="1:4">
      <c r="A525" t="s">
        <v>12444</v>
      </c>
      <c r="C525" s="336" t="s">
        <v>14549</v>
      </c>
      <c r="D525" t="s">
        <v>14550</v>
      </c>
    </row>
    <row r="526" spans="1:4">
      <c r="A526" t="s">
        <v>12445</v>
      </c>
      <c r="C526" s="336" t="s">
        <v>14551</v>
      </c>
      <c r="D526" t="s">
        <v>14552</v>
      </c>
    </row>
    <row r="527" spans="1:4">
      <c r="A527" t="s">
        <v>12446</v>
      </c>
      <c r="C527" s="336" t="s">
        <v>14553</v>
      </c>
      <c r="D527" t="s">
        <v>14554</v>
      </c>
    </row>
    <row r="528" spans="1:4">
      <c r="A528" t="s">
        <v>12447</v>
      </c>
      <c r="C528" s="336" t="s">
        <v>14555</v>
      </c>
      <c r="D528" t="s">
        <v>14556</v>
      </c>
    </row>
    <row r="529" spans="1:4">
      <c r="A529" t="s">
        <v>12448</v>
      </c>
      <c r="C529" s="336" t="s">
        <v>14557</v>
      </c>
      <c r="D529" t="s">
        <v>14558</v>
      </c>
    </row>
    <row r="530" spans="1:4">
      <c r="A530" t="s">
        <v>12449</v>
      </c>
      <c r="C530" s="336" t="s">
        <v>14559</v>
      </c>
      <c r="D530" t="s">
        <v>14560</v>
      </c>
    </row>
    <row r="531" spans="1:4">
      <c r="A531" t="s">
        <v>12450</v>
      </c>
      <c r="C531" s="336" t="s">
        <v>14561</v>
      </c>
      <c r="D531" t="s">
        <v>14562</v>
      </c>
    </row>
    <row r="532" spans="1:4">
      <c r="A532" t="s">
        <v>12451</v>
      </c>
      <c r="C532" s="336" t="s">
        <v>14563</v>
      </c>
      <c r="D532" t="s">
        <v>14564</v>
      </c>
    </row>
    <row r="533" spans="1:4">
      <c r="A533" t="s">
        <v>12452</v>
      </c>
      <c r="C533" s="336" t="s">
        <v>14565</v>
      </c>
      <c r="D533" t="s">
        <v>14566</v>
      </c>
    </row>
    <row r="534" spans="1:4">
      <c r="A534" t="s">
        <v>12453</v>
      </c>
      <c r="C534" s="336" t="s">
        <v>14567</v>
      </c>
      <c r="D534" t="s">
        <v>14568</v>
      </c>
    </row>
    <row r="535" spans="1:4">
      <c r="A535" t="s">
        <v>12454</v>
      </c>
      <c r="C535" s="336" t="s">
        <v>14569</v>
      </c>
      <c r="D535" t="s">
        <v>14570</v>
      </c>
    </row>
    <row r="536" spans="1:4">
      <c r="A536" t="s">
        <v>12455</v>
      </c>
      <c r="C536" s="336" t="s">
        <v>14571</v>
      </c>
      <c r="D536" t="s">
        <v>14572</v>
      </c>
    </row>
    <row r="537" spans="1:4">
      <c r="A537" t="s">
        <v>12456</v>
      </c>
      <c r="C537" s="354" t="s">
        <v>14571</v>
      </c>
      <c r="D537" t="s">
        <v>14572</v>
      </c>
    </row>
    <row r="538" spans="1:4">
      <c r="A538" t="s">
        <v>12457</v>
      </c>
      <c r="C538" s="336" t="s">
        <v>14571</v>
      </c>
      <c r="D538" t="s">
        <v>14572</v>
      </c>
    </row>
    <row r="539" spans="1:4">
      <c r="A539" s="390" t="s">
        <v>12458</v>
      </c>
      <c r="B539" s="321"/>
      <c r="C539" s="335" t="s">
        <v>14573</v>
      </c>
      <c r="D539" t="s">
        <v>14574</v>
      </c>
    </row>
    <row r="540" spans="1:4">
      <c r="A540" s="390" t="s">
        <v>12459</v>
      </c>
      <c r="B540" s="321"/>
      <c r="C540" s="335" t="s">
        <v>14573</v>
      </c>
      <c r="D540" t="s">
        <v>14574</v>
      </c>
    </row>
    <row r="541" spans="1:4">
      <c r="A541" s="390" t="s">
        <v>12460</v>
      </c>
      <c r="B541" s="321"/>
      <c r="C541" s="335" t="s">
        <v>14573</v>
      </c>
      <c r="D541" t="s">
        <v>14574</v>
      </c>
    </row>
    <row r="542" spans="1:4">
      <c r="A542" t="s">
        <v>12461</v>
      </c>
      <c r="C542" s="336" t="s">
        <v>14575</v>
      </c>
      <c r="D542" t="s">
        <v>14576</v>
      </c>
    </row>
    <row r="543" spans="1:4">
      <c r="A543" t="s">
        <v>12462</v>
      </c>
      <c r="B543" s="379"/>
      <c r="C543" s="336" t="s">
        <v>14575</v>
      </c>
      <c r="D543" t="s">
        <v>14576</v>
      </c>
    </row>
    <row r="544" spans="1:4">
      <c r="A544" t="s">
        <v>12463</v>
      </c>
      <c r="B544" s="379"/>
      <c r="C544" s="336" t="s">
        <v>14575</v>
      </c>
      <c r="D544" t="s">
        <v>14576</v>
      </c>
    </row>
    <row r="545" spans="1:4" ht="15" thickBot="1">
      <c r="A545" t="s">
        <v>12464</v>
      </c>
      <c r="B545" s="379" t="s">
        <v>14577</v>
      </c>
      <c r="C545" s="353" t="s">
        <v>16827</v>
      </c>
      <c r="D545" t="s">
        <v>14578</v>
      </c>
    </row>
    <row r="546" spans="1:4">
      <c r="A546" t="s">
        <v>12465</v>
      </c>
      <c r="B546" s="378" t="s">
        <v>16624</v>
      </c>
      <c r="C546" s="336" t="s">
        <v>14579</v>
      </c>
    </row>
    <row r="547" spans="1:4">
      <c r="A547" t="s">
        <v>12466</v>
      </c>
      <c r="B547" s="377" t="s">
        <v>16625</v>
      </c>
      <c r="C547" s="336" t="s">
        <v>14580</v>
      </c>
    </row>
    <row r="548" spans="1:4">
      <c r="A548" t="s">
        <v>12467</v>
      </c>
      <c r="B548" s="377" t="s">
        <v>16626</v>
      </c>
      <c r="C548" s="336" t="s">
        <v>14581</v>
      </c>
    </row>
    <row r="549" spans="1:4">
      <c r="A549" t="s">
        <v>12468</v>
      </c>
      <c r="B549" s="377" t="s">
        <v>16627</v>
      </c>
      <c r="C549" s="336" t="s">
        <v>14582</v>
      </c>
    </row>
    <row r="550" spans="1:4">
      <c r="A550" t="s">
        <v>12469</v>
      </c>
      <c r="B550" s="377" t="s">
        <v>16625</v>
      </c>
      <c r="C550" s="336" t="s">
        <v>14580</v>
      </c>
    </row>
    <row r="551" spans="1:4">
      <c r="A551" t="s">
        <v>12470</v>
      </c>
      <c r="B551" s="377" t="s">
        <v>16628</v>
      </c>
      <c r="C551" s="336" t="s">
        <v>14583</v>
      </c>
    </row>
    <row r="552" spans="1:4" ht="15" thickBot="1">
      <c r="A552" t="s">
        <v>12471</v>
      </c>
      <c r="B552" s="376" t="s">
        <v>16629</v>
      </c>
      <c r="C552" s="336" t="s">
        <v>14584</v>
      </c>
    </row>
    <row r="553" spans="1:4">
      <c r="A553" t="s">
        <v>12472</v>
      </c>
      <c r="B553" s="379" t="s">
        <v>14585</v>
      </c>
      <c r="C553" s="352" t="s">
        <v>16828</v>
      </c>
      <c r="D553" s="316" t="s">
        <v>14586</v>
      </c>
    </row>
    <row r="554" spans="1:4">
      <c r="A554" t="s">
        <v>12473</v>
      </c>
      <c r="B554" s="375" t="s">
        <v>16630</v>
      </c>
      <c r="C554" s="336" t="s">
        <v>14587</v>
      </c>
      <c r="D554" s="316"/>
    </row>
    <row r="555" spans="1:4">
      <c r="A555" t="s">
        <v>12474</v>
      </c>
      <c r="B555" s="375" t="s">
        <v>16631</v>
      </c>
      <c r="C555" s="336" t="s">
        <v>14588</v>
      </c>
      <c r="D555" s="316"/>
    </row>
    <row r="556" spans="1:4">
      <c r="A556" t="s">
        <v>12475</v>
      </c>
      <c r="B556" s="375" t="s">
        <v>16632</v>
      </c>
      <c r="C556" s="336" t="s">
        <v>14589</v>
      </c>
      <c r="D556" s="316"/>
    </row>
    <row r="557" spans="1:4">
      <c r="A557" t="s">
        <v>12476</v>
      </c>
      <c r="B557" s="375" t="s">
        <v>16633</v>
      </c>
      <c r="C557" s="336" t="s">
        <v>14590</v>
      </c>
      <c r="D557" s="316"/>
    </row>
    <row r="558" spans="1:4">
      <c r="A558" t="s">
        <v>12477</v>
      </c>
      <c r="B558" s="374" t="s">
        <v>16634</v>
      </c>
      <c r="C558" s="336" t="s">
        <v>14591</v>
      </c>
      <c r="D558" s="316"/>
    </row>
    <row r="559" spans="1:4">
      <c r="A559" t="s">
        <v>12478</v>
      </c>
      <c r="B559" s="374" t="s">
        <v>12623</v>
      </c>
      <c r="C559" s="336" t="s">
        <v>14591</v>
      </c>
      <c r="D559" s="316"/>
    </row>
    <row r="560" spans="1:4">
      <c r="A560" t="s">
        <v>12479</v>
      </c>
      <c r="B560" s="374" t="s">
        <v>12623</v>
      </c>
      <c r="C560" s="336" t="s">
        <v>14591</v>
      </c>
      <c r="D560" s="316"/>
    </row>
    <row r="561" spans="1:4">
      <c r="A561" t="s">
        <v>12480</v>
      </c>
      <c r="B561" s="379" t="s">
        <v>16635</v>
      </c>
      <c r="C561" s="353" t="s">
        <v>16829</v>
      </c>
      <c r="D561" s="391" t="s">
        <v>17068</v>
      </c>
    </row>
    <row r="562" spans="1:4">
      <c r="A562" t="s">
        <v>12481</v>
      </c>
      <c r="B562" s="373" t="s">
        <v>16636</v>
      </c>
      <c r="C562" s="336" t="s">
        <v>14592</v>
      </c>
    </row>
    <row r="563" spans="1:4">
      <c r="A563" t="s">
        <v>12482</v>
      </c>
      <c r="B563" s="375" t="s">
        <v>16637</v>
      </c>
      <c r="C563" s="336" t="s">
        <v>14592</v>
      </c>
    </row>
    <row r="564" spans="1:4">
      <c r="A564" t="s">
        <v>12483</v>
      </c>
      <c r="B564" s="375" t="s">
        <v>16638</v>
      </c>
      <c r="C564" s="336" t="s">
        <v>14593</v>
      </c>
    </row>
    <row r="565" spans="1:4">
      <c r="A565" t="s">
        <v>12484</v>
      </c>
      <c r="B565" s="375" t="s">
        <v>16639</v>
      </c>
      <c r="C565" s="336" t="s">
        <v>14594</v>
      </c>
    </row>
    <row r="566" spans="1:4">
      <c r="A566" t="s">
        <v>12485</v>
      </c>
      <c r="B566" s="374" t="s">
        <v>16640</v>
      </c>
      <c r="C566" s="336" t="s">
        <v>14595</v>
      </c>
    </row>
    <row r="567" spans="1:4">
      <c r="A567" t="s">
        <v>12486</v>
      </c>
      <c r="B567" s="374" t="s">
        <v>16641</v>
      </c>
      <c r="C567" s="336" t="s">
        <v>14596</v>
      </c>
    </row>
    <row r="568" spans="1:4">
      <c r="A568" t="s">
        <v>12487</v>
      </c>
      <c r="B568" s="374" t="s">
        <v>16640</v>
      </c>
      <c r="C568" s="336" t="s">
        <v>14595</v>
      </c>
    </row>
    <row r="569" spans="1:4">
      <c r="A569" t="s">
        <v>12488</v>
      </c>
      <c r="B569" s="379" t="s">
        <v>14597</v>
      </c>
      <c r="C569" s="354" t="s">
        <v>14598</v>
      </c>
      <c r="D569" t="s">
        <v>14599</v>
      </c>
    </row>
    <row r="570" spans="1:4">
      <c r="A570" t="s">
        <v>12489</v>
      </c>
      <c r="B570" s="374" t="s">
        <v>16642</v>
      </c>
      <c r="C570" s="336" t="s">
        <v>14600</v>
      </c>
    </row>
    <row r="571" spans="1:4">
      <c r="A571" t="s">
        <v>12490</v>
      </c>
      <c r="B571" s="374" t="s">
        <v>16642</v>
      </c>
      <c r="C571" s="336" t="s">
        <v>14600</v>
      </c>
    </row>
    <row r="572" spans="1:4">
      <c r="A572" t="s">
        <v>12491</v>
      </c>
      <c r="B572" s="374" t="s">
        <v>16642</v>
      </c>
      <c r="C572" s="336" t="s">
        <v>14600</v>
      </c>
    </row>
    <row r="573" spans="1:4">
      <c r="A573" t="s">
        <v>12492</v>
      </c>
      <c r="B573" s="374" t="s">
        <v>16642</v>
      </c>
      <c r="C573" s="336" t="s">
        <v>14600</v>
      </c>
    </row>
    <row r="574" spans="1:4">
      <c r="A574" t="s">
        <v>12493</v>
      </c>
      <c r="B574" s="374" t="s">
        <v>16643</v>
      </c>
      <c r="C574" s="336" t="s">
        <v>14601</v>
      </c>
    </row>
    <row r="575" spans="1:4">
      <c r="A575" t="s">
        <v>12494</v>
      </c>
      <c r="B575" s="374" t="s">
        <v>16643</v>
      </c>
      <c r="C575" s="336" t="s">
        <v>14601</v>
      </c>
    </row>
    <row r="576" spans="1:4">
      <c r="A576" t="s">
        <v>12495</v>
      </c>
      <c r="B576" s="374" t="s">
        <v>16643</v>
      </c>
      <c r="C576" s="336" t="s">
        <v>14601</v>
      </c>
    </row>
    <row r="577" spans="1:3" ht="15" thickBot="1">
      <c r="A577" t="s">
        <v>12496</v>
      </c>
      <c r="B577" s="379"/>
      <c r="C577" s="353" t="s">
        <v>16830</v>
      </c>
    </row>
    <row r="578" spans="1:3">
      <c r="A578" t="s">
        <v>12497</v>
      </c>
      <c r="B578" s="378" t="s">
        <v>16644</v>
      </c>
      <c r="C578" s="336" t="s">
        <v>14602</v>
      </c>
    </row>
    <row r="579" spans="1:3">
      <c r="A579" t="s">
        <v>12498</v>
      </c>
      <c r="B579" s="377" t="s">
        <v>16645</v>
      </c>
      <c r="C579" s="336" t="s">
        <v>14603</v>
      </c>
    </row>
    <row r="580" spans="1:3">
      <c r="A580" t="s">
        <v>12499</v>
      </c>
      <c r="B580" s="377" t="s">
        <v>16646</v>
      </c>
      <c r="C580" s="336" t="s">
        <v>14604</v>
      </c>
    </row>
    <row r="581" spans="1:3">
      <c r="A581" t="s">
        <v>12500</v>
      </c>
      <c r="B581" s="377" t="s">
        <v>16647</v>
      </c>
      <c r="C581" s="336" t="s">
        <v>14605</v>
      </c>
    </row>
    <row r="582" spans="1:3">
      <c r="A582" t="s">
        <v>12501</v>
      </c>
      <c r="B582" s="377" t="s">
        <v>16648</v>
      </c>
      <c r="C582" s="336" t="s">
        <v>14606</v>
      </c>
    </row>
    <row r="583" spans="1:3">
      <c r="A583" t="s">
        <v>12502</v>
      </c>
      <c r="B583" s="377" t="s">
        <v>16649</v>
      </c>
      <c r="C583" s="336" t="s">
        <v>14607</v>
      </c>
    </row>
    <row r="584" spans="1:3" ht="15" thickBot="1">
      <c r="A584" t="s">
        <v>12503</v>
      </c>
      <c r="B584" s="376" t="s">
        <v>16650</v>
      </c>
      <c r="C584" s="336" t="s">
        <v>14608</v>
      </c>
    </row>
    <row r="585" spans="1:3">
      <c r="A585" t="s">
        <v>12504</v>
      </c>
      <c r="B585" s="379" t="s">
        <v>14609</v>
      </c>
      <c r="C585" s="351" t="s">
        <v>14610</v>
      </c>
    </row>
    <row r="586" spans="1:3">
      <c r="A586" t="s">
        <v>12505</v>
      </c>
      <c r="B586" s="375" t="s">
        <v>16651</v>
      </c>
      <c r="C586" s="336" t="s">
        <v>14611</v>
      </c>
    </row>
    <row r="587" spans="1:3">
      <c r="A587" t="s">
        <v>12506</v>
      </c>
      <c r="B587" s="375" t="s">
        <v>16652</v>
      </c>
      <c r="C587" s="336" t="s">
        <v>14612</v>
      </c>
    </row>
    <row r="588" spans="1:3">
      <c r="A588" t="s">
        <v>12507</v>
      </c>
      <c r="B588" s="375" t="s">
        <v>16653</v>
      </c>
      <c r="C588" s="336" t="s">
        <v>14613</v>
      </c>
    </row>
    <row r="589" spans="1:3">
      <c r="A589" t="s">
        <v>12508</v>
      </c>
      <c r="B589" s="375" t="s">
        <v>16654</v>
      </c>
      <c r="C589" s="336" t="s">
        <v>14614</v>
      </c>
    </row>
    <row r="590" spans="1:3">
      <c r="A590" t="s">
        <v>12509</v>
      </c>
      <c r="B590" s="374" t="s">
        <v>16655</v>
      </c>
      <c r="C590" s="336" t="s">
        <v>14615</v>
      </c>
    </row>
    <row r="591" spans="1:3">
      <c r="A591" t="s">
        <v>12510</v>
      </c>
      <c r="B591" s="374" t="s">
        <v>16656</v>
      </c>
      <c r="C591" s="336" t="s">
        <v>14616</v>
      </c>
    </row>
    <row r="592" spans="1:3">
      <c r="A592" t="s">
        <v>12511</v>
      </c>
      <c r="B592" s="374" t="s">
        <v>16657</v>
      </c>
      <c r="C592" s="336" t="s">
        <v>14617</v>
      </c>
    </row>
    <row r="593" spans="1:4">
      <c r="A593" t="s">
        <v>12512</v>
      </c>
      <c r="B593" s="379"/>
      <c r="C593" s="353" t="s">
        <v>16831</v>
      </c>
    </row>
    <row r="594" spans="1:4">
      <c r="A594" t="s">
        <v>12513</v>
      </c>
      <c r="B594" s="374" t="s">
        <v>16658</v>
      </c>
      <c r="C594" s="336" t="s">
        <v>14618</v>
      </c>
    </row>
    <row r="595" spans="1:4">
      <c r="A595" t="s">
        <v>12514</v>
      </c>
      <c r="B595" s="374" t="s">
        <v>16658</v>
      </c>
      <c r="C595" s="336" t="s">
        <v>14618</v>
      </c>
    </row>
    <row r="596" spans="1:4">
      <c r="A596" t="s">
        <v>12515</v>
      </c>
      <c r="B596" s="374" t="s">
        <v>16658</v>
      </c>
      <c r="C596" s="336" t="s">
        <v>14618</v>
      </c>
    </row>
    <row r="597" spans="1:4">
      <c r="A597" t="s">
        <v>12516</v>
      </c>
      <c r="B597" s="374" t="s">
        <v>16658</v>
      </c>
      <c r="C597" s="336" t="s">
        <v>14618</v>
      </c>
    </row>
    <row r="598" spans="1:4">
      <c r="A598" t="s">
        <v>12517</v>
      </c>
      <c r="B598" s="374" t="s">
        <v>16659</v>
      </c>
      <c r="C598" t="s">
        <v>14619</v>
      </c>
    </row>
    <row r="599" spans="1:4">
      <c r="A599" t="s">
        <v>12518</v>
      </c>
      <c r="B599" s="374" t="s">
        <v>16660</v>
      </c>
      <c r="C599" t="s">
        <v>14620</v>
      </c>
    </row>
    <row r="600" spans="1:4">
      <c r="A600" t="s">
        <v>12519</v>
      </c>
      <c r="B600" s="374" t="s">
        <v>16661</v>
      </c>
      <c r="C600" t="s">
        <v>14621</v>
      </c>
    </row>
    <row r="601" spans="1:4">
      <c r="A601" t="s">
        <v>12520</v>
      </c>
      <c r="B601" s="379" t="s">
        <v>16662</v>
      </c>
      <c r="C601" s="353" t="s">
        <v>16832</v>
      </c>
      <c r="D601" s="357"/>
    </row>
    <row r="602" spans="1:4">
      <c r="A602" t="s">
        <v>12521</v>
      </c>
      <c r="B602" s="379" t="s">
        <v>16663</v>
      </c>
      <c r="C602" s="336" t="s">
        <v>14622</v>
      </c>
      <c r="D602" s="357"/>
    </row>
    <row r="603" spans="1:4">
      <c r="A603" t="s">
        <v>12522</v>
      </c>
      <c r="B603" s="379" t="s">
        <v>16663</v>
      </c>
      <c r="C603" s="336" t="s">
        <v>14622</v>
      </c>
      <c r="D603" s="357"/>
    </row>
    <row r="604" spans="1:4">
      <c r="A604" t="s">
        <v>12523</v>
      </c>
      <c r="B604" s="379" t="s">
        <v>16663</v>
      </c>
      <c r="C604" s="336" t="s">
        <v>14622</v>
      </c>
      <c r="D604" s="357"/>
    </row>
    <row r="605" spans="1:4">
      <c r="A605" t="s">
        <v>12524</v>
      </c>
      <c r="B605" s="379" t="s">
        <v>16663</v>
      </c>
      <c r="C605" s="336" t="s">
        <v>14622</v>
      </c>
      <c r="D605" s="357"/>
    </row>
    <row r="606" spans="1:4">
      <c r="A606" t="s">
        <v>12525</v>
      </c>
      <c r="B606" s="379" t="s">
        <v>16663</v>
      </c>
      <c r="C606" t="s">
        <v>14622</v>
      </c>
      <c r="D606" s="357"/>
    </row>
    <row r="607" spans="1:4">
      <c r="A607" t="s">
        <v>12526</v>
      </c>
      <c r="B607" s="379" t="s">
        <v>16663</v>
      </c>
      <c r="C607" t="s">
        <v>14622</v>
      </c>
      <c r="D607" s="357"/>
    </row>
    <row r="608" spans="1:4">
      <c r="A608" t="s">
        <v>12527</v>
      </c>
      <c r="B608" s="379" t="s">
        <v>16663</v>
      </c>
      <c r="C608" t="s">
        <v>14622</v>
      </c>
      <c r="D608" s="357"/>
    </row>
    <row r="609" spans="2:2">
      <c r="B609" s="379"/>
    </row>
    <row r="610" spans="2:2">
      <c r="B610" s="379"/>
    </row>
    <row r="628" spans="1:4" ht="17.25">
      <c r="A628" t="s">
        <v>14623</v>
      </c>
      <c r="C628" t="s">
        <v>6905</v>
      </c>
    </row>
    <row r="629" spans="1:4">
      <c r="A629" t="s">
        <v>14624</v>
      </c>
      <c r="B629" s="305" t="s">
        <v>14625</v>
      </c>
      <c r="C629" t="s">
        <v>14626</v>
      </c>
      <c r="D629" t="s">
        <v>14626</v>
      </c>
    </row>
    <row r="630" spans="1:4">
      <c r="A630" t="s">
        <v>14627</v>
      </c>
      <c r="B630" s="197" t="s">
        <v>14628</v>
      </c>
      <c r="C630" t="s">
        <v>14626</v>
      </c>
      <c r="D630" t="s">
        <v>14626</v>
      </c>
    </row>
    <row r="631" spans="1:4">
      <c r="A631" t="s">
        <v>14629</v>
      </c>
      <c r="B631" s="197" t="s">
        <v>14630</v>
      </c>
      <c r="C631" t="s">
        <v>14626</v>
      </c>
      <c r="D631" t="s">
        <v>14626</v>
      </c>
    </row>
    <row r="632" spans="1:4">
      <c r="A632" t="s">
        <v>14631</v>
      </c>
      <c r="B632" s="197" t="s">
        <v>14632</v>
      </c>
      <c r="C632" t="s">
        <v>14626</v>
      </c>
      <c r="D632" t="s">
        <v>14626</v>
      </c>
    </row>
    <row r="633" spans="1:4">
      <c r="A633" t="s">
        <v>14633</v>
      </c>
      <c r="B633" s="197" t="s">
        <v>14634</v>
      </c>
      <c r="C633" t="s">
        <v>14626</v>
      </c>
      <c r="D633" t="s">
        <v>14626</v>
      </c>
    </row>
    <row r="634" spans="1:4">
      <c r="A634" t="s">
        <v>14635</v>
      </c>
      <c r="B634" s="197" t="s">
        <v>14636</v>
      </c>
      <c r="C634" t="s">
        <v>14637</v>
      </c>
      <c r="D634" t="s">
        <v>14637</v>
      </c>
    </row>
    <row r="635" spans="1:4">
      <c r="A635" t="s">
        <v>14638</v>
      </c>
      <c r="B635" s="197" t="s">
        <v>14639</v>
      </c>
      <c r="C635" t="s">
        <v>14637</v>
      </c>
      <c r="D635" t="s">
        <v>14637</v>
      </c>
    </row>
    <row r="636" spans="1:4">
      <c r="A636" t="s">
        <v>14640</v>
      </c>
      <c r="B636" s="197" t="s">
        <v>14641</v>
      </c>
      <c r="C636" t="s">
        <v>14637</v>
      </c>
      <c r="D636" t="s">
        <v>14637</v>
      </c>
    </row>
    <row r="637" spans="1:4">
      <c r="A637" t="s">
        <v>14642</v>
      </c>
      <c r="B637" s="197" t="s">
        <v>14643</v>
      </c>
      <c r="C637" t="s">
        <v>14637</v>
      </c>
      <c r="D637" t="s">
        <v>14637</v>
      </c>
    </row>
    <row r="638" spans="1:4">
      <c r="A638" t="s">
        <v>14644</v>
      </c>
      <c r="B638" s="197" t="s">
        <v>14645</v>
      </c>
      <c r="C638" t="s">
        <v>14637</v>
      </c>
      <c r="D638" t="s">
        <v>14637</v>
      </c>
    </row>
    <row r="639" spans="1:4">
      <c r="A639" t="s">
        <v>14646</v>
      </c>
      <c r="B639" s="197" t="s">
        <v>14647</v>
      </c>
      <c r="C639" t="s">
        <v>14648</v>
      </c>
      <c r="D639" t="s">
        <v>14648</v>
      </c>
    </row>
    <row r="640" spans="1:4">
      <c r="A640" t="s">
        <v>14649</v>
      </c>
      <c r="B640" s="197" t="s">
        <v>14650</v>
      </c>
      <c r="C640" t="s">
        <v>14648</v>
      </c>
      <c r="D640" t="s">
        <v>14648</v>
      </c>
    </row>
    <row r="641" spans="1:4">
      <c r="A641" t="s">
        <v>14651</v>
      </c>
      <c r="B641" s="197" t="s">
        <v>14652</v>
      </c>
      <c r="C641" t="s">
        <v>14648</v>
      </c>
      <c r="D641" t="s">
        <v>14648</v>
      </c>
    </row>
    <row r="642" spans="1:4">
      <c r="A642" t="s">
        <v>14653</v>
      </c>
      <c r="B642" s="197" t="s">
        <v>14654</v>
      </c>
      <c r="C642" t="s">
        <v>14648</v>
      </c>
      <c r="D642" t="s">
        <v>14648</v>
      </c>
    </row>
    <row r="643" spans="1:4">
      <c r="A643" t="s">
        <v>14655</v>
      </c>
      <c r="B643" s="197" t="s">
        <v>14656</v>
      </c>
      <c r="C643" t="s">
        <v>14648</v>
      </c>
      <c r="D643" t="s">
        <v>14648</v>
      </c>
    </row>
    <row r="644" spans="1:4">
      <c r="A644" t="s">
        <v>14657</v>
      </c>
      <c r="B644" s="197" t="s">
        <v>14658</v>
      </c>
      <c r="C644" t="s">
        <v>14659</v>
      </c>
      <c r="D644" t="s">
        <v>14659</v>
      </c>
    </row>
    <row r="645" spans="1:4">
      <c r="A645" t="s">
        <v>14660</v>
      </c>
      <c r="B645" s="197" t="s">
        <v>14661</v>
      </c>
      <c r="C645" t="s">
        <v>14659</v>
      </c>
      <c r="D645" t="s">
        <v>14659</v>
      </c>
    </row>
    <row r="646" spans="1:4">
      <c r="A646" t="s">
        <v>14662</v>
      </c>
      <c r="B646" s="197" t="s">
        <v>14663</v>
      </c>
      <c r="C646" t="s">
        <v>14659</v>
      </c>
      <c r="D646" t="s">
        <v>14659</v>
      </c>
    </row>
    <row r="647" spans="1:4">
      <c r="A647" t="s">
        <v>14664</v>
      </c>
      <c r="B647" s="197" t="s">
        <v>14665</v>
      </c>
      <c r="C647" t="s">
        <v>14659</v>
      </c>
      <c r="D647" t="s">
        <v>14659</v>
      </c>
    </row>
    <row r="648" spans="1:4">
      <c r="A648" t="s">
        <v>14666</v>
      </c>
      <c r="B648" s="197" t="s">
        <v>14667</v>
      </c>
      <c r="C648" t="s">
        <v>14659</v>
      </c>
      <c r="D648" t="s">
        <v>14659</v>
      </c>
    </row>
    <row r="649" spans="1:4">
      <c r="A649" t="s">
        <v>14668</v>
      </c>
      <c r="B649" s="197">
        <v>50104</v>
      </c>
      <c r="C649" s="391" t="s">
        <v>16833</v>
      </c>
      <c r="D649" t="s">
        <v>14659</v>
      </c>
    </row>
    <row r="650" spans="1:4">
      <c r="A650" t="s">
        <v>14669</v>
      </c>
      <c r="B650" s="197">
        <v>501041</v>
      </c>
      <c r="C650" s="391" t="s">
        <v>16833</v>
      </c>
      <c r="D650" t="s">
        <v>14659</v>
      </c>
    </row>
    <row r="651" spans="1:4">
      <c r="A651" t="s">
        <v>14670</v>
      </c>
      <c r="B651" s="197">
        <v>501042</v>
      </c>
      <c r="C651" s="391" t="s">
        <v>16833</v>
      </c>
      <c r="D651" t="s">
        <v>14659</v>
      </c>
    </row>
    <row r="652" spans="1:4">
      <c r="A652" t="s">
        <v>14671</v>
      </c>
      <c r="B652" s="197">
        <v>501043</v>
      </c>
      <c r="C652" s="391" t="s">
        <v>16833</v>
      </c>
      <c r="D652" t="s">
        <v>14659</v>
      </c>
    </row>
    <row r="653" spans="1:4">
      <c r="A653" t="s">
        <v>14672</v>
      </c>
      <c r="B653" s="197">
        <v>501044</v>
      </c>
      <c r="C653" s="391" t="s">
        <v>16833</v>
      </c>
      <c r="D653" t="s">
        <v>14659</v>
      </c>
    </row>
    <row r="654" spans="1:4">
      <c r="A654" t="s">
        <v>14673</v>
      </c>
      <c r="B654" s="305" t="s">
        <v>14674</v>
      </c>
      <c r="C654" t="s">
        <v>14675</v>
      </c>
      <c r="D654" t="s">
        <v>14675</v>
      </c>
    </row>
    <row r="655" spans="1:4">
      <c r="A655" t="s">
        <v>14676</v>
      </c>
      <c r="B655" s="305" t="s">
        <v>14677</v>
      </c>
      <c r="C655" t="s">
        <v>14675</v>
      </c>
      <c r="D655" t="s">
        <v>14675</v>
      </c>
    </row>
    <row r="656" spans="1:4">
      <c r="A656" t="s">
        <v>14678</v>
      </c>
      <c r="B656" s="305" t="s">
        <v>14679</v>
      </c>
      <c r="C656" t="s">
        <v>14675</v>
      </c>
      <c r="D656" t="s">
        <v>14675</v>
      </c>
    </row>
    <row r="657" spans="1:4">
      <c r="A657" t="s">
        <v>14680</v>
      </c>
      <c r="B657" s="305" t="s">
        <v>14681</v>
      </c>
      <c r="C657" t="s">
        <v>14675</v>
      </c>
      <c r="D657" t="s">
        <v>14675</v>
      </c>
    </row>
    <row r="658" spans="1:4">
      <c r="A658" t="s">
        <v>14682</v>
      </c>
      <c r="B658" s="305" t="s">
        <v>14683</v>
      </c>
      <c r="C658" t="s">
        <v>14675</v>
      </c>
      <c r="D658" t="s">
        <v>14675</v>
      </c>
    </row>
    <row r="659" spans="1:4">
      <c r="A659" t="s">
        <v>14684</v>
      </c>
      <c r="B659" s="305" t="s">
        <v>14685</v>
      </c>
      <c r="C659" t="s">
        <v>14686</v>
      </c>
      <c r="D659" t="s">
        <v>14686</v>
      </c>
    </row>
    <row r="660" spans="1:4">
      <c r="A660" t="s">
        <v>14687</v>
      </c>
      <c r="B660" s="305" t="s">
        <v>14688</v>
      </c>
      <c r="C660" t="s">
        <v>14686</v>
      </c>
      <c r="D660" t="s">
        <v>14686</v>
      </c>
    </row>
    <row r="661" spans="1:4">
      <c r="A661" t="s">
        <v>14689</v>
      </c>
      <c r="B661" s="305" t="s">
        <v>14690</v>
      </c>
      <c r="C661" t="s">
        <v>14686</v>
      </c>
      <c r="D661" t="s">
        <v>14686</v>
      </c>
    </row>
    <row r="662" spans="1:4">
      <c r="A662" t="s">
        <v>14691</v>
      </c>
      <c r="B662" s="305" t="s">
        <v>14692</v>
      </c>
      <c r="C662" t="s">
        <v>14686</v>
      </c>
      <c r="D662" t="s">
        <v>14686</v>
      </c>
    </row>
    <row r="663" spans="1:4">
      <c r="A663" t="s">
        <v>14693</v>
      </c>
      <c r="B663" s="305" t="s">
        <v>14694</v>
      </c>
      <c r="C663" t="s">
        <v>14686</v>
      </c>
      <c r="D663" t="s">
        <v>14686</v>
      </c>
    </row>
    <row r="664" spans="1:4">
      <c r="A664" t="s">
        <v>14695</v>
      </c>
      <c r="B664" s="305" t="s">
        <v>14696</v>
      </c>
      <c r="C664" t="s">
        <v>14697</v>
      </c>
      <c r="D664" t="s">
        <v>14697</v>
      </c>
    </row>
    <row r="665" spans="1:4">
      <c r="A665" t="s">
        <v>14698</v>
      </c>
      <c r="B665" s="305" t="s">
        <v>14699</v>
      </c>
      <c r="C665" t="s">
        <v>14697</v>
      </c>
      <c r="D665" t="s">
        <v>14697</v>
      </c>
    </row>
    <row r="666" spans="1:4">
      <c r="A666" t="s">
        <v>14700</v>
      </c>
      <c r="B666" s="305" t="s">
        <v>14701</v>
      </c>
      <c r="C666" t="s">
        <v>14697</v>
      </c>
      <c r="D666" t="s">
        <v>14697</v>
      </c>
    </row>
    <row r="667" spans="1:4">
      <c r="A667" t="s">
        <v>14702</v>
      </c>
      <c r="B667" s="305" t="s">
        <v>14703</v>
      </c>
      <c r="C667" t="s">
        <v>14697</v>
      </c>
      <c r="D667" t="s">
        <v>14697</v>
      </c>
    </row>
    <row r="668" spans="1:4">
      <c r="A668" t="s">
        <v>14704</v>
      </c>
      <c r="B668" s="305" t="s">
        <v>14705</v>
      </c>
      <c r="C668" t="s">
        <v>14697</v>
      </c>
      <c r="D668" t="s">
        <v>14697</v>
      </c>
    </row>
    <row r="669" spans="1:4">
      <c r="A669" t="s">
        <v>14706</v>
      </c>
      <c r="B669" s="305" t="s">
        <v>14707</v>
      </c>
      <c r="C669" t="s">
        <v>14708</v>
      </c>
      <c r="D669" t="s">
        <v>14708</v>
      </c>
    </row>
    <row r="670" spans="1:4">
      <c r="A670" t="s">
        <v>14709</v>
      </c>
      <c r="B670" s="305" t="s">
        <v>14710</v>
      </c>
      <c r="C670" t="s">
        <v>14708</v>
      </c>
      <c r="D670" t="s">
        <v>14708</v>
      </c>
    </row>
    <row r="671" spans="1:4">
      <c r="A671" t="s">
        <v>14711</v>
      </c>
      <c r="B671" s="305" t="s">
        <v>14712</v>
      </c>
      <c r="C671" t="s">
        <v>14708</v>
      </c>
      <c r="D671" t="s">
        <v>14708</v>
      </c>
    </row>
    <row r="672" spans="1:4">
      <c r="A672" t="s">
        <v>14713</v>
      </c>
      <c r="B672" s="305" t="s">
        <v>14714</v>
      </c>
      <c r="C672" t="s">
        <v>14708</v>
      </c>
      <c r="D672" t="s">
        <v>14708</v>
      </c>
    </row>
    <row r="673" spans="1:4">
      <c r="A673" t="s">
        <v>14715</v>
      </c>
      <c r="B673" s="305" t="s">
        <v>14716</v>
      </c>
      <c r="C673" t="s">
        <v>14708</v>
      </c>
      <c r="D673" t="s">
        <v>14708</v>
      </c>
    </row>
    <row r="674" spans="1:4">
      <c r="A674" t="s">
        <v>14717</v>
      </c>
      <c r="B674" s="305" t="s">
        <v>14718</v>
      </c>
      <c r="C674" t="s">
        <v>13802</v>
      </c>
      <c r="D674" t="s">
        <v>13802</v>
      </c>
    </row>
    <row r="675" spans="1:4">
      <c r="A675" t="s">
        <v>14719</v>
      </c>
      <c r="B675" s="305" t="s">
        <v>14720</v>
      </c>
      <c r="C675" t="s">
        <v>13802</v>
      </c>
      <c r="D675" t="s">
        <v>13802</v>
      </c>
    </row>
    <row r="676" spans="1:4">
      <c r="A676" t="s">
        <v>14721</v>
      </c>
      <c r="B676" s="305" t="s">
        <v>14722</v>
      </c>
      <c r="C676" t="s">
        <v>13802</v>
      </c>
      <c r="D676" t="s">
        <v>13802</v>
      </c>
    </row>
    <row r="677" spans="1:4">
      <c r="A677" t="s">
        <v>14723</v>
      </c>
      <c r="B677" s="305" t="s">
        <v>14724</v>
      </c>
      <c r="C677" t="s">
        <v>13802</v>
      </c>
      <c r="D677" t="s">
        <v>13802</v>
      </c>
    </row>
    <row r="678" spans="1:4">
      <c r="A678" t="s">
        <v>14725</v>
      </c>
      <c r="B678" s="305" t="s">
        <v>14726</v>
      </c>
      <c r="C678" t="s">
        <v>13802</v>
      </c>
      <c r="D678" t="s">
        <v>13802</v>
      </c>
    </row>
    <row r="679" spans="1:4">
      <c r="A679" t="s">
        <v>14727</v>
      </c>
      <c r="B679" s="305" t="s">
        <v>14728</v>
      </c>
      <c r="C679" t="s">
        <v>14435</v>
      </c>
      <c r="D679" t="s">
        <v>14435</v>
      </c>
    </row>
    <row r="680" spans="1:4">
      <c r="A680" t="s">
        <v>14729</v>
      </c>
      <c r="B680" s="305" t="s">
        <v>14730</v>
      </c>
      <c r="C680" t="s">
        <v>14435</v>
      </c>
      <c r="D680" t="s">
        <v>14435</v>
      </c>
    </row>
    <row r="681" spans="1:4">
      <c r="A681" t="s">
        <v>14731</v>
      </c>
      <c r="B681" s="305" t="s">
        <v>14732</v>
      </c>
      <c r="C681" t="s">
        <v>14435</v>
      </c>
      <c r="D681" t="s">
        <v>14435</v>
      </c>
    </row>
    <row r="682" spans="1:4">
      <c r="A682" t="s">
        <v>14733</v>
      </c>
      <c r="B682" s="305" t="s">
        <v>14734</v>
      </c>
      <c r="C682" t="s">
        <v>14435</v>
      </c>
      <c r="D682" t="s">
        <v>14435</v>
      </c>
    </row>
    <row r="683" spans="1:4">
      <c r="A683" t="s">
        <v>14735</v>
      </c>
      <c r="B683" s="305" t="s">
        <v>14736</v>
      </c>
      <c r="C683" t="s">
        <v>14435</v>
      </c>
      <c r="D683" t="s">
        <v>14435</v>
      </c>
    </row>
    <row r="684" spans="1:4">
      <c r="A684" t="s">
        <v>14737</v>
      </c>
      <c r="B684" s="305" t="s">
        <v>14738</v>
      </c>
      <c r="C684" t="s">
        <v>14739</v>
      </c>
      <c r="D684" t="s">
        <v>14739</v>
      </c>
    </row>
    <row r="685" spans="1:4">
      <c r="A685" t="s">
        <v>14740</v>
      </c>
      <c r="B685" s="305" t="s">
        <v>14741</v>
      </c>
      <c r="C685" t="s">
        <v>14739</v>
      </c>
      <c r="D685" t="s">
        <v>14739</v>
      </c>
    </row>
    <row r="686" spans="1:4">
      <c r="A686" t="s">
        <v>14742</v>
      </c>
      <c r="B686" s="305" t="s">
        <v>14743</v>
      </c>
      <c r="C686" t="s">
        <v>14739</v>
      </c>
      <c r="D686" t="s">
        <v>14739</v>
      </c>
    </row>
    <row r="687" spans="1:4">
      <c r="A687" t="s">
        <v>14744</v>
      </c>
      <c r="B687" s="305" t="s">
        <v>14745</v>
      </c>
      <c r="C687" t="s">
        <v>14739</v>
      </c>
      <c r="D687" t="s">
        <v>14739</v>
      </c>
    </row>
    <row r="688" spans="1:4">
      <c r="A688" t="s">
        <v>14746</v>
      </c>
      <c r="B688" s="305" t="s">
        <v>14747</v>
      </c>
      <c r="C688" t="s">
        <v>14739</v>
      </c>
      <c r="D688" t="s">
        <v>14739</v>
      </c>
    </row>
    <row r="689" spans="1:4">
      <c r="A689" t="s">
        <v>14748</v>
      </c>
      <c r="B689" s="305">
        <v>505031</v>
      </c>
      <c r="C689" s="391" t="s">
        <v>16834</v>
      </c>
      <c r="D689" s="391" t="s">
        <v>16834</v>
      </c>
    </row>
    <row r="690" spans="1:4">
      <c r="A690" t="s">
        <v>14749</v>
      </c>
      <c r="B690" s="305">
        <v>505032</v>
      </c>
      <c r="C690" s="391" t="s">
        <v>16834</v>
      </c>
      <c r="D690" s="391" t="s">
        <v>16834</v>
      </c>
    </row>
    <row r="691" spans="1:4">
      <c r="A691" t="s">
        <v>14750</v>
      </c>
      <c r="B691" s="305">
        <v>505033</v>
      </c>
      <c r="C691" s="391" t="s">
        <v>16834</v>
      </c>
      <c r="D691" s="391" t="s">
        <v>16834</v>
      </c>
    </row>
    <row r="692" spans="1:4">
      <c r="A692" t="s">
        <v>14751</v>
      </c>
      <c r="B692" s="305">
        <v>505034</v>
      </c>
      <c r="C692" s="391" t="s">
        <v>16834</v>
      </c>
      <c r="D692" s="391" t="s">
        <v>16834</v>
      </c>
    </row>
    <row r="693" spans="1:4">
      <c r="A693" t="s">
        <v>14752</v>
      </c>
      <c r="B693" s="305" t="s">
        <v>14753</v>
      </c>
      <c r="C693" t="s">
        <v>14754</v>
      </c>
      <c r="D693" t="s">
        <v>14754</v>
      </c>
    </row>
    <row r="694" spans="1:4">
      <c r="A694" t="s">
        <v>14755</v>
      </c>
      <c r="B694" s="305" t="s">
        <v>14756</v>
      </c>
      <c r="C694" t="s">
        <v>14754</v>
      </c>
      <c r="D694" t="s">
        <v>14754</v>
      </c>
    </row>
    <row r="695" spans="1:4">
      <c r="A695" t="s">
        <v>14757</v>
      </c>
      <c r="B695" s="305" t="s">
        <v>14758</v>
      </c>
      <c r="C695" t="s">
        <v>14754</v>
      </c>
      <c r="D695" t="s">
        <v>14754</v>
      </c>
    </row>
    <row r="696" spans="1:4">
      <c r="A696" t="s">
        <v>14759</v>
      </c>
      <c r="B696" s="305" t="s">
        <v>14760</v>
      </c>
      <c r="C696" t="s">
        <v>14754</v>
      </c>
      <c r="D696" t="s">
        <v>14754</v>
      </c>
    </row>
    <row r="697" spans="1:4">
      <c r="A697" t="s">
        <v>14761</v>
      </c>
      <c r="B697" s="305" t="s">
        <v>14762</v>
      </c>
      <c r="C697" t="s">
        <v>14754</v>
      </c>
      <c r="D697" t="s">
        <v>14754</v>
      </c>
    </row>
    <row r="698" spans="1:4">
      <c r="A698" t="s">
        <v>14763</v>
      </c>
      <c r="B698" s="305" t="s">
        <v>14764</v>
      </c>
      <c r="C698" t="s">
        <v>14765</v>
      </c>
      <c r="D698" t="s">
        <v>14765</v>
      </c>
    </row>
    <row r="699" spans="1:4">
      <c r="A699" t="s">
        <v>14766</v>
      </c>
      <c r="B699" s="305" t="s">
        <v>14767</v>
      </c>
      <c r="C699" t="s">
        <v>14765</v>
      </c>
      <c r="D699" t="s">
        <v>14765</v>
      </c>
    </row>
    <row r="700" spans="1:4">
      <c r="A700" t="s">
        <v>14768</v>
      </c>
      <c r="B700" s="305" t="s">
        <v>14769</v>
      </c>
      <c r="C700" t="s">
        <v>14765</v>
      </c>
      <c r="D700" t="s">
        <v>14765</v>
      </c>
    </row>
    <row r="701" spans="1:4">
      <c r="A701" t="s">
        <v>14770</v>
      </c>
      <c r="B701" s="305" t="s">
        <v>14771</v>
      </c>
      <c r="C701" t="s">
        <v>14765</v>
      </c>
      <c r="D701" t="s">
        <v>14765</v>
      </c>
    </row>
    <row r="702" spans="1:4">
      <c r="A702" t="s">
        <v>14772</v>
      </c>
      <c r="B702" s="305" t="s">
        <v>14773</v>
      </c>
      <c r="C702" t="s">
        <v>14765</v>
      </c>
      <c r="D702" t="s">
        <v>14765</v>
      </c>
    </row>
    <row r="703" spans="1:4">
      <c r="A703" t="s">
        <v>14774</v>
      </c>
      <c r="B703" s="305">
        <v>50603</v>
      </c>
      <c r="C703" s="392" t="s">
        <v>14775</v>
      </c>
    </row>
    <row r="704" spans="1:4">
      <c r="A704" t="s">
        <v>14776</v>
      </c>
      <c r="B704" s="305">
        <v>506031</v>
      </c>
      <c r="C704" s="392" t="s">
        <v>14775</v>
      </c>
    </row>
    <row r="705" spans="1:3">
      <c r="A705" t="s">
        <v>14777</v>
      </c>
      <c r="B705" s="305">
        <v>506032</v>
      </c>
      <c r="C705" s="392" t="s">
        <v>14775</v>
      </c>
    </row>
    <row r="706" spans="1:3">
      <c r="A706" t="s">
        <v>14778</v>
      </c>
      <c r="B706" s="305">
        <v>506033</v>
      </c>
      <c r="C706" s="392" t="s">
        <v>14775</v>
      </c>
    </row>
    <row r="707" spans="1:3">
      <c r="A707" t="s">
        <v>14779</v>
      </c>
      <c r="B707" s="305">
        <v>506034</v>
      </c>
      <c r="C707" s="392" t="s">
        <v>14775</v>
      </c>
    </row>
    <row r="708" spans="1:3">
      <c r="A708" t="s">
        <v>14780</v>
      </c>
      <c r="B708" s="305">
        <v>50604</v>
      </c>
      <c r="C708" s="391" t="s">
        <v>16835</v>
      </c>
    </row>
    <row r="709" spans="1:3">
      <c r="A709" t="s">
        <v>14781</v>
      </c>
      <c r="B709" s="305">
        <v>506041</v>
      </c>
      <c r="C709" s="391" t="s">
        <v>16835</v>
      </c>
    </row>
    <row r="710" spans="1:3">
      <c r="A710" t="s">
        <v>14782</v>
      </c>
      <c r="B710" s="305">
        <v>506042</v>
      </c>
      <c r="C710" s="391" t="s">
        <v>16835</v>
      </c>
    </row>
    <row r="711" spans="1:3">
      <c r="A711" t="s">
        <v>14783</v>
      </c>
      <c r="B711" s="305">
        <v>506043</v>
      </c>
      <c r="C711" s="391" t="s">
        <v>16835</v>
      </c>
    </row>
    <row r="712" spans="1:3">
      <c r="A712" t="s">
        <v>14784</v>
      </c>
      <c r="B712" s="305">
        <v>506044</v>
      </c>
      <c r="C712" s="391" t="s">
        <v>16835</v>
      </c>
    </row>
    <row r="713" spans="1:3">
      <c r="A713" t="s">
        <v>14785</v>
      </c>
      <c r="B713" s="305">
        <v>50701</v>
      </c>
      <c r="C713" s="391" t="s">
        <v>16836</v>
      </c>
    </row>
    <row r="714" spans="1:3">
      <c r="A714" t="s">
        <v>14787</v>
      </c>
      <c r="B714" s="305">
        <v>507011</v>
      </c>
      <c r="C714" s="391" t="s">
        <v>16836</v>
      </c>
    </row>
    <row r="715" spans="1:3">
      <c r="A715" t="s">
        <v>14788</v>
      </c>
      <c r="B715" s="305">
        <v>507012</v>
      </c>
      <c r="C715" s="391" t="s">
        <v>16836</v>
      </c>
    </row>
    <row r="716" spans="1:3">
      <c r="A716" t="s">
        <v>14789</v>
      </c>
      <c r="B716" s="305">
        <v>507013</v>
      </c>
      <c r="C716" s="391" t="s">
        <v>16836</v>
      </c>
    </row>
    <row r="717" spans="1:3">
      <c r="A717" t="s">
        <v>14790</v>
      </c>
      <c r="B717" s="305">
        <v>507014</v>
      </c>
      <c r="C717" s="391" t="s">
        <v>16836</v>
      </c>
    </row>
    <row r="718" spans="1:3">
      <c r="A718" t="s">
        <v>14791</v>
      </c>
      <c r="B718" s="305">
        <v>50702</v>
      </c>
      <c r="C718" t="s">
        <v>14792</v>
      </c>
    </row>
    <row r="719" spans="1:3">
      <c r="A719" t="s">
        <v>14793</v>
      </c>
      <c r="B719" s="305">
        <v>507021</v>
      </c>
      <c r="C719" t="s">
        <v>14792</v>
      </c>
    </row>
    <row r="720" spans="1:3">
      <c r="A720" t="s">
        <v>14794</v>
      </c>
      <c r="B720" s="305">
        <v>507022</v>
      </c>
      <c r="C720" t="s">
        <v>14792</v>
      </c>
    </row>
    <row r="721" spans="1:4">
      <c r="A721" t="s">
        <v>14795</v>
      </c>
      <c r="B721" s="305">
        <v>507023</v>
      </c>
      <c r="C721" t="s">
        <v>14792</v>
      </c>
    </row>
    <row r="722" spans="1:4">
      <c r="A722" t="s">
        <v>14796</v>
      </c>
      <c r="B722" s="305">
        <v>507024</v>
      </c>
      <c r="C722" t="s">
        <v>14792</v>
      </c>
    </row>
    <row r="723" spans="1:4">
      <c r="A723" t="s">
        <v>14797</v>
      </c>
      <c r="B723" s="305" t="s">
        <v>14798</v>
      </c>
      <c r="C723" t="s">
        <v>14799</v>
      </c>
      <c r="D723" t="s">
        <v>14799</v>
      </c>
    </row>
    <row r="724" spans="1:4">
      <c r="A724" t="s">
        <v>14800</v>
      </c>
      <c r="B724" s="305" t="s">
        <v>14801</v>
      </c>
      <c r="C724" t="s">
        <v>14799</v>
      </c>
      <c r="D724" t="s">
        <v>14799</v>
      </c>
    </row>
    <row r="725" spans="1:4">
      <c r="A725" t="s">
        <v>14802</v>
      </c>
      <c r="B725" s="305" t="s">
        <v>14803</v>
      </c>
      <c r="C725" t="s">
        <v>14799</v>
      </c>
      <c r="D725" t="s">
        <v>14799</v>
      </c>
    </row>
    <row r="726" spans="1:4">
      <c r="A726" t="s">
        <v>14804</v>
      </c>
      <c r="B726" s="305" t="s">
        <v>14805</v>
      </c>
      <c r="C726" t="s">
        <v>14799</v>
      </c>
      <c r="D726" t="s">
        <v>14799</v>
      </c>
    </row>
    <row r="727" spans="1:4">
      <c r="A727" t="s">
        <v>14806</v>
      </c>
      <c r="B727" s="305" t="s">
        <v>14807</v>
      </c>
      <c r="C727" t="s">
        <v>14799</v>
      </c>
      <c r="D727" t="s">
        <v>14799</v>
      </c>
    </row>
    <row r="728" spans="1:4">
      <c r="A728" t="s">
        <v>14808</v>
      </c>
      <c r="B728" s="305">
        <v>50802</v>
      </c>
      <c r="C728" s="392" t="s">
        <v>14809</v>
      </c>
    </row>
    <row r="729" spans="1:4">
      <c r="A729" t="s">
        <v>14810</v>
      </c>
      <c r="B729" s="305">
        <v>508021</v>
      </c>
      <c r="C729" s="392" t="s">
        <v>14809</v>
      </c>
    </row>
    <row r="730" spans="1:4">
      <c r="A730" t="s">
        <v>14811</v>
      </c>
      <c r="B730" s="305">
        <v>508022</v>
      </c>
      <c r="C730" s="392" t="s">
        <v>14809</v>
      </c>
    </row>
    <row r="731" spans="1:4">
      <c r="A731" t="s">
        <v>14812</v>
      </c>
      <c r="B731" s="305">
        <v>508023</v>
      </c>
      <c r="C731" s="392" t="s">
        <v>14809</v>
      </c>
    </row>
    <row r="732" spans="1:4">
      <c r="A732" t="s">
        <v>14813</v>
      </c>
      <c r="B732" s="305">
        <v>508024</v>
      </c>
      <c r="C732" s="392" t="s">
        <v>14809</v>
      </c>
    </row>
    <row r="733" spans="1:4">
      <c r="A733" t="s">
        <v>14814</v>
      </c>
      <c r="B733" s="372">
        <v>50901</v>
      </c>
      <c r="C733" t="s">
        <v>14815</v>
      </c>
      <c r="D733" t="s">
        <v>14815</v>
      </c>
    </row>
    <row r="734" spans="1:4">
      <c r="A734" t="s">
        <v>14816</v>
      </c>
      <c r="B734" s="372">
        <v>509011</v>
      </c>
      <c r="C734" t="s">
        <v>14815</v>
      </c>
      <c r="D734" t="s">
        <v>14815</v>
      </c>
    </row>
    <row r="735" spans="1:4">
      <c r="A735" t="s">
        <v>14817</v>
      </c>
      <c r="B735" s="372">
        <v>509012</v>
      </c>
      <c r="C735" t="s">
        <v>14815</v>
      </c>
      <c r="D735" t="s">
        <v>14815</v>
      </c>
    </row>
    <row r="736" spans="1:4">
      <c r="A736" t="s">
        <v>14818</v>
      </c>
      <c r="B736" s="372">
        <v>509013</v>
      </c>
      <c r="C736" t="s">
        <v>14815</v>
      </c>
      <c r="D736" t="s">
        <v>14815</v>
      </c>
    </row>
    <row r="737" spans="1:4">
      <c r="A737" t="s">
        <v>14819</v>
      </c>
      <c r="B737" s="372">
        <v>509014</v>
      </c>
      <c r="C737" t="s">
        <v>14815</v>
      </c>
      <c r="D737" t="s">
        <v>14815</v>
      </c>
    </row>
    <row r="738" spans="1:4">
      <c r="A738" t="s">
        <v>14820</v>
      </c>
      <c r="B738" s="305">
        <v>51201</v>
      </c>
      <c r="C738" s="392" t="s">
        <v>13840</v>
      </c>
    </row>
    <row r="739" spans="1:4">
      <c r="A739" t="s">
        <v>14821</v>
      </c>
      <c r="B739" s="305">
        <v>512011</v>
      </c>
      <c r="C739" s="392" t="s">
        <v>13840</v>
      </c>
    </row>
    <row r="740" spans="1:4">
      <c r="A740" t="s">
        <v>14822</v>
      </c>
      <c r="B740" s="305">
        <v>512012</v>
      </c>
      <c r="C740" s="392" t="s">
        <v>13840</v>
      </c>
    </row>
    <row r="741" spans="1:4">
      <c r="A741" t="s">
        <v>14823</v>
      </c>
      <c r="B741" s="305">
        <v>512013</v>
      </c>
      <c r="C741" s="392" t="s">
        <v>13840</v>
      </c>
    </row>
    <row r="742" spans="1:4">
      <c r="A742" t="s">
        <v>14824</v>
      </c>
      <c r="B742" s="305">
        <v>512014</v>
      </c>
      <c r="C742" s="392" t="s">
        <v>13840</v>
      </c>
    </row>
    <row r="743" spans="1:4">
      <c r="A743" t="s">
        <v>14825</v>
      </c>
      <c r="B743" s="305">
        <v>51202</v>
      </c>
      <c r="C743" s="392" t="s">
        <v>14826</v>
      </c>
    </row>
    <row r="744" spans="1:4">
      <c r="A744" t="s">
        <v>14827</v>
      </c>
      <c r="B744" s="305">
        <v>512021</v>
      </c>
      <c r="C744" s="392" t="s">
        <v>14826</v>
      </c>
    </row>
    <row r="745" spans="1:4">
      <c r="A745" t="s">
        <v>14828</v>
      </c>
      <c r="B745" s="305">
        <v>512022</v>
      </c>
      <c r="C745" s="392" t="s">
        <v>14826</v>
      </c>
    </row>
    <row r="746" spans="1:4">
      <c r="A746" t="s">
        <v>14829</v>
      </c>
      <c r="B746" s="305">
        <v>512023</v>
      </c>
      <c r="C746" s="392" t="s">
        <v>14826</v>
      </c>
    </row>
    <row r="747" spans="1:4">
      <c r="A747" t="s">
        <v>14830</v>
      </c>
      <c r="B747" s="305">
        <v>512024</v>
      </c>
      <c r="C747" s="392" t="s">
        <v>14826</v>
      </c>
    </row>
    <row r="748" spans="1:4">
      <c r="A748" t="s">
        <v>14831</v>
      </c>
      <c r="B748" s="305">
        <v>51301</v>
      </c>
      <c r="C748" s="391" t="s">
        <v>16837</v>
      </c>
    </row>
    <row r="749" spans="1:4">
      <c r="A749" t="s">
        <v>14832</v>
      </c>
      <c r="B749" s="305">
        <v>513011</v>
      </c>
      <c r="C749" s="391" t="s">
        <v>16837</v>
      </c>
    </row>
    <row r="750" spans="1:4">
      <c r="A750" t="s">
        <v>14833</v>
      </c>
      <c r="B750" s="305">
        <v>513012</v>
      </c>
      <c r="C750" s="391" t="s">
        <v>16837</v>
      </c>
    </row>
    <row r="751" spans="1:4">
      <c r="A751" t="s">
        <v>14834</v>
      </c>
      <c r="B751" s="305">
        <v>513013</v>
      </c>
      <c r="C751" s="391" t="s">
        <v>16837</v>
      </c>
    </row>
    <row r="752" spans="1:4">
      <c r="A752" t="s">
        <v>14835</v>
      </c>
      <c r="B752" s="305">
        <v>513014</v>
      </c>
      <c r="C752" s="391" t="s">
        <v>16837</v>
      </c>
    </row>
    <row r="753" spans="1:3">
      <c r="A753" s="391" t="s">
        <v>16493</v>
      </c>
      <c r="B753" s="305">
        <v>51401</v>
      </c>
      <c r="C753" s="391" t="s">
        <v>16838</v>
      </c>
    </row>
    <row r="754" spans="1:3">
      <c r="A754" t="s">
        <v>12000</v>
      </c>
      <c r="B754" s="305">
        <v>514011</v>
      </c>
      <c r="C754" s="391" t="s">
        <v>16838</v>
      </c>
    </row>
    <row r="755" spans="1:3">
      <c r="A755" t="s">
        <v>12003</v>
      </c>
      <c r="B755" s="305">
        <v>514012</v>
      </c>
      <c r="C755" s="391" t="s">
        <v>16838</v>
      </c>
    </row>
    <row r="756" spans="1:3">
      <c r="A756" t="s">
        <v>12006</v>
      </c>
      <c r="B756" s="305">
        <v>514013</v>
      </c>
      <c r="C756" s="391" t="s">
        <v>16838</v>
      </c>
    </row>
    <row r="757" spans="1:3">
      <c r="A757" t="s">
        <v>12009</v>
      </c>
      <c r="B757" s="305">
        <v>514014</v>
      </c>
      <c r="C757" s="391" t="s">
        <v>16838</v>
      </c>
    </row>
    <row r="758" spans="1:3">
      <c r="A758" s="391" t="s">
        <v>16494</v>
      </c>
      <c r="B758" s="305">
        <v>51402</v>
      </c>
      <c r="C758" s="391" t="s">
        <v>16839</v>
      </c>
    </row>
    <row r="759" spans="1:3">
      <c r="A759" t="s">
        <v>14837</v>
      </c>
      <c r="B759" s="305">
        <v>514021</v>
      </c>
      <c r="C759" s="391" t="s">
        <v>16839</v>
      </c>
    </row>
    <row r="760" spans="1:3">
      <c r="A760" t="s">
        <v>14838</v>
      </c>
      <c r="B760" s="305">
        <v>514022</v>
      </c>
      <c r="C760" s="391" t="s">
        <v>16839</v>
      </c>
    </row>
    <row r="761" spans="1:3">
      <c r="A761" t="s">
        <v>14839</v>
      </c>
      <c r="B761" s="305">
        <v>514023</v>
      </c>
      <c r="C761" s="391" t="s">
        <v>16839</v>
      </c>
    </row>
    <row r="762" spans="1:3">
      <c r="A762" t="s">
        <v>14840</v>
      </c>
      <c r="B762" s="305">
        <v>514024</v>
      </c>
      <c r="C762" s="391" t="s">
        <v>16839</v>
      </c>
    </row>
    <row r="763" spans="1:3">
      <c r="C763" s="392"/>
    </row>
    <row r="764" spans="1:3">
      <c r="C764" s="392"/>
    </row>
    <row r="765" spans="1:3">
      <c r="C765" s="392"/>
    </row>
    <row r="766" spans="1:3">
      <c r="C766" s="392"/>
    </row>
    <row r="767" spans="1:3">
      <c r="C767" s="392"/>
    </row>
    <row r="768" spans="1:3">
      <c r="C768" s="392"/>
    </row>
    <row r="769" spans="1:4">
      <c r="C769" t="s">
        <v>6905</v>
      </c>
    </row>
    <row r="773" spans="1:4">
      <c r="A773" t="s">
        <v>14841</v>
      </c>
      <c r="B773" s="379" t="s">
        <v>16664</v>
      </c>
      <c r="C773" t="s">
        <v>14842</v>
      </c>
      <c r="D773" t="s">
        <v>14842</v>
      </c>
    </row>
    <row r="774" spans="1:4">
      <c r="A774" t="s">
        <v>14843</v>
      </c>
      <c r="B774" s="379" t="s">
        <v>16665</v>
      </c>
      <c r="C774" t="s">
        <v>14844</v>
      </c>
      <c r="D774" t="s">
        <v>14844</v>
      </c>
    </row>
    <row r="775" spans="1:4">
      <c r="A775" t="s">
        <v>14845</v>
      </c>
      <c r="B775" s="305" t="s">
        <v>14846</v>
      </c>
      <c r="C775" t="s">
        <v>14847</v>
      </c>
      <c r="D775" t="s">
        <v>14847</v>
      </c>
    </row>
    <row r="776" spans="1:4">
      <c r="A776" s="391" t="s">
        <v>16495</v>
      </c>
      <c r="B776" s="379" t="s">
        <v>16666</v>
      </c>
      <c r="C776" t="s">
        <v>14848</v>
      </c>
      <c r="D776" t="s">
        <v>14848</v>
      </c>
    </row>
    <row r="777" spans="1:4">
      <c r="A777" t="s">
        <v>14849</v>
      </c>
      <c r="B777" s="379" t="s">
        <v>16667</v>
      </c>
      <c r="C777" t="s">
        <v>14850</v>
      </c>
      <c r="D777" t="s">
        <v>14850</v>
      </c>
    </row>
    <row r="778" spans="1:4">
      <c r="A778" t="s">
        <v>14851</v>
      </c>
      <c r="B778" s="381" t="s">
        <v>16668</v>
      </c>
      <c r="C778" t="s">
        <v>14852</v>
      </c>
      <c r="D778" t="s">
        <v>14852</v>
      </c>
    </row>
    <row r="779" spans="1:4">
      <c r="A779" t="s">
        <v>14853</v>
      </c>
      <c r="B779" s="305" t="s">
        <v>14854</v>
      </c>
      <c r="C779" t="s">
        <v>14855</v>
      </c>
      <c r="D779" t="s">
        <v>14855</v>
      </c>
    </row>
    <row r="780" spans="1:4">
      <c r="A780" t="s">
        <v>14856</v>
      </c>
      <c r="B780" s="305" t="s">
        <v>16669</v>
      </c>
      <c r="C780" t="s">
        <v>14857</v>
      </c>
      <c r="D780" t="s">
        <v>14857</v>
      </c>
    </row>
    <row r="781" spans="1:4">
      <c r="A781" t="s">
        <v>14858</v>
      </c>
      <c r="B781" s="379" t="s">
        <v>16670</v>
      </c>
      <c r="C781" t="s">
        <v>14859</v>
      </c>
      <c r="D781" t="s">
        <v>14859</v>
      </c>
    </row>
    <row r="782" spans="1:4">
      <c r="A782" t="s">
        <v>14860</v>
      </c>
      <c r="B782" s="379" t="s">
        <v>16671</v>
      </c>
      <c r="C782" t="s">
        <v>14861</v>
      </c>
      <c r="D782" t="s">
        <v>14861</v>
      </c>
    </row>
    <row r="783" spans="1:4">
      <c r="A783" t="s">
        <v>14862</v>
      </c>
      <c r="B783" s="379" t="s">
        <v>16672</v>
      </c>
      <c r="C783" t="s">
        <v>14863</v>
      </c>
      <c r="D783" t="s">
        <v>14863</v>
      </c>
    </row>
    <row r="784" spans="1:4">
      <c r="A784" t="s">
        <v>14864</v>
      </c>
      <c r="B784" s="305" t="s">
        <v>16673</v>
      </c>
      <c r="C784" t="s">
        <v>14865</v>
      </c>
      <c r="D784" t="s">
        <v>14865</v>
      </c>
    </row>
    <row r="785" spans="1:4">
      <c r="A785" t="s">
        <v>14866</v>
      </c>
      <c r="B785" s="379" t="s">
        <v>16674</v>
      </c>
      <c r="C785" t="s">
        <v>14867</v>
      </c>
      <c r="D785" t="s">
        <v>14867</v>
      </c>
    </row>
    <row r="786" spans="1:4">
      <c r="A786" t="s">
        <v>14868</v>
      </c>
      <c r="B786" s="379" t="s">
        <v>16675</v>
      </c>
      <c r="C786" t="s">
        <v>14869</v>
      </c>
      <c r="D786" t="s">
        <v>14869</v>
      </c>
    </row>
    <row r="787" spans="1:4">
      <c r="A787" t="s">
        <v>14870</v>
      </c>
      <c r="B787" s="379" t="s">
        <v>16676</v>
      </c>
      <c r="C787" t="s">
        <v>14871</v>
      </c>
      <c r="D787" t="s">
        <v>14871</v>
      </c>
    </row>
    <row r="788" spans="1:4">
      <c r="A788" t="s">
        <v>14872</v>
      </c>
      <c r="B788" s="379" t="s">
        <v>16677</v>
      </c>
      <c r="C788" t="s">
        <v>14873</v>
      </c>
      <c r="D788" t="s">
        <v>14873</v>
      </c>
    </row>
    <row r="789" spans="1:4" ht="16.5">
      <c r="A789" t="s">
        <v>14874</v>
      </c>
      <c r="B789" s="371" t="s">
        <v>16678</v>
      </c>
      <c r="C789" t="s">
        <v>14875</v>
      </c>
    </row>
    <row r="790" spans="1:4" ht="16.5">
      <c r="A790" t="s">
        <v>14876</v>
      </c>
      <c r="B790" s="370" t="s">
        <v>16679</v>
      </c>
      <c r="C790" t="s">
        <v>14877</v>
      </c>
    </row>
    <row r="791" spans="1:4" ht="16.5">
      <c r="A791" t="s">
        <v>14878</v>
      </c>
      <c r="B791" s="371" t="s">
        <v>16680</v>
      </c>
      <c r="C791" t="s">
        <v>14879</v>
      </c>
    </row>
    <row r="792" spans="1:4" ht="16.5">
      <c r="A792" t="s">
        <v>14880</v>
      </c>
      <c r="B792" s="370" t="s">
        <v>16681</v>
      </c>
      <c r="C792" t="s">
        <v>14881</v>
      </c>
    </row>
    <row r="793" spans="1:4">
      <c r="A793" t="s">
        <v>14882</v>
      </c>
      <c r="D793" t="s">
        <v>14875</v>
      </c>
    </row>
    <row r="794" spans="1:4">
      <c r="A794" t="s">
        <v>14883</v>
      </c>
      <c r="D794" t="s">
        <v>14877</v>
      </c>
    </row>
    <row r="795" spans="1:4">
      <c r="A795" t="s">
        <v>14884</v>
      </c>
      <c r="D795" t="s">
        <v>14879</v>
      </c>
    </row>
    <row r="796" spans="1:4">
      <c r="A796" t="s">
        <v>14885</v>
      </c>
      <c r="D796" t="s">
        <v>14881</v>
      </c>
    </row>
    <row r="797" spans="1:4">
      <c r="A797" t="s">
        <v>14886</v>
      </c>
      <c r="B797" s="379" t="s">
        <v>16682</v>
      </c>
      <c r="C797" t="s">
        <v>14887</v>
      </c>
      <c r="D797" t="s">
        <v>14887</v>
      </c>
    </row>
    <row r="798" spans="1:4">
      <c r="A798" t="s">
        <v>14888</v>
      </c>
      <c r="B798" s="379" t="s">
        <v>16683</v>
      </c>
      <c r="C798" t="s">
        <v>14889</v>
      </c>
      <c r="D798" t="s">
        <v>14889</v>
      </c>
    </row>
    <row r="799" spans="1:4">
      <c r="A799" t="s">
        <v>14890</v>
      </c>
      <c r="B799" s="305" t="s">
        <v>14891</v>
      </c>
      <c r="C799" t="s">
        <v>14892</v>
      </c>
      <c r="D799" t="s">
        <v>14892</v>
      </c>
    </row>
    <row r="800" spans="1:4">
      <c r="A800" t="s">
        <v>14893</v>
      </c>
      <c r="B800" s="381" t="s">
        <v>16684</v>
      </c>
      <c r="C800" t="s">
        <v>14894</v>
      </c>
      <c r="D800" t="s">
        <v>14894</v>
      </c>
    </row>
    <row r="801" spans="1:4">
      <c r="A801" t="s">
        <v>14895</v>
      </c>
      <c r="B801" s="369" t="s">
        <v>16685</v>
      </c>
      <c r="C801" t="s">
        <v>14896</v>
      </c>
      <c r="D801" t="s">
        <v>14896</v>
      </c>
    </row>
    <row r="802" spans="1:4">
      <c r="A802" t="s">
        <v>14897</v>
      </c>
      <c r="B802" s="381" t="s">
        <v>16686</v>
      </c>
      <c r="C802" t="s">
        <v>14898</v>
      </c>
      <c r="D802" t="s">
        <v>14898</v>
      </c>
    </row>
    <row r="803" spans="1:4">
      <c r="A803" t="s">
        <v>14899</v>
      </c>
      <c r="B803" s="381" t="s">
        <v>14900</v>
      </c>
      <c r="C803" t="s">
        <v>14901</v>
      </c>
      <c r="D803" t="s">
        <v>14901</v>
      </c>
    </row>
    <row r="804" spans="1:4">
      <c r="A804" t="s">
        <v>14902</v>
      </c>
      <c r="B804" s="305" t="s">
        <v>16687</v>
      </c>
      <c r="C804" t="s">
        <v>14903</v>
      </c>
      <c r="D804" t="s">
        <v>14903</v>
      </c>
    </row>
    <row r="805" spans="1:4">
      <c r="A805" t="s">
        <v>14904</v>
      </c>
      <c r="B805" s="379" t="s">
        <v>16688</v>
      </c>
      <c r="C805" t="s">
        <v>14905</v>
      </c>
      <c r="D805" t="s">
        <v>14905</v>
      </c>
    </row>
    <row r="806" spans="1:4">
      <c r="A806" t="s">
        <v>14906</v>
      </c>
      <c r="B806" s="379" t="s">
        <v>14907</v>
      </c>
      <c r="C806" t="s">
        <v>14908</v>
      </c>
      <c r="D806" t="s">
        <v>14908</v>
      </c>
    </row>
    <row r="807" spans="1:4">
      <c r="A807" t="s">
        <v>14909</v>
      </c>
      <c r="B807" s="379" t="s">
        <v>16689</v>
      </c>
      <c r="C807" t="s">
        <v>14910</v>
      </c>
      <c r="D807" t="s">
        <v>14910</v>
      </c>
    </row>
    <row r="808" spans="1:4">
      <c r="A808" t="s">
        <v>14911</v>
      </c>
      <c r="B808" s="379" t="s">
        <v>16690</v>
      </c>
      <c r="C808" t="s">
        <v>14912</v>
      </c>
      <c r="D808" t="s">
        <v>14912</v>
      </c>
    </row>
    <row r="809" spans="1:4" ht="16.5">
      <c r="A809" t="s">
        <v>14913</v>
      </c>
      <c r="B809" s="368" t="s">
        <v>14914</v>
      </c>
      <c r="C809" t="s">
        <v>14915</v>
      </c>
      <c r="D809" t="s">
        <v>14915</v>
      </c>
    </row>
    <row r="810" spans="1:4" ht="16.5">
      <c r="A810" t="s">
        <v>14916</v>
      </c>
      <c r="B810" s="323" t="s">
        <v>14917</v>
      </c>
      <c r="C810" t="s">
        <v>14918</v>
      </c>
      <c r="D810" t="s">
        <v>14918</v>
      </c>
    </row>
    <row r="811" spans="1:4" ht="16.5">
      <c r="A811" t="s">
        <v>14919</v>
      </c>
      <c r="B811" s="368" t="s">
        <v>14920</v>
      </c>
      <c r="C811" t="s">
        <v>14921</v>
      </c>
      <c r="D811" t="s">
        <v>14921</v>
      </c>
    </row>
    <row r="812" spans="1:4" ht="16.5">
      <c r="A812" t="s">
        <v>14922</v>
      </c>
      <c r="B812" s="323" t="s">
        <v>14923</v>
      </c>
      <c r="C812" t="s">
        <v>14924</v>
      </c>
      <c r="D812" t="s">
        <v>14924</v>
      </c>
    </row>
    <row r="813" spans="1:4">
      <c r="A813" t="s">
        <v>14925</v>
      </c>
      <c r="B813" s="379" t="s">
        <v>16691</v>
      </c>
      <c r="C813" t="s">
        <v>14926</v>
      </c>
      <c r="D813" t="s">
        <v>14926</v>
      </c>
    </row>
    <row r="814" spans="1:4">
      <c r="A814" t="s">
        <v>14927</v>
      </c>
      <c r="B814" s="379" t="s">
        <v>14928</v>
      </c>
      <c r="C814" t="s">
        <v>14929</v>
      </c>
      <c r="D814" t="s">
        <v>14929</v>
      </c>
    </row>
    <row r="815" spans="1:4">
      <c r="A815" t="s">
        <v>14930</v>
      </c>
      <c r="B815" s="379" t="s">
        <v>16692</v>
      </c>
      <c r="C815" t="s">
        <v>14931</v>
      </c>
      <c r="D815" t="s">
        <v>14931</v>
      </c>
    </row>
    <row r="816" spans="1:4">
      <c r="A816" t="s">
        <v>14932</v>
      </c>
      <c r="B816" s="379" t="s">
        <v>16693</v>
      </c>
      <c r="C816" t="s">
        <v>14933</v>
      </c>
      <c r="D816" t="s">
        <v>14933</v>
      </c>
    </row>
    <row r="817" spans="1:4" ht="16.5">
      <c r="A817" t="s">
        <v>14934</v>
      </c>
      <c r="B817" s="368" t="s">
        <v>16694</v>
      </c>
      <c r="C817" t="s">
        <v>14935</v>
      </c>
      <c r="D817" t="s">
        <v>14935</v>
      </c>
    </row>
    <row r="818" spans="1:4" ht="16.5">
      <c r="A818" t="s">
        <v>14936</v>
      </c>
      <c r="B818" s="323" t="s">
        <v>16695</v>
      </c>
      <c r="C818" t="s">
        <v>14937</v>
      </c>
      <c r="D818" t="s">
        <v>14937</v>
      </c>
    </row>
    <row r="819" spans="1:4" ht="16.5">
      <c r="A819" t="s">
        <v>14938</v>
      </c>
      <c r="B819" s="368" t="s">
        <v>16696</v>
      </c>
      <c r="C819" t="s">
        <v>14939</v>
      </c>
      <c r="D819" t="s">
        <v>14939</v>
      </c>
    </row>
    <row r="820" spans="1:4" ht="16.5">
      <c r="A820" t="s">
        <v>14940</v>
      </c>
      <c r="B820" s="323" t="s">
        <v>16697</v>
      </c>
      <c r="C820" t="s">
        <v>14941</v>
      </c>
      <c r="D820" t="s">
        <v>14941</v>
      </c>
    </row>
    <row r="821" spans="1:4">
      <c r="A821" t="s">
        <v>14942</v>
      </c>
      <c r="B821" s="381" t="s">
        <v>16698</v>
      </c>
      <c r="C821" t="s">
        <v>14943</v>
      </c>
      <c r="D821" t="s">
        <v>14943</v>
      </c>
    </row>
    <row r="822" spans="1:4">
      <c r="A822" t="s">
        <v>14944</v>
      </c>
      <c r="B822" s="381" t="s">
        <v>16699</v>
      </c>
      <c r="C822" t="s">
        <v>14945</v>
      </c>
      <c r="D822" t="s">
        <v>14945</v>
      </c>
    </row>
    <row r="823" spans="1:4">
      <c r="A823" t="s">
        <v>14946</v>
      </c>
      <c r="B823" s="305" t="s">
        <v>16700</v>
      </c>
      <c r="C823" t="s">
        <v>14947</v>
      </c>
      <c r="D823" t="s">
        <v>14947</v>
      </c>
    </row>
    <row r="824" spans="1:4" ht="15" thickBot="1">
      <c r="A824" t="s">
        <v>14948</v>
      </c>
      <c r="B824" s="305" t="s">
        <v>16701</v>
      </c>
      <c r="C824" t="s">
        <v>14949</v>
      </c>
      <c r="D824" t="s">
        <v>14949</v>
      </c>
    </row>
    <row r="825" spans="1:4" ht="18" thickTop="1" thickBot="1">
      <c r="A825" s="391" t="s">
        <v>16496</v>
      </c>
      <c r="B825" s="399" t="s">
        <v>14950</v>
      </c>
      <c r="C825" t="s">
        <v>14951</v>
      </c>
      <c r="D825" t="s">
        <v>14951</v>
      </c>
    </row>
    <row r="826" spans="1:4" ht="18" thickTop="1" thickBot="1">
      <c r="A826" s="391" t="s">
        <v>16497</v>
      </c>
      <c r="B826" s="398" t="s">
        <v>14952</v>
      </c>
      <c r="C826" t="s">
        <v>14953</v>
      </c>
      <c r="D826" t="s">
        <v>14953</v>
      </c>
    </row>
    <row r="827" spans="1:4" ht="18" thickTop="1" thickBot="1">
      <c r="A827" s="391" t="s">
        <v>16498</v>
      </c>
      <c r="B827" s="399" t="s">
        <v>14954</v>
      </c>
      <c r="C827" t="s">
        <v>14955</v>
      </c>
      <c r="D827" t="s">
        <v>14955</v>
      </c>
    </row>
    <row r="828" spans="1:4" ht="18" thickTop="1" thickBot="1">
      <c r="A828" s="391" t="s">
        <v>16499</v>
      </c>
      <c r="B828" s="398" t="s">
        <v>14956</v>
      </c>
      <c r="C828" t="s">
        <v>14957</v>
      </c>
      <c r="D828" t="s">
        <v>14957</v>
      </c>
    </row>
    <row r="829" spans="1:4" ht="15" thickTop="1">
      <c r="A829" t="s">
        <v>14958</v>
      </c>
      <c r="B829" s="381" t="s">
        <v>16702</v>
      </c>
      <c r="C829" t="s">
        <v>14959</v>
      </c>
      <c r="D829" t="s">
        <v>14959</v>
      </c>
    </row>
    <row r="830" spans="1:4">
      <c r="A830" t="s">
        <v>14960</v>
      </c>
      <c r="B830" s="382" t="s">
        <v>14961</v>
      </c>
      <c r="C830" t="s">
        <v>14962</v>
      </c>
      <c r="D830" t="s">
        <v>14962</v>
      </c>
    </row>
    <row r="831" spans="1:4">
      <c r="A831" t="s">
        <v>14963</v>
      </c>
      <c r="B831" s="305" t="s">
        <v>16703</v>
      </c>
      <c r="C831" t="s">
        <v>14964</v>
      </c>
      <c r="D831" t="s">
        <v>14964</v>
      </c>
    </row>
    <row r="832" spans="1:4">
      <c r="A832" t="s">
        <v>14965</v>
      </c>
      <c r="B832" s="305" t="s">
        <v>16704</v>
      </c>
      <c r="C832" t="s">
        <v>14966</v>
      </c>
      <c r="D832" t="s">
        <v>14966</v>
      </c>
    </row>
    <row r="833" spans="1:4">
      <c r="A833" t="s">
        <v>14967</v>
      </c>
      <c r="B833" s="381" t="s">
        <v>16705</v>
      </c>
      <c r="C833" t="s">
        <v>14968</v>
      </c>
      <c r="D833" t="s">
        <v>14968</v>
      </c>
    </row>
    <row r="834" spans="1:4">
      <c r="A834" t="s">
        <v>14969</v>
      </c>
      <c r="B834" s="381" t="s">
        <v>16706</v>
      </c>
      <c r="C834" t="s">
        <v>14970</v>
      </c>
      <c r="D834" t="s">
        <v>14970</v>
      </c>
    </row>
    <row r="835" spans="1:4">
      <c r="A835" t="s">
        <v>14971</v>
      </c>
      <c r="B835" s="305" t="s">
        <v>14972</v>
      </c>
      <c r="C835" t="s">
        <v>14973</v>
      </c>
      <c r="D835" t="s">
        <v>14973</v>
      </c>
    </row>
    <row r="836" spans="1:4">
      <c r="A836" t="s">
        <v>14974</v>
      </c>
      <c r="B836" s="381" t="s">
        <v>16707</v>
      </c>
      <c r="C836" t="s">
        <v>14975</v>
      </c>
      <c r="D836" t="s">
        <v>14975</v>
      </c>
    </row>
    <row r="837" spans="1:4">
      <c r="A837" t="s">
        <v>14976</v>
      </c>
      <c r="B837" s="381" t="s">
        <v>16708</v>
      </c>
      <c r="C837" t="s">
        <v>14977</v>
      </c>
      <c r="D837" t="s">
        <v>14978</v>
      </c>
    </row>
    <row r="838" spans="1:4">
      <c r="A838" t="s">
        <v>14979</v>
      </c>
      <c r="B838" s="381" t="s">
        <v>16709</v>
      </c>
      <c r="C838" t="s">
        <v>14978</v>
      </c>
      <c r="D838" t="s">
        <v>14977</v>
      </c>
    </row>
    <row r="839" spans="1:4">
      <c r="A839" t="s">
        <v>14980</v>
      </c>
      <c r="B839" s="305" t="s">
        <v>14981</v>
      </c>
      <c r="C839" t="s">
        <v>14982</v>
      </c>
      <c r="D839" t="s">
        <v>14982</v>
      </c>
    </row>
    <row r="840" spans="1:4">
      <c r="A840" t="s">
        <v>14983</v>
      </c>
      <c r="B840" s="305" t="s">
        <v>16710</v>
      </c>
      <c r="C840" t="s">
        <v>14984</v>
      </c>
      <c r="D840" t="s">
        <v>14984</v>
      </c>
    </row>
    <row r="841" spans="1:4">
      <c r="A841" t="s">
        <v>14985</v>
      </c>
      <c r="B841" s="381" t="s">
        <v>16711</v>
      </c>
      <c r="C841" t="s">
        <v>14986</v>
      </c>
      <c r="D841" t="s">
        <v>14986</v>
      </c>
    </row>
    <row r="842" spans="1:4">
      <c r="A842" t="s">
        <v>14987</v>
      </c>
      <c r="B842" s="381" t="s">
        <v>16712</v>
      </c>
      <c r="C842" t="s">
        <v>14988</v>
      </c>
      <c r="D842" t="s">
        <v>14988</v>
      </c>
    </row>
    <row r="843" spans="1:4">
      <c r="A843" t="s">
        <v>14989</v>
      </c>
      <c r="B843" s="305" t="s">
        <v>16713</v>
      </c>
      <c r="C843" t="s">
        <v>14990</v>
      </c>
      <c r="D843" t="s">
        <v>14990</v>
      </c>
    </row>
    <row r="844" spans="1:4">
      <c r="A844" t="s">
        <v>14991</v>
      </c>
      <c r="B844" s="379" t="s">
        <v>16714</v>
      </c>
      <c r="C844" t="s">
        <v>14992</v>
      </c>
      <c r="D844" t="s">
        <v>14992</v>
      </c>
    </row>
    <row r="845" spans="1:4">
      <c r="A845" t="s">
        <v>14993</v>
      </c>
      <c r="B845" s="381" t="s">
        <v>16715</v>
      </c>
      <c r="C845" t="s">
        <v>14994</v>
      </c>
    </row>
    <row r="846" spans="1:4">
      <c r="A846" t="s">
        <v>14995</v>
      </c>
      <c r="B846" s="381" t="s">
        <v>16716</v>
      </c>
      <c r="C846" t="s">
        <v>14996</v>
      </c>
    </row>
    <row r="847" spans="1:4">
      <c r="A847" t="s">
        <v>14997</v>
      </c>
      <c r="B847" s="305" t="s">
        <v>14998</v>
      </c>
      <c r="C847" t="s">
        <v>14999</v>
      </c>
    </row>
    <row r="848" spans="1:4">
      <c r="A848" t="s">
        <v>15000</v>
      </c>
      <c r="B848" s="305" t="s">
        <v>16717</v>
      </c>
      <c r="C848" t="s">
        <v>15001</v>
      </c>
    </row>
    <row r="849" spans="1:3" ht="16.5">
      <c r="A849" t="s">
        <v>15002</v>
      </c>
      <c r="B849" s="367" t="s">
        <v>16718</v>
      </c>
      <c r="C849" t="s">
        <v>15003</v>
      </c>
    </row>
    <row r="850" spans="1:3" ht="16.5">
      <c r="A850" t="s">
        <v>15004</v>
      </c>
      <c r="B850" s="366" t="s">
        <v>16719</v>
      </c>
      <c r="C850" t="s">
        <v>15005</v>
      </c>
    </row>
    <row r="851" spans="1:3" ht="16.5">
      <c r="A851" t="s">
        <v>15006</v>
      </c>
      <c r="B851" s="367" t="s">
        <v>16720</v>
      </c>
      <c r="C851" t="s">
        <v>15007</v>
      </c>
    </row>
    <row r="852" spans="1:3" ht="16.5">
      <c r="A852" t="s">
        <v>15008</v>
      </c>
      <c r="B852" s="366" t="s">
        <v>16721</v>
      </c>
      <c r="C852" t="s">
        <v>15009</v>
      </c>
    </row>
    <row r="853" spans="1:3">
      <c r="A853" t="s">
        <v>15010</v>
      </c>
      <c r="B853" s="389" t="s">
        <v>16722</v>
      </c>
      <c r="C853" t="s">
        <v>15011</v>
      </c>
    </row>
    <row r="854" spans="1:3">
      <c r="A854" t="s">
        <v>15012</v>
      </c>
      <c r="B854" s="389" t="s">
        <v>16723</v>
      </c>
      <c r="C854" t="s">
        <v>15013</v>
      </c>
    </row>
    <row r="855" spans="1:3">
      <c r="A855" t="s">
        <v>15014</v>
      </c>
      <c r="B855" s="389" t="s">
        <v>16724</v>
      </c>
      <c r="C855" t="s">
        <v>15015</v>
      </c>
    </row>
    <row r="856" spans="1:3">
      <c r="A856" t="s">
        <v>15016</v>
      </c>
      <c r="B856" s="389" t="s">
        <v>15017</v>
      </c>
      <c r="C856" t="s">
        <v>15018</v>
      </c>
    </row>
    <row r="857" spans="1:3">
      <c r="A857" t="s">
        <v>15019</v>
      </c>
      <c r="B857" s="381" t="s">
        <v>16725</v>
      </c>
      <c r="C857" t="s">
        <v>15020</v>
      </c>
    </row>
    <row r="858" spans="1:3">
      <c r="A858" t="s">
        <v>15021</v>
      </c>
      <c r="B858" s="381" t="s">
        <v>16726</v>
      </c>
      <c r="C858" t="s">
        <v>15022</v>
      </c>
    </row>
    <row r="859" spans="1:3">
      <c r="A859" t="s">
        <v>15023</v>
      </c>
      <c r="B859" s="381" t="s">
        <v>16727</v>
      </c>
      <c r="C859" t="s">
        <v>15024</v>
      </c>
    </row>
    <row r="860" spans="1:3">
      <c r="A860" t="s">
        <v>15025</v>
      </c>
      <c r="B860" s="305" t="s">
        <v>16728</v>
      </c>
      <c r="C860" t="s">
        <v>15026</v>
      </c>
    </row>
    <row r="861" spans="1:3">
      <c r="A861" t="s">
        <v>15027</v>
      </c>
      <c r="B861" s="381" t="s">
        <v>16729</v>
      </c>
      <c r="C861" t="s">
        <v>15028</v>
      </c>
    </row>
    <row r="862" spans="1:3">
      <c r="A862" t="s">
        <v>15029</v>
      </c>
      <c r="B862" s="381" t="s">
        <v>15030</v>
      </c>
      <c r="C862" t="s">
        <v>15031</v>
      </c>
    </row>
    <row r="863" spans="1:3">
      <c r="A863" t="s">
        <v>15032</v>
      </c>
      <c r="B863" s="381" t="s">
        <v>16730</v>
      </c>
      <c r="C863" t="s">
        <v>15033</v>
      </c>
    </row>
    <row r="864" spans="1:3">
      <c r="A864" t="s">
        <v>15034</v>
      </c>
      <c r="B864" s="381" t="s">
        <v>16731</v>
      </c>
      <c r="C864" t="s">
        <v>15035</v>
      </c>
    </row>
    <row r="865" spans="1:3">
      <c r="A865" t="s">
        <v>15036</v>
      </c>
      <c r="B865" s="381" t="s">
        <v>16732</v>
      </c>
      <c r="C865" t="s">
        <v>15037</v>
      </c>
    </row>
    <row r="866" spans="1:3">
      <c r="A866" t="s">
        <v>15038</v>
      </c>
      <c r="B866" s="381" t="s">
        <v>16733</v>
      </c>
      <c r="C866" t="s">
        <v>15039</v>
      </c>
    </row>
    <row r="867" spans="1:3">
      <c r="A867" t="s">
        <v>15040</v>
      </c>
      <c r="B867" s="305" t="s">
        <v>15041</v>
      </c>
      <c r="C867" t="s">
        <v>15042</v>
      </c>
    </row>
    <row r="868" spans="1:3">
      <c r="A868" t="s">
        <v>15043</v>
      </c>
      <c r="B868" s="305" t="s">
        <v>16734</v>
      </c>
      <c r="C868" t="s">
        <v>15044</v>
      </c>
    </row>
    <row r="869" spans="1:3">
      <c r="A869" t="s">
        <v>15045</v>
      </c>
      <c r="B869" s="381" t="s">
        <v>16735</v>
      </c>
      <c r="C869" t="s">
        <v>15046</v>
      </c>
    </row>
    <row r="870" spans="1:3">
      <c r="A870" t="s">
        <v>15047</v>
      </c>
      <c r="B870" s="381" t="s">
        <v>16736</v>
      </c>
      <c r="C870" t="s">
        <v>15048</v>
      </c>
    </row>
    <row r="871" spans="1:3">
      <c r="A871" t="s">
        <v>15049</v>
      </c>
      <c r="B871" s="305" t="s">
        <v>15050</v>
      </c>
      <c r="C871" t="s">
        <v>15051</v>
      </c>
    </row>
    <row r="872" spans="1:3">
      <c r="A872" t="s">
        <v>15052</v>
      </c>
      <c r="B872" s="305" t="s">
        <v>16737</v>
      </c>
      <c r="C872" t="s">
        <v>15053</v>
      </c>
    </row>
    <row r="873" spans="1:3" ht="16.5">
      <c r="A873" t="s">
        <v>15054</v>
      </c>
      <c r="B873" s="365" t="s">
        <v>16738</v>
      </c>
      <c r="C873" t="s">
        <v>15055</v>
      </c>
    </row>
    <row r="874" spans="1:3" ht="16.5">
      <c r="A874" t="s">
        <v>15056</v>
      </c>
      <c r="B874" s="364" t="s">
        <v>15057</v>
      </c>
      <c r="C874" t="s">
        <v>15058</v>
      </c>
    </row>
    <row r="875" spans="1:3" ht="16.5">
      <c r="A875" t="s">
        <v>15059</v>
      </c>
      <c r="B875" s="365" t="s">
        <v>15060</v>
      </c>
      <c r="C875" t="s">
        <v>15061</v>
      </c>
    </row>
    <row r="876" spans="1:3" ht="16.5">
      <c r="A876" t="s">
        <v>15062</v>
      </c>
      <c r="B876" s="364" t="s">
        <v>15063</v>
      </c>
      <c r="C876" t="s">
        <v>15064</v>
      </c>
    </row>
    <row r="877" spans="1:3" ht="16.5">
      <c r="A877" t="s">
        <v>12001</v>
      </c>
      <c r="B877" s="364" t="s">
        <v>16739</v>
      </c>
      <c r="C877" t="s">
        <v>15065</v>
      </c>
    </row>
    <row r="878" spans="1:3" ht="16.5">
      <c r="A878" t="s">
        <v>12004</v>
      </c>
      <c r="B878" s="364" t="s">
        <v>15066</v>
      </c>
      <c r="C878" t="s">
        <v>15067</v>
      </c>
    </row>
    <row r="879" spans="1:3" ht="16.5">
      <c r="A879" t="s">
        <v>12007</v>
      </c>
      <c r="B879" s="364" t="s">
        <v>15068</v>
      </c>
      <c r="C879" t="s">
        <v>15069</v>
      </c>
    </row>
    <row r="880" spans="1:3" ht="16.5">
      <c r="A880" t="s">
        <v>12010</v>
      </c>
      <c r="B880" s="364" t="s">
        <v>15070</v>
      </c>
      <c r="C880" t="s">
        <v>15071</v>
      </c>
    </row>
    <row r="881" spans="1:4" ht="15" thickBot="1">
      <c r="A881" t="s">
        <v>15072</v>
      </c>
      <c r="B881" s="391" t="s">
        <v>15073</v>
      </c>
      <c r="C881" t="s">
        <v>15074</v>
      </c>
    </row>
    <row r="882" spans="1:4" ht="18" thickTop="1" thickBot="1">
      <c r="A882" t="s">
        <v>15075</v>
      </c>
      <c r="B882" s="363" t="s">
        <v>16740</v>
      </c>
      <c r="C882" t="s">
        <v>15076</v>
      </c>
    </row>
    <row r="883" spans="1:4" ht="18" thickTop="1" thickBot="1">
      <c r="A883" t="s">
        <v>15077</v>
      </c>
      <c r="B883" s="333" t="s">
        <v>16741</v>
      </c>
      <c r="C883" t="s">
        <v>15078</v>
      </c>
    </row>
    <row r="884" spans="1:4" ht="34.5" thickTop="1" thickBot="1">
      <c r="A884" t="s">
        <v>15079</v>
      </c>
      <c r="B884" s="362" t="s">
        <v>15080</v>
      </c>
      <c r="C884" t="s">
        <v>15081</v>
      </c>
    </row>
    <row r="885" spans="1:4" ht="15" thickTop="1"/>
    <row r="891" spans="1:4">
      <c r="A891" t="s">
        <v>15082</v>
      </c>
    </row>
    <row r="892" spans="1:4">
      <c r="A892" t="s">
        <v>15083</v>
      </c>
      <c r="C892" t="s">
        <v>15084</v>
      </c>
      <c r="D892" t="s">
        <v>15085</v>
      </c>
    </row>
    <row r="893" spans="1:4">
      <c r="A893" t="s">
        <v>15086</v>
      </c>
      <c r="C893" t="s">
        <v>15087</v>
      </c>
      <c r="D893" t="s">
        <v>15088</v>
      </c>
    </row>
    <row r="894" spans="1:4">
      <c r="A894" t="s">
        <v>15089</v>
      </c>
      <c r="C894" t="s">
        <v>15090</v>
      </c>
      <c r="D894" t="s">
        <v>15091</v>
      </c>
    </row>
    <row r="895" spans="1:4">
      <c r="A895" t="s">
        <v>15092</v>
      </c>
      <c r="C895" t="s">
        <v>15093</v>
      </c>
      <c r="D895" t="s">
        <v>15094</v>
      </c>
    </row>
    <row r="897" spans="1:4">
      <c r="A897" t="s">
        <v>15095</v>
      </c>
    </row>
    <row r="898" spans="1:4">
      <c r="A898" t="s">
        <v>15096</v>
      </c>
      <c r="B898" s="305" t="s">
        <v>15097</v>
      </c>
      <c r="C898" t="s">
        <v>15097</v>
      </c>
      <c r="D898" t="s">
        <v>15098</v>
      </c>
    </row>
    <row r="899" spans="1:4">
      <c r="A899" t="s">
        <v>15099</v>
      </c>
      <c r="B899" s="305" t="s">
        <v>15100</v>
      </c>
      <c r="C899" t="s">
        <v>15101</v>
      </c>
      <c r="D899" t="s">
        <v>15102</v>
      </c>
    </row>
    <row r="900" spans="1:4">
      <c r="A900" t="s">
        <v>15103</v>
      </c>
      <c r="B900" s="305" t="s">
        <v>15104</v>
      </c>
      <c r="C900" t="s">
        <v>15105</v>
      </c>
      <c r="D900" t="s">
        <v>15106</v>
      </c>
    </row>
    <row r="901" spans="1:4">
      <c r="A901" t="s">
        <v>15107</v>
      </c>
      <c r="B901" s="305" t="s">
        <v>15108</v>
      </c>
      <c r="C901" t="s">
        <v>15108</v>
      </c>
      <c r="D901" t="s">
        <v>15109</v>
      </c>
    </row>
    <row r="905" spans="1:4">
      <c r="A905" t="s">
        <v>15110</v>
      </c>
    </row>
    <row r="906" spans="1:4">
      <c r="A906" t="s">
        <v>15111</v>
      </c>
      <c r="B906" s="379" t="s">
        <v>608</v>
      </c>
      <c r="C906" t="s">
        <v>13867</v>
      </c>
      <c r="D906" t="s">
        <v>15112</v>
      </c>
    </row>
    <row r="907" spans="1:4">
      <c r="A907" t="s">
        <v>15113</v>
      </c>
      <c r="B907" s="379" t="s">
        <v>609</v>
      </c>
      <c r="C907" t="s">
        <v>15114</v>
      </c>
      <c r="D907" t="s">
        <v>15115</v>
      </c>
    </row>
    <row r="908" spans="1:4">
      <c r="A908" t="s">
        <v>15116</v>
      </c>
      <c r="B908" s="379" t="s">
        <v>13552</v>
      </c>
      <c r="C908" t="s">
        <v>15117</v>
      </c>
      <c r="D908" t="s">
        <v>15118</v>
      </c>
    </row>
    <row r="909" spans="1:4">
      <c r="A909" t="s">
        <v>13654</v>
      </c>
      <c r="B909" s="379" t="s">
        <v>611</v>
      </c>
      <c r="C909" t="s">
        <v>15119</v>
      </c>
      <c r="D909" t="s">
        <v>15120</v>
      </c>
    </row>
    <row r="910" spans="1:4">
      <c r="A910" t="s">
        <v>13517</v>
      </c>
      <c r="B910" s="379" t="s">
        <v>612</v>
      </c>
      <c r="C910" t="s">
        <v>15121</v>
      </c>
      <c r="D910" t="s">
        <v>15122</v>
      </c>
    </row>
    <row r="911" spans="1:4">
      <c r="A911" t="s">
        <v>15123</v>
      </c>
      <c r="B911" s="379" t="s">
        <v>613</v>
      </c>
      <c r="C911" t="s">
        <v>15124</v>
      </c>
      <c r="D911" t="s">
        <v>15125</v>
      </c>
    </row>
    <row r="912" spans="1:4">
      <c r="A912" t="s">
        <v>13603</v>
      </c>
      <c r="B912" s="379" t="s">
        <v>614</v>
      </c>
      <c r="C912" t="s">
        <v>15126</v>
      </c>
      <c r="D912" t="s">
        <v>15127</v>
      </c>
    </row>
    <row r="913" spans="1:4">
      <c r="A913" t="s">
        <v>13480</v>
      </c>
      <c r="B913" s="379" t="s">
        <v>615</v>
      </c>
      <c r="C913" t="s">
        <v>15128</v>
      </c>
      <c r="D913" t="s">
        <v>15129</v>
      </c>
    </row>
    <row r="914" spans="1:4">
      <c r="A914" s="391" t="s">
        <v>16500</v>
      </c>
      <c r="B914" s="379" t="s">
        <v>16742</v>
      </c>
      <c r="C914" t="s">
        <v>14786</v>
      </c>
      <c r="D914" t="s">
        <v>15129</v>
      </c>
    </row>
    <row r="915" spans="1:4">
      <c r="A915" s="391" t="s">
        <v>16501</v>
      </c>
      <c r="B915" s="379" t="s">
        <v>16742</v>
      </c>
      <c r="C915" t="s">
        <v>14786</v>
      </c>
      <c r="D915" t="s">
        <v>15129</v>
      </c>
    </row>
    <row r="916" spans="1:4">
      <c r="A916" t="s">
        <v>13524</v>
      </c>
      <c r="B916" s="379" t="s">
        <v>616</v>
      </c>
      <c r="C916" t="s">
        <v>15130</v>
      </c>
      <c r="D916" t="s">
        <v>15131</v>
      </c>
    </row>
    <row r="917" spans="1:4">
      <c r="A917" t="s">
        <v>15132</v>
      </c>
      <c r="B917" s="379" t="s">
        <v>617</v>
      </c>
      <c r="C917" t="s">
        <v>15133</v>
      </c>
      <c r="D917" t="s">
        <v>15134</v>
      </c>
    </row>
    <row r="918" spans="1:4">
      <c r="A918" t="s">
        <v>15135</v>
      </c>
      <c r="B918" s="379" t="s">
        <v>618</v>
      </c>
      <c r="C918" t="s">
        <v>15136</v>
      </c>
      <c r="D918" t="s">
        <v>15137</v>
      </c>
    </row>
    <row r="919" spans="1:4">
      <c r="A919" t="s">
        <v>15138</v>
      </c>
      <c r="B919" s="379" t="s">
        <v>619</v>
      </c>
      <c r="C919" t="s">
        <v>15139</v>
      </c>
      <c r="D919" t="s">
        <v>15140</v>
      </c>
    </row>
    <row r="920" spans="1:4">
      <c r="A920" s="392" t="s">
        <v>15141</v>
      </c>
      <c r="B920" s="379" t="s">
        <v>619</v>
      </c>
      <c r="C920" t="s">
        <v>15139</v>
      </c>
    </row>
    <row r="921" spans="1:4">
      <c r="A921" t="s">
        <v>13535</v>
      </c>
      <c r="B921" s="379" t="s">
        <v>620</v>
      </c>
      <c r="C921" t="s">
        <v>15142</v>
      </c>
      <c r="D921" t="s">
        <v>15143</v>
      </c>
    </row>
    <row r="922" spans="1:4">
      <c r="A922" s="392" t="s">
        <v>15144</v>
      </c>
      <c r="B922" s="379" t="s">
        <v>620</v>
      </c>
      <c r="C922" t="s">
        <v>15142</v>
      </c>
      <c r="D922" t="s">
        <v>15145</v>
      </c>
    </row>
    <row r="923" spans="1:4">
      <c r="A923" t="s">
        <v>13631</v>
      </c>
      <c r="B923" s="379" t="s">
        <v>13630</v>
      </c>
      <c r="C923" t="s">
        <v>15146</v>
      </c>
    </row>
    <row r="924" spans="1:4">
      <c r="A924" t="s">
        <v>15147</v>
      </c>
      <c r="B924" s="379" t="s">
        <v>15148</v>
      </c>
      <c r="C924" t="s">
        <v>15149</v>
      </c>
    </row>
    <row r="925" spans="1:4">
      <c r="A925" t="s">
        <v>13579</v>
      </c>
      <c r="B925" s="379" t="s">
        <v>13578</v>
      </c>
      <c r="C925" t="s">
        <v>15150</v>
      </c>
    </row>
    <row r="926" spans="1:4" ht="16.5">
      <c r="A926" t="s">
        <v>15151</v>
      </c>
      <c r="B926" s="240" t="s">
        <v>624</v>
      </c>
      <c r="C926" t="s">
        <v>15152</v>
      </c>
      <c r="D926" t="s">
        <v>15153</v>
      </c>
    </row>
    <row r="927" spans="1:4" ht="16.5">
      <c r="A927" s="391" t="s">
        <v>16502</v>
      </c>
      <c r="B927" s="240" t="s">
        <v>624</v>
      </c>
      <c r="C927" t="s">
        <v>15152</v>
      </c>
      <c r="D927" t="s">
        <v>15153</v>
      </c>
    </row>
    <row r="928" spans="1:4" ht="16.5">
      <c r="A928" s="391" t="s">
        <v>16503</v>
      </c>
      <c r="B928" s="240" t="s">
        <v>13194</v>
      </c>
      <c r="C928" t="s">
        <v>15154</v>
      </c>
    </row>
    <row r="929" spans="1:4">
      <c r="A929" t="s">
        <v>15155</v>
      </c>
      <c r="B929" s="379" t="s">
        <v>625</v>
      </c>
      <c r="C929" t="s">
        <v>15156</v>
      </c>
      <c r="D929" t="s">
        <v>15157</v>
      </c>
    </row>
    <row r="930" spans="1:4">
      <c r="A930" t="s">
        <v>15158</v>
      </c>
      <c r="B930" s="379" t="s">
        <v>626</v>
      </c>
      <c r="C930" t="s">
        <v>15159</v>
      </c>
      <c r="D930" t="s">
        <v>15160</v>
      </c>
    </row>
    <row r="931" spans="1:4">
      <c r="A931" t="s">
        <v>15161</v>
      </c>
      <c r="B931" s="379" t="s">
        <v>627</v>
      </c>
      <c r="C931" t="s">
        <v>15162</v>
      </c>
      <c r="D931" t="s">
        <v>15163</v>
      </c>
    </row>
    <row r="932" spans="1:4">
      <c r="A932" t="s">
        <v>15164</v>
      </c>
      <c r="B932" s="379" t="s">
        <v>628</v>
      </c>
      <c r="C932" t="s">
        <v>15165</v>
      </c>
      <c r="D932" t="s">
        <v>15166</v>
      </c>
    </row>
    <row r="933" spans="1:4">
      <c r="A933" t="s">
        <v>15167</v>
      </c>
      <c r="B933" s="379" t="s">
        <v>629</v>
      </c>
      <c r="C933" t="s">
        <v>15168</v>
      </c>
    </row>
    <row r="934" spans="1:4">
      <c r="A934" t="s">
        <v>15169</v>
      </c>
      <c r="B934" s="379" t="s">
        <v>629</v>
      </c>
      <c r="C934" t="s">
        <v>15168</v>
      </c>
      <c r="D934" t="s">
        <v>15166</v>
      </c>
    </row>
    <row r="935" spans="1:4">
      <c r="A935" t="s">
        <v>15170</v>
      </c>
      <c r="B935" s="379" t="s">
        <v>629</v>
      </c>
      <c r="C935" t="s">
        <v>15168</v>
      </c>
      <c r="D935" t="s">
        <v>15171</v>
      </c>
    </row>
    <row r="936" spans="1:4">
      <c r="A936" t="s">
        <v>13542</v>
      </c>
      <c r="B936" s="379" t="s">
        <v>630</v>
      </c>
      <c r="C936" t="s">
        <v>15172</v>
      </c>
      <c r="D936" t="s">
        <v>15173</v>
      </c>
    </row>
    <row r="937" spans="1:4">
      <c r="A937" t="s">
        <v>15174</v>
      </c>
      <c r="B937" s="379" t="s">
        <v>631</v>
      </c>
      <c r="C937" t="s">
        <v>15175</v>
      </c>
      <c r="D937" t="s">
        <v>15176</v>
      </c>
    </row>
    <row r="938" spans="1:4">
      <c r="A938" t="s">
        <v>13232</v>
      </c>
      <c r="B938" s="379" t="s">
        <v>632</v>
      </c>
      <c r="C938" t="s">
        <v>15177</v>
      </c>
      <c r="D938" t="s">
        <v>15178</v>
      </c>
    </row>
    <row r="939" spans="1:4">
      <c r="A939" t="s">
        <v>15179</v>
      </c>
      <c r="B939" s="379" t="s">
        <v>633</v>
      </c>
      <c r="C939" t="s">
        <v>15180</v>
      </c>
      <c r="D939" t="s">
        <v>15181</v>
      </c>
    </row>
    <row r="940" spans="1:4">
      <c r="A940" t="s">
        <v>15182</v>
      </c>
      <c r="B940" s="379" t="s">
        <v>634</v>
      </c>
      <c r="C940" t="s">
        <v>15183</v>
      </c>
      <c r="D940" t="s">
        <v>15184</v>
      </c>
    </row>
    <row r="941" spans="1:4">
      <c r="A941" t="s">
        <v>15185</v>
      </c>
      <c r="B941" s="379" t="s">
        <v>635</v>
      </c>
      <c r="C941" t="s">
        <v>15186</v>
      </c>
      <c r="D941" t="s">
        <v>15187</v>
      </c>
    </row>
    <row r="942" spans="1:4">
      <c r="A942" t="s">
        <v>13669</v>
      </c>
      <c r="B942" s="379" t="s">
        <v>636</v>
      </c>
      <c r="C942" t="s">
        <v>15188</v>
      </c>
      <c r="D942" t="s">
        <v>15189</v>
      </c>
    </row>
    <row r="943" spans="1:4">
      <c r="A943" t="s">
        <v>15190</v>
      </c>
      <c r="B943" s="379" t="s">
        <v>637</v>
      </c>
      <c r="C943" t="s">
        <v>15191</v>
      </c>
      <c r="D943" t="s">
        <v>15192</v>
      </c>
    </row>
    <row r="944" spans="1:4">
      <c r="A944" t="s">
        <v>13504</v>
      </c>
      <c r="B944" s="379" t="s">
        <v>638</v>
      </c>
      <c r="C944" t="s">
        <v>15193</v>
      </c>
      <c r="D944" t="s">
        <v>15194</v>
      </c>
    </row>
    <row r="945" spans="1:4">
      <c r="A945" t="s">
        <v>15195</v>
      </c>
      <c r="B945" s="379" t="s">
        <v>13558</v>
      </c>
      <c r="C945" t="s">
        <v>15196</v>
      </c>
      <c r="D945" t="s">
        <v>15197</v>
      </c>
    </row>
    <row r="946" spans="1:4">
      <c r="A946" t="s">
        <v>15198</v>
      </c>
      <c r="B946" s="379" t="s">
        <v>2173</v>
      </c>
      <c r="C946" t="s">
        <v>15199</v>
      </c>
    </row>
    <row r="947" spans="1:4" ht="16.5">
      <c r="A947" t="s">
        <v>15200</v>
      </c>
      <c r="B947" s="240" t="s">
        <v>641</v>
      </c>
      <c r="C947" t="s">
        <v>15201</v>
      </c>
    </row>
    <row r="948" spans="1:4" ht="16.5">
      <c r="A948" t="s">
        <v>15202</v>
      </c>
      <c r="B948" s="240" t="s">
        <v>642</v>
      </c>
      <c r="C948" t="s">
        <v>15203</v>
      </c>
      <c r="D948" t="s">
        <v>15204</v>
      </c>
    </row>
    <row r="949" spans="1:4">
      <c r="A949" t="s">
        <v>15205</v>
      </c>
      <c r="B949" s="379" t="s">
        <v>643</v>
      </c>
      <c r="C949" t="s">
        <v>15206</v>
      </c>
      <c r="D949" t="s">
        <v>15207</v>
      </c>
    </row>
    <row r="950" spans="1:4">
      <c r="A950" t="s">
        <v>15208</v>
      </c>
      <c r="B950" s="379" t="s">
        <v>644</v>
      </c>
      <c r="C950" t="s">
        <v>15209</v>
      </c>
      <c r="D950" t="s">
        <v>15210</v>
      </c>
    </row>
    <row r="951" spans="1:4">
      <c r="A951" t="s">
        <v>15211</v>
      </c>
      <c r="B951" s="379" t="s">
        <v>645</v>
      </c>
      <c r="C951" t="s">
        <v>15212</v>
      </c>
      <c r="D951" t="s">
        <v>15213</v>
      </c>
    </row>
    <row r="952" spans="1:4">
      <c r="A952" t="s">
        <v>15214</v>
      </c>
      <c r="B952" s="379" t="s">
        <v>646</v>
      </c>
      <c r="C952" t="s">
        <v>15215</v>
      </c>
      <c r="D952" t="s">
        <v>15216</v>
      </c>
    </row>
    <row r="953" spans="1:4">
      <c r="A953" t="s">
        <v>15217</v>
      </c>
      <c r="B953" s="379" t="s">
        <v>647</v>
      </c>
      <c r="C953" t="s">
        <v>15218</v>
      </c>
      <c r="D953" t="s">
        <v>15219</v>
      </c>
    </row>
    <row r="954" spans="1:4">
      <c r="A954" t="s">
        <v>15220</v>
      </c>
      <c r="B954" s="379" t="s">
        <v>648</v>
      </c>
      <c r="C954" t="s">
        <v>15221</v>
      </c>
      <c r="D954" t="s">
        <v>15222</v>
      </c>
    </row>
    <row r="955" spans="1:4">
      <c r="A955" t="s">
        <v>13597</v>
      </c>
      <c r="B955" s="379" t="s">
        <v>649</v>
      </c>
      <c r="C955" t="s">
        <v>15223</v>
      </c>
      <c r="D955" t="s">
        <v>15224</v>
      </c>
    </row>
    <row r="956" spans="1:4">
      <c r="A956" t="s">
        <v>15225</v>
      </c>
      <c r="B956" s="379" t="s">
        <v>650</v>
      </c>
      <c r="C956" t="s">
        <v>13840</v>
      </c>
      <c r="D956" t="s">
        <v>15226</v>
      </c>
    </row>
    <row r="957" spans="1:4">
      <c r="A957" s="391" t="s">
        <v>15227</v>
      </c>
      <c r="B957" s="379" t="s">
        <v>650</v>
      </c>
      <c r="C957" t="s">
        <v>13840</v>
      </c>
      <c r="D957" t="s">
        <v>15228</v>
      </c>
    </row>
    <row r="958" spans="1:4">
      <c r="A958" s="391" t="s">
        <v>15229</v>
      </c>
      <c r="B958" s="379" t="s">
        <v>650</v>
      </c>
      <c r="C958" t="s">
        <v>13840</v>
      </c>
      <c r="D958" t="s">
        <v>15230</v>
      </c>
    </row>
    <row r="959" spans="1:4">
      <c r="A959" t="s">
        <v>15231</v>
      </c>
      <c r="B959" s="379" t="s">
        <v>651</v>
      </c>
      <c r="C959" t="s">
        <v>15232</v>
      </c>
      <c r="D959" t="s">
        <v>15233</v>
      </c>
    </row>
    <row r="960" spans="1:4">
      <c r="A960" t="s">
        <v>15234</v>
      </c>
      <c r="B960" s="379" t="s">
        <v>652</v>
      </c>
      <c r="C960" t="s">
        <v>15235</v>
      </c>
      <c r="D960" t="s">
        <v>15236</v>
      </c>
    </row>
    <row r="961" spans="1:4">
      <c r="A961" t="s">
        <v>15237</v>
      </c>
      <c r="B961" s="379" t="s">
        <v>15238</v>
      </c>
      <c r="C961" t="s">
        <v>15239</v>
      </c>
      <c r="D961" t="s">
        <v>15240</v>
      </c>
    </row>
    <row r="962" spans="1:4">
      <c r="A962" t="s">
        <v>15241</v>
      </c>
      <c r="B962" s="379" t="s">
        <v>654</v>
      </c>
      <c r="C962" t="s">
        <v>15242</v>
      </c>
      <c r="D962" t="s">
        <v>15243</v>
      </c>
    </row>
    <row r="963" spans="1:4">
      <c r="A963" t="s">
        <v>15244</v>
      </c>
      <c r="B963" s="379" t="s">
        <v>655</v>
      </c>
      <c r="C963" t="s">
        <v>15245</v>
      </c>
      <c r="D963" t="s">
        <v>15246</v>
      </c>
    </row>
    <row r="964" spans="1:4">
      <c r="A964" t="s">
        <v>15247</v>
      </c>
      <c r="B964" s="379" t="s">
        <v>656</v>
      </c>
      <c r="C964" t="s">
        <v>15248</v>
      </c>
      <c r="D964" t="s">
        <v>15249</v>
      </c>
    </row>
    <row r="965" spans="1:4">
      <c r="A965" t="s">
        <v>15250</v>
      </c>
      <c r="B965" s="379" t="s">
        <v>13555</v>
      </c>
      <c r="C965" t="s">
        <v>15251</v>
      </c>
      <c r="D965" t="s">
        <v>15249</v>
      </c>
    </row>
    <row r="966" spans="1:4">
      <c r="A966" s="391" t="s">
        <v>16504</v>
      </c>
      <c r="B966" s="379" t="s">
        <v>13555</v>
      </c>
      <c r="C966" t="s">
        <v>15251</v>
      </c>
      <c r="D966" t="s">
        <v>15252</v>
      </c>
    </row>
    <row r="967" spans="1:4">
      <c r="A967" s="391" t="s">
        <v>16505</v>
      </c>
      <c r="B967" s="379" t="s">
        <v>16743</v>
      </c>
      <c r="C967" t="s">
        <v>15253</v>
      </c>
      <c r="D967" t="s">
        <v>15252</v>
      </c>
    </row>
    <row r="968" spans="1:4">
      <c r="A968" t="s">
        <v>15254</v>
      </c>
      <c r="B968" s="379" t="s">
        <v>13496</v>
      </c>
      <c r="C968" t="s">
        <v>15255</v>
      </c>
      <c r="D968" t="s">
        <v>15256</v>
      </c>
    </row>
    <row r="969" spans="1:4">
      <c r="A969" t="s">
        <v>15257</v>
      </c>
      <c r="B969" s="379" t="s">
        <v>659</v>
      </c>
      <c r="C969" t="s">
        <v>15258</v>
      </c>
      <c r="D969" t="s">
        <v>15259</v>
      </c>
    </row>
    <row r="970" spans="1:4">
      <c r="A970" t="s">
        <v>15260</v>
      </c>
      <c r="B970" s="379" t="s">
        <v>659</v>
      </c>
      <c r="C970" t="s">
        <v>15258</v>
      </c>
      <c r="D970" t="s">
        <v>15261</v>
      </c>
    </row>
    <row r="971" spans="1:4">
      <c r="A971" t="s">
        <v>15262</v>
      </c>
      <c r="B971" s="379" t="s">
        <v>13341</v>
      </c>
      <c r="C971" t="s">
        <v>15263</v>
      </c>
      <c r="D971" t="s">
        <v>15264</v>
      </c>
    </row>
    <row r="972" spans="1:4">
      <c r="A972" t="s">
        <v>13624</v>
      </c>
      <c r="B972" s="379" t="s">
        <v>661</v>
      </c>
      <c r="C972" t="s">
        <v>15265</v>
      </c>
      <c r="D972" t="s">
        <v>15266</v>
      </c>
    </row>
    <row r="973" spans="1:4">
      <c r="A973" t="s">
        <v>13512</v>
      </c>
      <c r="B973" s="379" t="s">
        <v>13349</v>
      </c>
      <c r="C973" t="s">
        <v>15267</v>
      </c>
    </row>
    <row r="974" spans="1:4">
      <c r="A974" t="s">
        <v>13660</v>
      </c>
      <c r="B974" s="379" t="s">
        <v>663</v>
      </c>
      <c r="C974" t="s">
        <v>15268</v>
      </c>
      <c r="D974" t="s">
        <v>15269</v>
      </c>
    </row>
    <row r="975" spans="1:4">
      <c r="A975" t="s">
        <v>15270</v>
      </c>
      <c r="B975" s="379" t="s">
        <v>13355</v>
      </c>
      <c r="C975" t="s">
        <v>15271</v>
      </c>
      <c r="D975" t="s">
        <v>15272</v>
      </c>
    </row>
    <row r="976" spans="1:4">
      <c r="A976" s="391" t="s">
        <v>16506</v>
      </c>
      <c r="B976" s="379" t="s">
        <v>13355</v>
      </c>
      <c r="C976" t="s">
        <v>15271</v>
      </c>
      <c r="D976" t="s">
        <v>15272</v>
      </c>
    </row>
    <row r="977" spans="1:4">
      <c r="A977" t="s">
        <v>15273</v>
      </c>
      <c r="B977" s="379" t="s">
        <v>665</v>
      </c>
      <c r="C977" t="s">
        <v>15274</v>
      </c>
      <c r="D977" t="s">
        <v>15272</v>
      </c>
    </row>
    <row r="978" spans="1:4">
      <c r="A978" t="s">
        <v>15275</v>
      </c>
      <c r="B978" s="379" t="s">
        <v>665</v>
      </c>
      <c r="C978" t="s">
        <v>15274</v>
      </c>
      <c r="D978" t="s">
        <v>15272</v>
      </c>
    </row>
    <row r="979" spans="1:4">
      <c r="A979" t="s">
        <v>15276</v>
      </c>
      <c r="B979" s="379" t="s">
        <v>13364</v>
      </c>
      <c r="C979" t="s">
        <v>15277</v>
      </c>
      <c r="D979" t="s">
        <v>15272</v>
      </c>
    </row>
    <row r="980" spans="1:4">
      <c r="A980" t="s">
        <v>13375</v>
      </c>
      <c r="B980" s="379" t="s">
        <v>667</v>
      </c>
      <c r="C980" t="s">
        <v>14451</v>
      </c>
      <c r="D980" t="s">
        <v>15278</v>
      </c>
    </row>
    <row r="981" spans="1:4">
      <c r="A981" t="s">
        <v>15279</v>
      </c>
      <c r="B981" s="379" t="s">
        <v>667</v>
      </c>
      <c r="C981" t="s">
        <v>14451</v>
      </c>
      <c r="D981" t="s">
        <v>15280</v>
      </c>
    </row>
    <row r="982" spans="1:4">
      <c r="A982" t="s">
        <v>15281</v>
      </c>
      <c r="B982" s="379" t="s">
        <v>667</v>
      </c>
      <c r="C982" t="s">
        <v>14451</v>
      </c>
      <c r="D982" t="s">
        <v>15282</v>
      </c>
    </row>
    <row r="983" spans="1:4">
      <c r="A983" t="s">
        <v>15283</v>
      </c>
      <c r="B983" s="379" t="s">
        <v>667</v>
      </c>
      <c r="C983" t="s">
        <v>14451</v>
      </c>
      <c r="D983">
        <v>6</v>
      </c>
    </row>
    <row r="984" spans="1:4">
      <c r="A984" t="s">
        <v>15284</v>
      </c>
      <c r="B984" s="379" t="s">
        <v>13384</v>
      </c>
      <c r="C984" t="s">
        <v>15285</v>
      </c>
      <c r="D984" t="s">
        <v>15286</v>
      </c>
    </row>
    <row r="985" spans="1:4">
      <c r="A985" t="s">
        <v>15287</v>
      </c>
      <c r="B985" s="379" t="s">
        <v>669</v>
      </c>
      <c r="C985" t="s">
        <v>15288</v>
      </c>
    </row>
    <row r="986" spans="1:4">
      <c r="A986" t="s">
        <v>15289</v>
      </c>
      <c r="B986" s="379" t="s">
        <v>13389</v>
      </c>
      <c r="C986" t="s">
        <v>15290</v>
      </c>
    </row>
    <row r="987" spans="1:4">
      <c r="A987" t="s">
        <v>15291</v>
      </c>
      <c r="B987" s="379" t="s">
        <v>13547</v>
      </c>
      <c r="C987" t="s">
        <v>15292</v>
      </c>
    </row>
    <row r="988" spans="1:4">
      <c r="A988" t="s">
        <v>15293</v>
      </c>
      <c r="B988" s="379" t="s">
        <v>13568</v>
      </c>
      <c r="C988" t="s">
        <v>15294</v>
      </c>
    </row>
    <row r="989" spans="1:4">
      <c r="A989" t="s">
        <v>15295</v>
      </c>
      <c r="B989" s="379" t="s">
        <v>15296</v>
      </c>
      <c r="C989" t="s">
        <v>15297</v>
      </c>
    </row>
    <row r="990" spans="1:4">
      <c r="A990" t="s">
        <v>15298</v>
      </c>
      <c r="B990" s="379" t="s">
        <v>13404</v>
      </c>
      <c r="C990" t="s">
        <v>15299</v>
      </c>
    </row>
    <row r="991" spans="1:4">
      <c r="A991" t="s">
        <v>13645</v>
      </c>
      <c r="B991" s="379" t="s">
        <v>13644</v>
      </c>
      <c r="C991" t="s">
        <v>15300</v>
      </c>
    </row>
    <row r="992" spans="1:4">
      <c r="A992" t="s">
        <v>15301</v>
      </c>
      <c r="B992" s="379" t="s">
        <v>13644</v>
      </c>
      <c r="C992" t="s">
        <v>15300</v>
      </c>
    </row>
    <row r="993" spans="1:4">
      <c r="A993" t="s">
        <v>15302</v>
      </c>
      <c r="B993" s="379" t="s">
        <v>15303</v>
      </c>
      <c r="C993" t="s">
        <v>15304</v>
      </c>
    </row>
    <row r="994" spans="1:4">
      <c r="A994" t="s">
        <v>15305</v>
      </c>
      <c r="B994" s="379" t="s">
        <v>15303</v>
      </c>
      <c r="C994" t="s">
        <v>15304</v>
      </c>
    </row>
    <row r="995" spans="1:4">
      <c r="A995" s="391" t="s">
        <v>16507</v>
      </c>
      <c r="B995" s="379" t="s">
        <v>16744</v>
      </c>
      <c r="C995" t="s">
        <v>15306</v>
      </c>
    </row>
    <row r="996" spans="1:4">
      <c r="A996" s="391" t="s">
        <v>15307</v>
      </c>
      <c r="B996" s="382" t="s">
        <v>13418</v>
      </c>
      <c r="C996" t="s">
        <v>15308</v>
      </c>
    </row>
    <row r="997" spans="1:4">
      <c r="A997" s="391" t="s">
        <v>15309</v>
      </c>
      <c r="B997" s="361" t="s">
        <v>13421</v>
      </c>
      <c r="C997" t="s">
        <v>15310</v>
      </c>
    </row>
    <row r="998" spans="1:4">
      <c r="A998" s="391" t="s">
        <v>15311</v>
      </c>
      <c r="B998" s="381" t="s">
        <v>13423</v>
      </c>
      <c r="C998" t="s">
        <v>14836</v>
      </c>
    </row>
    <row r="999" spans="1:4">
      <c r="A999" s="391" t="s">
        <v>16508</v>
      </c>
      <c r="B999" s="381" t="s">
        <v>13423</v>
      </c>
      <c r="C999" t="s">
        <v>14836</v>
      </c>
    </row>
    <row r="1000" spans="1:4">
      <c r="A1000" s="391" t="s">
        <v>16509</v>
      </c>
      <c r="B1000" s="381" t="s">
        <v>13423</v>
      </c>
      <c r="C1000" t="s">
        <v>14836</v>
      </c>
    </row>
    <row r="1001" spans="1:4">
      <c r="A1001" s="391" t="s">
        <v>16510</v>
      </c>
      <c r="B1001" s="381" t="s">
        <v>13425</v>
      </c>
      <c r="C1001" t="s">
        <v>15312</v>
      </c>
    </row>
    <row r="1002" spans="1:4">
      <c r="A1002" s="391" t="s">
        <v>16511</v>
      </c>
      <c r="B1002" s="380" t="s">
        <v>16745</v>
      </c>
      <c r="C1002" t="s">
        <v>15313</v>
      </c>
    </row>
    <row r="1003" spans="1:4">
      <c r="A1003" s="391" t="s">
        <v>16512</v>
      </c>
      <c r="B1003" s="380" t="s">
        <v>16746</v>
      </c>
      <c r="C1003" t="s">
        <v>15314</v>
      </c>
    </row>
    <row r="1004" spans="1:4">
      <c r="A1004" t="s">
        <v>15315</v>
      </c>
      <c r="C1004" t="s">
        <v>15316</v>
      </c>
      <c r="D1004" t="s">
        <v>15316</v>
      </c>
    </row>
    <row r="1005" spans="1:4">
      <c r="A1005" t="s">
        <v>15317</v>
      </c>
      <c r="C1005" t="s">
        <v>15318</v>
      </c>
      <c r="D1005" t="s">
        <v>15318</v>
      </c>
    </row>
    <row r="1006" spans="1:4">
      <c r="A1006" t="s">
        <v>15319</v>
      </c>
      <c r="C1006" t="s">
        <v>15300</v>
      </c>
      <c r="D1006" t="s">
        <v>15300</v>
      </c>
    </row>
    <row r="1007" spans="1:4">
      <c r="A1007" t="s">
        <v>15320</v>
      </c>
      <c r="C1007" t="s">
        <v>15321</v>
      </c>
      <c r="D1007" t="s">
        <v>15321</v>
      </c>
    </row>
    <row r="1008" spans="1:4">
      <c r="A1008" t="s">
        <v>15322</v>
      </c>
      <c r="C1008" t="s">
        <v>15323</v>
      </c>
      <c r="D1008" t="s">
        <v>15323</v>
      </c>
    </row>
    <row r="1009" spans="1:4">
      <c r="A1009" s="391" t="s">
        <v>16513</v>
      </c>
      <c r="C1009" s="391" t="s">
        <v>16821</v>
      </c>
    </row>
    <row r="1010" spans="1:4">
      <c r="A1010" s="391" t="s">
        <v>16514</v>
      </c>
      <c r="B1010" s="381" t="s">
        <v>16747</v>
      </c>
      <c r="C1010" s="391" t="s">
        <v>16840</v>
      </c>
    </row>
    <row r="1012" spans="1:4">
      <c r="A1012" t="s">
        <v>15324</v>
      </c>
      <c r="B1012" s="379" t="s">
        <v>608</v>
      </c>
      <c r="C1012" s="336" t="s">
        <v>15325</v>
      </c>
      <c r="D1012" t="s">
        <v>15326</v>
      </c>
    </row>
    <row r="1013" spans="1:4">
      <c r="A1013" t="s">
        <v>15327</v>
      </c>
      <c r="B1013" s="379" t="s">
        <v>609</v>
      </c>
      <c r="C1013" s="336" t="s">
        <v>15328</v>
      </c>
      <c r="D1013" t="s">
        <v>15329</v>
      </c>
    </row>
    <row r="1014" spans="1:4">
      <c r="A1014" t="s">
        <v>15330</v>
      </c>
      <c r="B1014" s="379" t="s">
        <v>13552</v>
      </c>
      <c r="C1014" s="336" t="s">
        <v>15331</v>
      </c>
      <c r="D1014" t="s">
        <v>15332</v>
      </c>
    </row>
    <row r="1015" spans="1:4">
      <c r="A1015" t="s">
        <v>15333</v>
      </c>
      <c r="B1015" s="379" t="s">
        <v>611</v>
      </c>
      <c r="C1015" s="354" t="s">
        <v>15334</v>
      </c>
      <c r="D1015" t="s">
        <v>15335</v>
      </c>
    </row>
    <row r="1016" spans="1:4">
      <c r="A1016" t="s">
        <v>15336</v>
      </c>
      <c r="B1016" s="379" t="s">
        <v>612</v>
      </c>
      <c r="C1016" s="353" t="s">
        <v>16841</v>
      </c>
      <c r="D1016" t="s">
        <v>15337</v>
      </c>
    </row>
    <row r="1017" spans="1:4">
      <c r="A1017" t="s">
        <v>15338</v>
      </c>
      <c r="B1017" s="379" t="s">
        <v>613</v>
      </c>
      <c r="C1017" s="336" t="s">
        <v>15339</v>
      </c>
      <c r="D1017" t="s">
        <v>15340</v>
      </c>
    </row>
    <row r="1018" spans="1:4">
      <c r="A1018" t="s">
        <v>13607</v>
      </c>
      <c r="B1018" s="379" t="s">
        <v>614</v>
      </c>
      <c r="C1018" s="336" t="s">
        <v>15341</v>
      </c>
      <c r="D1018" t="s">
        <v>15342</v>
      </c>
    </row>
    <row r="1019" spans="1:4">
      <c r="A1019" t="s">
        <v>15343</v>
      </c>
      <c r="B1019" s="379" t="s">
        <v>615</v>
      </c>
      <c r="C1019" s="335" t="s">
        <v>15344</v>
      </c>
      <c r="D1019" t="s">
        <v>15345</v>
      </c>
    </row>
    <row r="1020" spans="1:4">
      <c r="A1020" s="391" t="s">
        <v>16515</v>
      </c>
      <c r="B1020" s="379" t="s">
        <v>16742</v>
      </c>
      <c r="C1020" s="335" t="s">
        <v>15344</v>
      </c>
      <c r="D1020" t="s">
        <v>15345</v>
      </c>
    </row>
    <row r="1021" spans="1:4">
      <c r="A1021" s="391" t="s">
        <v>16516</v>
      </c>
      <c r="B1021" s="379" t="s">
        <v>16742</v>
      </c>
      <c r="C1021" s="335" t="s">
        <v>15344</v>
      </c>
      <c r="D1021" t="s">
        <v>15345</v>
      </c>
    </row>
    <row r="1022" spans="1:4">
      <c r="A1022" t="s">
        <v>15346</v>
      </c>
      <c r="B1022" s="379" t="s">
        <v>616</v>
      </c>
      <c r="C1022" s="336" t="s">
        <v>15347</v>
      </c>
      <c r="D1022" t="s">
        <v>15348</v>
      </c>
    </row>
    <row r="1023" spans="1:4">
      <c r="A1023" t="s">
        <v>15349</v>
      </c>
      <c r="B1023" s="379" t="s">
        <v>617</v>
      </c>
      <c r="C1023" s="336" t="s">
        <v>15350</v>
      </c>
      <c r="D1023" t="s">
        <v>15351</v>
      </c>
    </row>
    <row r="1024" spans="1:4">
      <c r="A1024" t="s">
        <v>15352</v>
      </c>
      <c r="B1024" s="379" t="s">
        <v>618</v>
      </c>
      <c r="C1024" s="336" t="s">
        <v>15353</v>
      </c>
      <c r="D1024" t="s">
        <v>15354</v>
      </c>
    </row>
    <row r="1025" spans="1:4">
      <c r="A1025" t="s">
        <v>15355</v>
      </c>
      <c r="B1025" s="379" t="s">
        <v>619</v>
      </c>
      <c r="C1025" s="336" t="s">
        <v>15356</v>
      </c>
      <c r="D1025" t="s">
        <v>15357</v>
      </c>
    </row>
    <row r="1026" spans="1:4">
      <c r="A1026" s="392" t="s">
        <v>15358</v>
      </c>
      <c r="B1026" s="379" t="s">
        <v>619</v>
      </c>
      <c r="C1026" s="336" t="s">
        <v>15356</v>
      </c>
      <c r="D1026" t="s">
        <v>15357</v>
      </c>
    </row>
    <row r="1027" spans="1:4">
      <c r="A1027" t="s">
        <v>15359</v>
      </c>
      <c r="B1027" s="379" t="s">
        <v>620</v>
      </c>
      <c r="C1027" s="353" t="s">
        <v>16842</v>
      </c>
      <c r="D1027" t="s">
        <v>15360</v>
      </c>
    </row>
    <row r="1028" spans="1:4">
      <c r="A1028" s="392" t="s">
        <v>15361</v>
      </c>
      <c r="B1028" s="379" t="s">
        <v>620</v>
      </c>
      <c r="C1028" s="353" t="s">
        <v>16842</v>
      </c>
      <c r="D1028" t="s">
        <v>15360</v>
      </c>
    </row>
    <row r="1029" spans="1:4">
      <c r="A1029" t="s">
        <v>13635</v>
      </c>
      <c r="B1029" s="379" t="s">
        <v>13630</v>
      </c>
      <c r="C1029" s="353" t="s">
        <v>16843</v>
      </c>
      <c r="D1029" t="s">
        <v>15362</v>
      </c>
    </row>
    <row r="1030" spans="1:4">
      <c r="A1030" t="s">
        <v>15363</v>
      </c>
      <c r="B1030" s="379" t="s">
        <v>15148</v>
      </c>
      <c r="C1030" s="336" t="s">
        <v>15364</v>
      </c>
    </row>
    <row r="1031" spans="1:4">
      <c r="A1031" t="s">
        <v>13583</v>
      </c>
      <c r="B1031" s="379" t="s">
        <v>13578</v>
      </c>
      <c r="C1031" s="354" t="s">
        <v>15365</v>
      </c>
    </row>
    <row r="1032" spans="1:4" ht="16.5">
      <c r="A1032" t="s">
        <v>15366</v>
      </c>
      <c r="B1032" s="240" t="s">
        <v>624</v>
      </c>
      <c r="C1032" s="353" t="s">
        <v>16844</v>
      </c>
    </row>
    <row r="1033" spans="1:4" ht="16.5">
      <c r="A1033" t="s">
        <v>15367</v>
      </c>
      <c r="B1033" s="240" t="s">
        <v>16748</v>
      </c>
      <c r="C1033" s="353" t="s">
        <v>16845</v>
      </c>
    </row>
    <row r="1034" spans="1:4">
      <c r="A1034" t="s">
        <v>15368</v>
      </c>
      <c r="B1034" s="379" t="s">
        <v>625</v>
      </c>
      <c r="C1034" s="353" t="s">
        <v>16846</v>
      </c>
      <c r="D1034" t="s">
        <v>15369</v>
      </c>
    </row>
    <row r="1035" spans="1:4">
      <c r="A1035" t="s">
        <v>15370</v>
      </c>
      <c r="B1035" s="379" t="s">
        <v>626</v>
      </c>
      <c r="C1035" s="336" t="s">
        <v>15371</v>
      </c>
      <c r="D1035" t="s">
        <v>15372</v>
      </c>
    </row>
    <row r="1036" spans="1:4">
      <c r="A1036" t="s">
        <v>15373</v>
      </c>
      <c r="B1036" s="379" t="s">
        <v>627</v>
      </c>
      <c r="C1036" s="336" t="s">
        <v>15374</v>
      </c>
      <c r="D1036" t="s">
        <v>15375</v>
      </c>
    </row>
    <row r="1037" spans="1:4">
      <c r="A1037" t="s">
        <v>15376</v>
      </c>
      <c r="B1037" s="379" t="s">
        <v>628</v>
      </c>
      <c r="C1037" s="336" t="s">
        <v>15377</v>
      </c>
      <c r="D1037" t="s">
        <v>15378</v>
      </c>
    </row>
    <row r="1038" spans="1:4">
      <c r="A1038" t="s">
        <v>15379</v>
      </c>
      <c r="B1038" s="379" t="s">
        <v>629</v>
      </c>
      <c r="C1038" s="336" t="s">
        <v>15380</v>
      </c>
      <c r="D1038" t="s">
        <v>15381</v>
      </c>
    </row>
    <row r="1039" spans="1:4">
      <c r="A1039" t="s">
        <v>15382</v>
      </c>
      <c r="B1039" s="379" t="s">
        <v>629</v>
      </c>
      <c r="C1039" s="336" t="s">
        <v>15380</v>
      </c>
      <c r="D1039" t="s">
        <v>15381</v>
      </c>
    </row>
    <row r="1040" spans="1:4">
      <c r="A1040" t="s">
        <v>15383</v>
      </c>
      <c r="B1040" s="379" t="s">
        <v>629</v>
      </c>
      <c r="C1040" s="336" t="s">
        <v>15380</v>
      </c>
      <c r="D1040" t="s">
        <v>15384</v>
      </c>
    </row>
    <row r="1041" spans="1:4">
      <c r="A1041" t="s">
        <v>15385</v>
      </c>
      <c r="B1041" s="379" t="s">
        <v>630</v>
      </c>
      <c r="C1041" s="336" t="s">
        <v>15386</v>
      </c>
      <c r="D1041" t="s">
        <v>15387</v>
      </c>
    </row>
    <row r="1042" spans="1:4">
      <c r="A1042" t="s">
        <v>15388</v>
      </c>
      <c r="B1042" s="379" t="s">
        <v>631</v>
      </c>
      <c r="C1042" s="336" t="s">
        <v>15389</v>
      </c>
      <c r="D1042" t="s">
        <v>15390</v>
      </c>
    </row>
    <row r="1043" spans="1:4">
      <c r="A1043" t="s">
        <v>13594</v>
      </c>
      <c r="B1043" s="379" t="s">
        <v>632</v>
      </c>
      <c r="C1043" s="350" t="s">
        <v>16847</v>
      </c>
      <c r="D1043" t="s">
        <v>15391</v>
      </c>
    </row>
    <row r="1044" spans="1:4">
      <c r="A1044" s="391" t="s">
        <v>16517</v>
      </c>
      <c r="B1044" s="379" t="s">
        <v>632</v>
      </c>
      <c r="C1044" s="350" t="s">
        <v>16848</v>
      </c>
      <c r="D1044" t="s">
        <v>15391</v>
      </c>
    </row>
    <row r="1045" spans="1:4">
      <c r="A1045" t="s">
        <v>15392</v>
      </c>
      <c r="B1045" s="379" t="s">
        <v>633</v>
      </c>
      <c r="C1045" s="336" t="s">
        <v>15393</v>
      </c>
      <c r="D1045" t="s">
        <v>15394</v>
      </c>
    </row>
    <row r="1046" spans="1:4">
      <c r="A1046" t="s">
        <v>15395</v>
      </c>
      <c r="B1046" s="379" t="s">
        <v>634</v>
      </c>
      <c r="C1046" s="336" t="s">
        <v>15396</v>
      </c>
      <c r="D1046" t="s">
        <v>15397</v>
      </c>
    </row>
    <row r="1047" spans="1:4">
      <c r="A1047" t="s">
        <v>15398</v>
      </c>
      <c r="B1047" s="379" t="s">
        <v>635</v>
      </c>
      <c r="C1047" s="336" t="s">
        <v>15399</v>
      </c>
      <c r="D1047" t="s">
        <v>15400</v>
      </c>
    </row>
    <row r="1048" spans="1:4">
      <c r="A1048" t="s">
        <v>13673</v>
      </c>
      <c r="B1048" s="379" t="s">
        <v>636</v>
      </c>
      <c r="C1048" s="336" t="s">
        <v>15401</v>
      </c>
      <c r="D1048" t="s">
        <v>15402</v>
      </c>
    </row>
    <row r="1049" spans="1:4">
      <c r="A1049" t="s">
        <v>15403</v>
      </c>
      <c r="B1049" s="379" t="s">
        <v>637</v>
      </c>
      <c r="C1049" s="353" t="s">
        <v>16849</v>
      </c>
      <c r="D1049" t="s">
        <v>15404</v>
      </c>
    </row>
    <row r="1050" spans="1:4">
      <c r="A1050" t="s">
        <v>15405</v>
      </c>
      <c r="B1050" s="379" t="s">
        <v>638</v>
      </c>
      <c r="C1050" s="336" t="s">
        <v>15406</v>
      </c>
      <c r="D1050" t="s">
        <v>15407</v>
      </c>
    </row>
    <row r="1051" spans="1:4">
      <c r="A1051" t="s">
        <v>15408</v>
      </c>
      <c r="B1051" s="379" t="s">
        <v>13558</v>
      </c>
      <c r="C1051" s="336" t="s">
        <v>15409</v>
      </c>
      <c r="D1051" t="s">
        <v>15410</v>
      </c>
    </row>
    <row r="1052" spans="1:4">
      <c r="A1052" t="s">
        <v>15411</v>
      </c>
      <c r="B1052" s="379" t="s">
        <v>2173</v>
      </c>
      <c r="C1052" s="336" t="s">
        <v>15412</v>
      </c>
      <c r="D1052" t="s">
        <v>15413</v>
      </c>
    </row>
    <row r="1053" spans="1:4" ht="16.5">
      <c r="A1053" t="s">
        <v>15414</v>
      </c>
      <c r="B1053" s="240" t="s">
        <v>641</v>
      </c>
      <c r="C1053" s="353" t="s">
        <v>15415</v>
      </c>
    </row>
    <row r="1054" spans="1:4" ht="16.5">
      <c r="A1054" t="s">
        <v>15416</v>
      </c>
      <c r="B1054" s="240" t="s">
        <v>642</v>
      </c>
      <c r="C1054" s="395" t="s">
        <v>16850</v>
      </c>
    </row>
    <row r="1055" spans="1:4">
      <c r="A1055" t="s">
        <v>15417</v>
      </c>
      <c r="B1055" s="379" t="s">
        <v>643</v>
      </c>
      <c r="C1055" s="336" t="s">
        <v>15418</v>
      </c>
      <c r="D1055" t="s">
        <v>15419</v>
      </c>
    </row>
    <row r="1056" spans="1:4">
      <c r="A1056" t="s">
        <v>15420</v>
      </c>
      <c r="B1056" s="379" t="s">
        <v>644</v>
      </c>
      <c r="C1056" s="353" t="s">
        <v>16851</v>
      </c>
      <c r="D1056" t="s">
        <v>15421</v>
      </c>
    </row>
    <row r="1057" spans="1:4">
      <c r="A1057" t="s">
        <v>15422</v>
      </c>
      <c r="B1057" s="379" t="s">
        <v>645</v>
      </c>
      <c r="C1057" s="336" t="s">
        <v>15423</v>
      </c>
      <c r="D1057" t="s">
        <v>15424</v>
      </c>
    </row>
    <row r="1058" spans="1:4">
      <c r="A1058" t="s">
        <v>15425</v>
      </c>
      <c r="B1058" s="379" t="s">
        <v>646</v>
      </c>
      <c r="C1058" s="336" t="s">
        <v>15426</v>
      </c>
      <c r="D1058" t="s">
        <v>15427</v>
      </c>
    </row>
    <row r="1059" spans="1:4">
      <c r="A1059" t="s">
        <v>15428</v>
      </c>
      <c r="B1059" s="379" t="s">
        <v>647</v>
      </c>
      <c r="C1059" s="336" t="s">
        <v>15429</v>
      </c>
      <c r="D1059" t="s">
        <v>15430</v>
      </c>
    </row>
    <row r="1060" spans="1:4">
      <c r="A1060" t="s">
        <v>15431</v>
      </c>
      <c r="B1060" s="379" t="s">
        <v>648</v>
      </c>
      <c r="C1060" s="336" t="s">
        <v>15432</v>
      </c>
      <c r="D1060" t="s">
        <v>15433</v>
      </c>
    </row>
    <row r="1061" spans="1:4">
      <c r="A1061" t="s">
        <v>13601</v>
      </c>
      <c r="B1061" s="379" t="s">
        <v>649</v>
      </c>
      <c r="C1061" s="354" t="s">
        <v>15434</v>
      </c>
      <c r="D1061" t="s">
        <v>15435</v>
      </c>
    </row>
    <row r="1062" spans="1:4">
      <c r="A1062" t="s">
        <v>15436</v>
      </c>
      <c r="B1062" s="379" t="s">
        <v>650</v>
      </c>
      <c r="C1062" s="353" t="s">
        <v>15437</v>
      </c>
      <c r="D1062" s="391" t="s">
        <v>17069</v>
      </c>
    </row>
    <row r="1063" spans="1:4">
      <c r="A1063" s="391" t="s">
        <v>16518</v>
      </c>
      <c r="B1063" s="379" t="s">
        <v>650</v>
      </c>
      <c r="C1063" s="354" t="s">
        <v>15437</v>
      </c>
    </row>
    <row r="1064" spans="1:4">
      <c r="A1064" s="391" t="s">
        <v>16519</v>
      </c>
      <c r="B1064" s="379" t="s">
        <v>650</v>
      </c>
      <c r="C1064" s="354" t="s">
        <v>15437</v>
      </c>
    </row>
    <row r="1065" spans="1:4">
      <c r="A1065" t="s">
        <v>15438</v>
      </c>
      <c r="B1065" s="379" t="s">
        <v>651</v>
      </c>
      <c r="C1065" s="336" t="s">
        <v>15439</v>
      </c>
      <c r="D1065" t="s">
        <v>15440</v>
      </c>
    </row>
    <row r="1066" spans="1:4">
      <c r="A1066" t="s">
        <v>15441</v>
      </c>
      <c r="B1066" s="379" t="s">
        <v>652</v>
      </c>
      <c r="C1066" s="336" t="s">
        <v>15442</v>
      </c>
      <c r="D1066" t="s">
        <v>15443</v>
      </c>
    </row>
    <row r="1067" spans="1:4">
      <c r="A1067" t="s">
        <v>15444</v>
      </c>
      <c r="B1067" s="379" t="s">
        <v>15238</v>
      </c>
      <c r="C1067" s="353" t="s">
        <v>16852</v>
      </c>
      <c r="D1067" t="s">
        <v>15445</v>
      </c>
    </row>
    <row r="1068" spans="1:4">
      <c r="A1068" t="s">
        <v>15446</v>
      </c>
      <c r="B1068" s="379" t="s">
        <v>654</v>
      </c>
      <c r="C1068" s="336" t="s">
        <v>15447</v>
      </c>
      <c r="D1068" t="s">
        <v>15448</v>
      </c>
    </row>
    <row r="1069" spans="1:4">
      <c r="A1069" t="s">
        <v>15449</v>
      </c>
      <c r="B1069" s="379" t="s">
        <v>655</v>
      </c>
      <c r="C1069" s="353" t="s">
        <v>16853</v>
      </c>
      <c r="D1069" t="s">
        <v>15450</v>
      </c>
    </row>
    <row r="1070" spans="1:4">
      <c r="A1070" t="s">
        <v>15451</v>
      </c>
      <c r="B1070" s="379" t="s">
        <v>656</v>
      </c>
      <c r="C1070" s="354" t="s">
        <v>15452</v>
      </c>
      <c r="D1070" t="s">
        <v>15453</v>
      </c>
    </row>
    <row r="1071" spans="1:4">
      <c r="A1071" t="s">
        <v>15454</v>
      </c>
      <c r="B1071" s="379" t="s">
        <v>13555</v>
      </c>
      <c r="C1071" s="336" t="s">
        <v>15455</v>
      </c>
      <c r="D1071" t="s">
        <v>15456</v>
      </c>
    </row>
    <row r="1072" spans="1:4">
      <c r="A1072" s="391" t="s">
        <v>16520</v>
      </c>
      <c r="B1072" s="379" t="s">
        <v>13555</v>
      </c>
      <c r="C1072" s="353" t="s">
        <v>16854</v>
      </c>
      <c r="D1072" t="s">
        <v>15456</v>
      </c>
    </row>
    <row r="1073" spans="1:4">
      <c r="A1073" s="391" t="s">
        <v>16521</v>
      </c>
      <c r="B1073" s="379" t="s">
        <v>16743</v>
      </c>
      <c r="C1073" s="353" t="s">
        <v>16855</v>
      </c>
      <c r="D1073" t="s">
        <v>15456</v>
      </c>
    </row>
    <row r="1074" spans="1:4">
      <c r="A1074" t="s">
        <v>15457</v>
      </c>
      <c r="B1074" s="379" t="s">
        <v>13496</v>
      </c>
      <c r="C1074" s="336" t="s">
        <v>15458</v>
      </c>
      <c r="D1074" t="s">
        <v>15459</v>
      </c>
    </row>
    <row r="1075" spans="1:4">
      <c r="A1075" t="s">
        <v>15460</v>
      </c>
      <c r="B1075" s="379" t="s">
        <v>659</v>
      </c>
      <c r="C1075" s="336" t="s">
        <v>15461</v>
      </c>
      <c r="D1075" t="s">
        <v>15462</v>
      </c>
    </row>
    <row r="1076" spans="1:4">
      <c r="A1076" t="s">
        <v>15463</v>
      </c>
      <c r="B1076" s="379" t="s">
        <v>659</v>
      </c>
      <c r="C1076" s="336" t="s">
        <v>15464</v>
      </c>
      <c r="D1076" t="s">
        <v>15462</v>
      </c>
    </row>
    <row r="1077" spans="1:4">
      <c r="A1077" t="s">
        <v>15465</v>
      </c>
      <c r="B1077" s="379" t="s">
        <v>13341</v>
      </c>
      <c r="C1077" s="353" t="s">
        <v>16856</v>
      </c>
      <c r="D1077" t="s">
        <v>15466</v>
      </c>
    </row>
    <row r="1078" spans="1:4">
      <c r="A1078" t="s">
        <v>13628</v>
      </c>
      <c r="B1078" s="379" t="s">
        <v>661</v>
      </c>
      <c r="C1078" s="354" t="s">
        <v>15467</v>
      </c>
      <c r="D1078" t="s">
        <v>15468</v>
      </c>
    </row>
    <row r="1079" spans="1:4">
      <c r="A1079" t="s">
        <v>15469</v>
      </c>
      <c r="B1079" s="379" t="s">
        <v>13349</v>
      </c>
      <c r="C1079" s="336" t="s">
        <v>15470</v>
      </c>
      <c r="D1079" t="s">
        <v>15471</v>
      </c>
    </row>
    <row r="1080" spans="1:4">
      <c r="A1080" t="s">
        <v>13664</v>
      </c>
      <c r="B1080" s="379" t="s">
        <v>663</v>
      </c>
      <c r="C1080" s="353" t="s">
        <v>16857</v>
      </c>
      <c r="D1080" t="s">
        <v>15472</v>
      </c>
    </row>
    <row r="1081" spans="1:4">
      <c r="A1081" t="s">
        <v>15473</v>
      </c>
      <c r="B1081" s="379" t="s">
        <v>13355</v>
      </c>
      <c r="C1081" s="336" t="s">
        <v>15474</v>
      </c>
      <c r="D1081" t="s">
        <v>15475</v>
      </c>
    </row>
    <row r="1082" spans="1:4">
      <c r="A1082" s="391" t="s">
        <v>16522</v>
      </c>
      <c r="B1082" s="379" t="s">
        <v>13355</v>
      </c>
      <c r="C1082" s="336" t="s">
        <v>15474</v>
      </c>
      <c r="D1082" t="s">
        <v>15475</v>
      </c>
    </row>
    <row r="1083" spans="1:4">
      <c r="A1083" t="s">
        <v>15476</v>
      </c>
      <c r="B1083" s="379" t="s">
        <v>665</v>
      </c>
      <c r="C1083" s="336" t="s">
        <v>15477</v>
      </c>
      <c r="D1083" t="s">
        <v>15478</v>
      </c>
    </row>
    <row r="1084" spans="1:4">
      <c r="A1084" t="s">
        <v>15479</v>
      </c>
      <c r="B1084" s="379" t="s">
        <v>665</v>
      </c>
      <c r="C1084" s="354" t="s">
        <v>15480</v>
      </c>
      <c r="D1084" t="s">
        <v>15478</v>
      </c>
    </row>
    <row r="1085" spans="1:4">
      <c r="A1085" t="s">
        <v>15481</v>
      </c>
      <c r="B1085" s="379" t="s">
        <v>13364</v>
      </c>
      <c r="C1085" s="336" t="s">
        <v>15482</v>
      </c>
      <c r="D1085" t="s">
        <v>15483</v>
      </c>
    </row>
    <row r="1086" spans="1:4">
      <c r="A1086" t="s">
        <v>13379</v>
      </c>
      <c r="B1086" s="379" t="s">
        <v>667</v>
      </c>
      <c r="C1086" s="336" t="s">
        <v>15484</v>
      </c>
      <c r="D1086" t="s">
        <v>15485</v>
      </c>
    </row>
    <row r="1087" spans="1:4">
      <c r="A1087" t="s">
        <v>15486</v>
      </c>
      <c r="B1087" s="379" t="s">
        <v>667</v>
      </c>
      <c r="C1087" s="336" t="s">
        <v>15484</v>
      </c>
      <c r="D1087" t="s">
        <v>15485</v>
      </c>
    </row>
    <row r="1088" spans="1:4">
      <c r="A1088" t="s">
        <v>15487</v>
      </c>
      <c r="B1088" s="379" t="s">
        <v>667</v>
      </c>
      <c r="C1088" s="336" t="s">
        <v>15488</v>
      </c>
      <c r="D1088" t="s">
        <v>15485</v>
      </c>
    </row>
    <row r="1089" spans="1:4">
      <c r="A1089" t="s">
        <v>13643</v>
      </c>
      <c r="B1089" s="379" t="s">
        <v>667</v>
      </c>
      <c r="C1089" s="336" t="s">
        <v>15489</v>
      </c>
      <c r="D1089" t="s">
        <v>15485</v>
      </c>
    </row>
    <row r="1090" spans="1:4">
      <c r="A1090" t="s">
        <v>15490</v>
      </c>
      <c r="B1090" s="379" t="s">
        <v>13384</v>
      </c>
      <c r="C1090" s="336" t="s">
        <v>15491</v>
      </c>
      <c r="D1090" t="s">
        <v>15492</v>
      </c>
    </row>
    <row r="1091" spans="1:4">
      <c r="A1091" t="s">
        <v>15493</v>
      </c>
      <c r="B1091" s="379" t="s">
        <v>669</v>
      </c>
      <c r="C1091" s="336" t="s">
        <v>15494</v>
      </c>
      <c r="D1091" t="s">
        <v>15495</v>
      </c>
    </row>
    <row r="1092" spans="1:4">
      <c r="A1092" t="s">
        <v>15496</v>
      </c>
      <c r="B1092" s="379" t="s">
        <v>13389</v>
      </c>
      <c r="C1092" s="336" t="s">
        <v>15497</v>
      </c>
      <c r="D1092" t="s">
        <v>15498</v>
      </c>
    </row>
    <row r="1093" spans="1:4">
      <c r="A1093" t="s">
        <v>15499</v>
      </c>
      <c r="B1093" s="379" t="s">
        <v>13547</v>
      </c>
      <c r="C1093" s="336" t="s">
        <v>15500</v>
      </c>
      <c r="D1093" t="s">
        <v>15501</v>
      </c>
    </row>
    <row r="1094" spans="1:4">
      <c r="A1094" t="s">
        <v>15502</v>
      </c>
      <c r="B1094" s="379" t="s">
        <v>13568</v>
      </c>
      <c r="C1094" s="336" t="s">
        <v>15503</v>
      </c>
      <c r="D1094" t="s">
        <v>15504</v>
      </c>
    </row>
    <row r="1095" spans="1:4">
      <c r="A1095" t="s">
        <v>15505</v>
      </c>
      <c r="B1095" s="379" t="s">
        <v>15296</v>
      </c>
      <c r="C1095" s="336" t="s">
        <v>15506</v>
      </c>
      <c r="D1095" t="s">
        <v>15507</v>
      </c>
    </row>
    <row r="1096" spans="1:4">
      <c r="A1096" t="s">
        <v>15508</v>
      </c>
      <c r="B1096" s="379" t="s">
        <v>13404</v>
      </c>
      <c r="C1096" s="336" t="s">
        <v>15509</v>
      </c>
    </row>
    <row r="1097" spans="1:4">
      <c r="A1097" t="s">
        <v>15510</v>
      </c>
      <c r="B1097" s="379" t="s">
        <v>13644</v>
      </c>
      <c r="C1097" s="336" t="s">
        <v>15511</v>
      </c>
    </row>
    <row r="1098" spans="1:4">
      <c r="A1098" t="s">
        <v>15512</v>
      </c>
      <c r="B1098" s="379" t="s">
        <v>13644</v>
      </c>
      <c r="C1098" s="336" t="s">
        <v>15511</v>
      </c>
    </row>
    <row r="1099" spans="1:4">
      <c r="A1099" t="s">
        <v>15513</v>
      </c>
      <c r="B1099" s="379" t="s">
        <v>15303</v>
      </c>
      <c r="C1099" s="354" t="s">
        <v>15514</v>
      </c>
    </row>
    <row r="1100" spans="1:4">
      <c r="A1100" t="s">
        <v>15515</v>
      </c>
      <c r="B1100" s="379" t="s">
        <v>15303</v>
      </c>
      <c r="C1100" s="336" t="s">
        <v>15514</v>
      </c>
    </row>
    <row r="1101" spans="1:4">
      <c r="A1101" s="391" t="s">
        <v>16523</v>
      </c>
      <c r="B1101" s="379" t="s">
        <v>16744</v>
      </c>
      <c r="C1101" s="349" t="s">
        <v>16858</v>
      </c>
    </row>
    <row r="1102" spans="1:4">
      <c r="A1102" s="391" t="s">
        <v>15516</v>
      </c>
      <c r="B1102" s="382" t="s">
        <v>13418</v>
      </c>
      <c r="C1102" s="353" t="s">
        <v>16859</v>
      </c>
    </row>
    <row r="1103" spans="1:4">
      <c r="A1103" s="391" t="s">
        <v>15517</v>
      </c>
      <c r="B1103" s="361" t="s">
        <v>13421</v>
      </c>
      <c r="C1103" s="353" t="s">
        <v>16860</v>
      </c>
    </row>
    <row r="1104" spans="1:4">
      <c r="A1104" s="391" t="s">
        <v>15518</v>
      </c>
      <c r="B1104" s="381" t="s">
        <v>13423</v>
      </c>
      <c r="C1104" s="353" t="s">
        <v>16861</v>
      </c>
    </row>
    <row r="1105" spans="1:4">
      <c r="A1105" s="391" t="s">
        <v>16524</v>
      </c>
      <c r="B1105" s="381" t="s">
        <v>13423</v>
      </c>
      <c r="C1105" s="353" t="s">
        <v>16861</v>
      </c>
    </row>
    <row r="1106" spans="1:4">
      <c r="A1106" s="391" t="s">
        <v>16525</v>
      </c>
      <c r="B1106" s="381" t="s">
        <v>13423</v>
      </c>
      <c r="C1106" s="353" t="s">
        <v>16861</v>
      </c>
    </row>
    <row r="1107" spans="1:4">
      <c r="A1107" s="391" t="s">
        <v>16526</v>
      </c>
      <c r="B1107" s="380" t="s">
        <v>16749</v>
      </c>
      <c r="C1107" s="353" t="s">
        <v>16862</v>
      </c>
    </row>
    <row r="1108" spans="1:4">
      <c r="A1108" s="391" t="s">
        <v>15519</v>
      </c>
      <c r="B1108" s="380" t="s">
        <v>16745</v>
      </c>
      <c r="C1108" s="353" t="s">
        <v>16863</v>
      </c>
    </row>
    <row r="1109" spans="1:4">
      <c r="A1109" s="391" t="s">
        <v>15520</v>
      </c>
      <c r="B1109" s="380" t="s">
        <v>16746</v>
      </c>
      <c r="C1109" s="353" t="s">
        <v>16864</v>
      </c>
    </row>
    <row r="1110" spans="1:4">
      <c r="A1110" t="s">
        <v>15521</v>
      </c>
      <c r="B1110" s="219" t="s">
        <v>11539</v>
      </c>
      <c r="C1110" s="336" t="s">
        <v>15522</v>
      </c>
      <c r="D1110" t="s">
        <v>15523</v>
      </c>
    </row>
    <row r="1111" spans="1:4">
      <c r="A1111" t="s">
        <v>15524</v>
      </c>
      <c r="B1111" s="219" t="s">
        <v>11543</v>
      </c>
      <c r="C1111" s="336" t="s">
        <v>15525</v>
      </c>
      <c r="D1111" t="s">
        <v>15526</v>
      </c>
    </row>
    <row r="1112" spans="1:4">
      <c r="A1112" t="s">
        <v>15527</v>
      </c>
      <c r="B1112" s="219" t="s">
        <v>11542</v>
      </c>
      <c r="C1112" s="336" t="s">
        <v>15528</v>
      </c>
      <c r="D1112" t="s">
        <v>15529</v>
      </c>
    </row>
    <row r="1113" spans="1:4">
      <c r="A1113" t="s">
        <v>15530</v>
      </c>
      <c r="B1113" s="219" t="s">
        <v>11544</v>
      </c>
      <c r="C1113" s="354" t="s">
        <v>15531</v>
      </c>
      <c r="D1113" t="s">
        <v>15532</v>
      </c>
    </row>
    <row r="1114" spans="1:4">
      <c r="A1114" t="s">
        <v>15533</v>
      </c>
      <c r="B1114" s="219" t="s">
        <v>11545</v>
      </c>
      <c r="C1114" s="336" t="s">
        <v>15534</v>
      </c>
      <c r="D1114" t="s">
        <v>15535</v>
      </c>
    </row>
    <row r="1115" spans="1:4">
      <c r="A1115" t="s">
        <v>15536</v>
      </c>
      <c r="B1115" s="360"/>
      <c r="C1115" s="336" t="s">
        <v>15537</v>
      </c>
    </row>
    <row r="1116" spans="1:4">
      <c r="A1116" t="s">
        <v>15538</v>
      </c>
      <c r="B1116" s="219"/>
      <c r="C1116" s="61" t="s">
        <v>15539</v>
      </c>
    </row>
    <row r="1117" spans="1:4">
      <c r="A1117" t="s">
        <v>15540</v>
      </c>
      <c r="B1117" s="219"/>
      <c r="C1117" s="61" t="s">
        <v>15541</v>
      </c>
    </row>
    <row r="1118" spans="1:4">
      <c r="A1118" t="s">
        <v>15542</v>
      </c>
      <c r="B1118" s="219"/>
      <c r="C1118" s="61" t="s">
        <v>15543</v>
      </c>
    </row>
    <row r="1119" spans="1:4">
      <c r="A1119" t="s">
        <v>15544</v>
      </c>
      <c r="B1119" s="219"/>
      <c r="C1119" s="61" t="s">
        <v>15545</v>
      </c>
    </row>
    <row r="1120" spans="1:4">
      <c r="B1120" s="219"/>
    </row>
    <row r="1121" spans="1:4">
      <c r="B1121" s="219"/>
    </row>
    <row r="1122" spans="1:4">
      <c r="B1122" s="219"/>
    </row>
    <row r="1123" spans="1:4">
      <c r="A1123" t="s">
        <v>15546</v>
      </c>
      <c r="B1123" s="219"/>
    </row>
    <row r="1124" spans="1:4">
      <c r="A1124" t="s">
        <v>15547</v>
      </c>
      <c r="B1124" s="379" t="s">
        <v>608</v>
      </c>
      <c r="C1124" t="s">
        <v>15548</v>
      </c>
      <c r="D1124" t="s">
        <v>15549</v>
      </c>
    </row>
    <row r="1125" spans="1:4">
      <c r="A1125" t="s">
        <v>15550</v>
      </c>
      <c r="B1125" s="379" t="s">
        <v>609</v>
      </c>
      <c r="C1125" t="s">
        <v>15551</v>
      </c>
      <c r="D1125" t="s">
        <v>15552</v>
      </c>
    </row>
    <row r="1126" spans="1:4">
      <c r="A1126" t="s">
        <v>15553</v>
      </c>
      <c r="B1126" s="379" t="s">
        <v>13552</v>
      </c>
      <c r="C1126" t="s">
        <v>15554</v>
      </c>
      <c r="D1126" t="s">
        <v>15555</v>
      </c>
    </row>
    <row r="1127" spans="1:4">
      <c r="A1127" t="s">
        <v>13657</v>
      </c>
      <c r="B1127" s="379" t="s">
        <v>611</v>
      </c>
      <c r="C1127" s="392" t="s">
        <v>15556</v>
      </c>
      <c r="D1127" t="s">
        <v>15557</v>
      </c>
    </row>
    <row r="1128" spans="1:4">
      <c r="A1128" t="s">
        <v>13520</v>
      </c>
      <c r="B1128" s="379" t="s">
        <v>612</v>
      </c>
      <c r="C1128" t="s">
        <v>15558</v>
      </c>
      <c r="D1128" t="s">
        <v>15559</v>
      </c>
    </row>
    <row r="1129" spans="1:4">
      <c r="A1129" t="s">
        <v>15560</v>
      </c>
      <c r="B1129" s="379" t="s">
        <v>613</v>
      </c>
      <c r="C1129" t="s">
        <v>15558</v>
      </c>
      <c r="D1129" t="s">
        <v>15561</v>
      </c>
    </row>
    <row r="1130" spans="1:4">
      <c r="A1130" t="s">
        <v>13606</v>
      </c>
      <c r="B1130" s="379" t="s">
        <v>614</v>
      </c>
      <c r="C1130" t="s">
        <v>15562</v>
      </c>
      <c r="D1130" t="s">
        <v>15563</v>
      </c>
    </row>
    <row r="1131" spans="1:4">
      <c r="A1131" t="s">
        <v>15564</v>
      </c>
      <c r="B1131" s="379" t="s">
        <v>615</v>
      </c>
      <c r="C1131" t="s">
        <v>15562</v>
      </c>
      <c r="D1131" t="s">
        <v>15565</v>
      </c>
    </row>
    <row r="1132" spans="1:4">
      <c r="A1132" s="391" t="s">
        <v>16527</v>
      </c>
      <c r="B1132" s="379" t="s">
        <v>16742</v>
      </c>
      <c r="C1132" t="s">
        <v>15562</v>
      </c>
      <c r="D1132" t="s">
        <v>15565</v>
      </c>
    </row>
    <row r="1133" spans="1:4">
      <c r="A1133" s="391" t="s">
        <v>16528</v>
      </c>
      <c r="B1133" s="379" t="s">
        <v>16742</v>
      </c>
      <c r="C1133" t="s">
        <v>15562</v>
      </c>
      <c r="D1133" t="s">
        <v>15565</v>
      </c>
    </row>
    <row r="1134" spans="1:4">
      <c r="A1134" t="s">
        <v>13527</v>
      </c>
      <c r="B1134" s="379" t="s">
        <v>616</v>
      </c>
      <c r="C1134" t="s">
        <v>15558</v>
      </c>
      <c r="D1134" t="s">
        <v>15566</v>
      </c>
    </row>
    <row r="1135" spans="1:4">
      <c r="A1135" t="s">
        <v>15567</v>
      </c>
      <c r="B1135" s="379" t="s">
        <v>617</v>
      </c>
      <c r="C1135" t="s">
        <v>15568</v>
      </c>
      <c r="D1135" t="s">
        <v>15569</v>
      </c>
    </row>
    <row r="1136" spans="1:4">
      <c r="A1136" t="s">
        <v>15570</v>
      </c>
      <c r="B1136" s="379" t="s">
        <v>618</v>
      </c>
      <c r="C1136" s="392" t="s">
        <v>15571</v>
      </c>
      <c r="D1136" t="s">
        <v>15572</v>
      </c>
    </row>
    <row r="1137" spans="1:4">
      <c r="A1137" t="s">
        <v>15573</v>
      </c>
      <c r="B1137" s="379" t="s">
        <v>619</v>
      </c>
      <c r="C1137" t="s">
        <v>15574</v>
      </c>
      <c r="D1137" t="s">
        <v>15575</v>
      </c>
    </row>
    <row r="1138" spans="1:4">
      <c r="A1138" s="392" t="s">
        <v>15576</v>
      </c>
      <c r="B1138" s="379" t="s">
        <v>619</v>
      </c>
      <c r="C1138" t="s">
        <v>15574</v>
      </c>
      <c r="D1138" t="s">
        <v>15575</v>
      </c>
    </row>
    <row r="1139" spans="1:4">
      <c r="A1139" t="s">
        <v>13538</v>
      </c>
      <c r="B1139" s="379" t="s">
        <v>620</v>
      </c>
      <c r="C1139" t="s">
        <v>15577</v>
      </c>
      <c r="D1139" t="s">
        <v>15578</v>
      </c>
    </row>
    <row r="1140" spans="1:4">
      <c r="A1140" s="392" t="s">
        <v>15579</v>
      </c>
      <c r="B1140" s="379" t="s">
        <v>620</v>
      </c>
      <c r="C1140" t="s">
        <v>15577</v>
      </c>
      <c r="D1140" t="s">
        <v>15578</v>
      </c>
    </row>
    <row r="1141" spans="1:4">
      <c r="A1141" t="s">
        <v>13634</v>
      </c>
      <c r="B1141" s="379" t="s">
        <v>13630</v>
      </c>
      <c r="C1141" t="s">
        <v>15558</v>
      </c>
      <c r="D1141" t="s">
        <v>15561</v>
      </c>
    </row>
    <row r="1142" spans="1:4">
      <c r="A1142" t="s">
        <v>15580</v>
      </c>
      <c r="B1142" s="379" t="s">
        <v>15148</v>
      </c>
      <c r="C1142" t="s">
        <v>15551</v>
      </c>
    </row>
    <row r="1143" spans="1:4">
      <c r="A1143" t="s">
        <v>13582</v>
      </c>
      <c r="B1143" s="379" t="s">
        <v>13578</v>
      </c>
      <c r="C1143" s="392" t="s">
        <v>15581</v>
      </c>
    </row>
    <row r="1144" spans="1:4" ht="16.5">
      <c r="A1144" t="s">
        <v>15582</v>
      </c>
      <c r="B1144" s="240" t="s">
        <v>624</v>
      </c>
      <c r="C1144" t="s">
        <v>15558</v>
      </c>
    </row>
    <row r="1145" spans="1:4" ht="16.5">
      <c r="A1145" s="391" t="s">
        <v>16529</v>
      </c>
      <c r="B1145" s="240" t="s">
        <v>624</v>
      </c>
      <c r="C1145" t="s">
        <v>15558</v>
      </c>
    </row>
    <row r="1146" spans="1:4" ht="16.5">
      <c r="A1146" s="391" t="s">
        <v>16530</v>
      </c>
      <c r="B1146" s="240" t="s">
        <v>13194</v>
      </c>
      <c r="C1146" s="391" t="s">
        <v>16865</v>
      </c>
    </row>
    <row r="1147" spans="1:4">
      <c r="A1147" t="s">
        <v>15583</v>
      </c>
      <c r="B1147" s="379" t="s">
        <v>625</v>
      </c>
      <c r="C1147" t="s">
        <v>15584</v>
      </c>
      <c r="D1147" t="s">
        <v>15585</v>
      </c>
    </row>
    <row r="1148" spans="1:4">
      <c r="A1148" t="s">
        <v>15586</v>
      </c>
      <c r="B1148" s="379" t="s">
        <v>626</v>
      </c>
      <c r="C1148" s="392" t="s">
        <v>15587</v>
      </c>
      <c r="D1148" t="s">
        <v>15588</v>
      </c>
    </row>
    <row r="1149" spans="1:4">
      <c r="A1149" t="s">
        <v>15589</v>
      </c>
      <c r="B1149" s="379" t="s">
        <v>627</v>
      </c>
      <c r="C1149" t="s">
        <v>15590</v>
      </c>
      <c r="D1149" t="s">
        <v>15591</v>
      </c>
    </row>
    <row r="1150" spans="1:4">
      <c r="A1150" t="s">
        <v>15592</v>
      </c>
      <c r="B1150" s="379" t="s">
        <v>628</v>
      </c>
      <c r="C1150" t="s">
        <v>15593</v>
      </c>
      <c r="D1150" t="s">
        <v>15594</v>
      </c>
    </row>
    <row r="1151" spans="1:4">
      <c r="A1151" t="s">
        <v>15595</v>
      </c>
      <c r="B1151" s="379" t="s">
        <v>629</v>
      </c>
      <c r="C1151" t="s">
        <v>15558</v>
      </c>
      <c r="D1151" t="s">
        <v>15561</v>
      </c>
    </row>
    <row r="1152" spans="1:4">
      <c r="A1152" t="s">
        <v>15596</v>
      </c>
      <c r="B1152" s="379" t="s">
        <v>629</v>
      </c>
      <c r="C1152" t="s">
        <v>15558</v>
      </c>
      <c r="D1152" t="s">
        <v>15561</v>
      </c>
    </row>
    <row r="1153" spans="1:4">
      <c r="A1153" t="s">
        <v>15597</v>
      </c>
      <c r="B1153" s="379" t="s">
        <v>629</v>
      </c>
      <c r="C1153" t="s">
        <v>15558</v>
      </c>
      <c r="D1153" t="s">
        <v>15561</v>
      </c>
    </row>
    <row r="1154" spans="1:4">
      <c r="A1154" t="s">
        <v>15598</v>
      </c>
      <c r="B1154" s="379" t="s">
        <v>630</v>
      </c>
      <c r="C1154" t="s">
        <v>15558</v>
      </c>
      <c r="D1154" t="s">
        <v>15561</v>
      </c>
    </row>
    <row r="1155" spans="1:4">
      <c r="A1155" t="s">
        <v>15599</v>
      </c>
      <c r="B1155" s="379" t="s">
        <v>631</v>
      </c>
      <c r="C1155" t="s">
        <v>15562</v>
      </c>
      <c r="D1155" t="s">
        <v>15600</v>
      </c>
    </row>
    <row r="1156" spans="1:4">
      <c r="A1156" t="s">
        <v>13235</v>
      </c>
      <c r="B1156" s="379" t="s">
        <v>632</v>
      </c>
      <c r="C1156" t="s">
        <v>15601</v>
      </c>
      <c r="D1156" t="s">
        <v>15602</v>
      </c>
    </row>
    <row r="1157" spans="1:4">
      <c r="A1157" t="s">
        <v>15603</v>
      </c>
      <c r="B1157" s="379" t="s">
        <v>633</v>
      </c>
      <c r="C1157" t="s">
        <v>15604</v>
      </c>
      <c r="D1157" t="s">
        <v>15591</v>
      </c>
    </row>
    <row r="1158" spans="1:4">
      <c r="A1158" t="s">
        <v>15605</v>
      </c>
      <c r="B1158" s="379" t="s">
        <v>634</v>
      </c>
      <c r="C1158" t="s">
        <v>15606</v>
      </c>
      <c r="D1158" t="s">
        <v>15591</v>
      </c>
    </row>
    <row r="1159" spans="1:4">
      <c r="A1159" t="s">
        <v>15607</v>
      </c>
      <c r="B1159" s="379" t="s">
        <v>635</v>
      </c>
      <c r="C1159" t="s">
        <v>15608</v>
      </c>
      <c r="D1159" t="s">
        <v>15609</v>
      </c>
    </row>
    <row r="1160" spans="1:4">
      <c r="A1160" t="s">
        <v>13672</v>
      </c>
      <c r="B1160" s="379" t="s">
        <v>636</v>
      </c>
      <c r="C1160" t="s">
        <v>15610</v>
      </c>
      <c r="D1160" t="s">
        <v>15611</v>
      </c>
    </row>
    <row r="1161" spans="1:4">
      <c r="A1161" t="s">
        <v>15612</v>
      </c>
      <c r="B1161" s="379" t="s">
        <v>637</v>
      </c>
      <c r="C1161" t="s">
        <v>15613</v>
      </c>
      <c r="D1161" t="s">
        <v>15591</v>
      </c>
    </row>
    <row r="1162" spans="1:4">
      <c r="A1162" t="s">
        <v>13507</v>
      </c>
      <c r="B1162" s="379" t="s">
        <v>638</v>
      </c>
      <c r="C1162" t="s">
        <v>15614</v>
      </c>
      <c r="D1162" t="s">
        <v>15615</v>
      </c>
    </row>
    <row r="1163" spans="1:4">
      <c r="A1163" t="s">
        <v>15616</v>
      </c>
      <c r="B1163" s="379" t="s">
        <v>13558</v>
      </c>
      <c r="C1163" t="s">
        <v>15558</v>
      </c>
      <c r="D1163" t="s">
        <v>15561</v>
      </c>
    </row>
    <row r="1164" spans="1:4">
      <c r="A1164" t="s">
        <v>15617</v>
      </c>
      <c r="B1164" s="379" t="s">
        <v>2173</v>
      </c>
      <c r="C1164" t="s">
        <v>15618</v>
      </c>
      <c r="D1164" t="s">
        <v>15619</v>
      </c>
    </row>
    <row r="1165" spans="1:4" ht="16.5">
      <c r="A1165" t="s">
        <v>15620</v>
      </c>
      <c r="B1165" s="240" t="s">
        <v>641</v>
      </c>
      <c r="C1165" s="391" t="s">
        <v>16866</v>
      </c>
    </row>
    <row r="1166" spans="1:4" ht="16.5">
      <c r="A1166" t="s">
        <v>15621</v>
      </c>
      <c r="B1166" s="240" t="s">
        <v>642</v>
      </c>
      <c r="C1166" s="391" t="s">
        <v>16867</v>
      </c>
    </row>
    <row r="1167" spans="1:4">
      <c r="A1167" t="s">
        <v>15622</v>
      </c>
      <c r="B1167" s="379" t="s">
        <v>643</v>
      </c>
      <c r="C1167" t="s">
        <v>15623</v>
      </c>
      <c r="D1167" t="s">
        <v>15624</v>
      </c>
    </row>
    <row r="1168" spans="1:4">
      <c r="A1168" t="s">
        <v>15625</v>
      </c>
      <c r="B1168" s="379" t="s">
        <v>644</v>
      </c>
      <c r="C1168" s="391" t="s">
        <v>16868</v>
      </c>
      <c r="D1168" t="s">
        <v>15626</v>
      </c>
    </row>
    <row r="1169" spans="1:4">
      <c r="A1169" t="s">
        <v>15627</v>
      </c>
      <c r="B1169" s="379" t="s">
        <v>645</v>
      </c>
      <c r="C1169" t="s">
        <v>15628</v>
      </c>
      <c r="D1169" t="s">
        <v>15626</v>
      </c>
    </row>
    <row r="1170" spans="1:4">
      <c r="A1170" t="s">
        <v>15629</v>
      </c>
      <c r="B1170" s="379" t="s">
        <v>646</v>
      </c>
      <c r="C1170" t="s">
        <v>15630</v>
      </c>
      <c r="D1170" t="s">
        <v>15631</v>
      </c>
    </row>
    <row r="1171" spans="1:4">
      <c r="A1171" t="s">
        <v>15632</v>
      </c>
      <c r="B1171" s="379" t="s">
        <v>647</v>
      </c>
      <c r="C1171" t="s">
        <v>15633</v>
      </c>
      <c r="D1171" t="s">
        <v>15634</v>
      </c>
    </row>
    <row r="1172" spans="1:4">
      <c r="A1172" t="s">
        <v>15635</v>
      </c>
      <c r="B1172" s="379" t="s">
        <v>648</v>
      </c>
      <c r="C1172" t="s">
        <v>15593</v>
      </c>
      <c r="D1172" t="s">
        <v>15636</v>
      </c>
    </row>
    <row r="1173" spans="1:4">
      <c r="A1173" t="s">
        <v>13600</v>
      </c>
      <c r="B1173" s="379" t="s">
        <v>649</v>
      </c>
      <c r="C1173" t="s">
        <v>15593</v>
      </c>
      <c r="D1173" t="s">
        <v>15591</v>
      </c>
    </row>
    <row r="1174" spans="1:4">
      <c r="A1174" t="s">
        <v>15637</v>
      </c>
      <c r="B1174" s="379" t="s">
        <v>650</v>
      </c>
      <c r="C1174" t="s">
        <v>15558</v>
      </c>
      <c r="D1174" t="s">
        <v>15561</v>
      </c>
    </row>
    <row r="1175" spans="1:4">
      <c r="A1175" s="391" t="s">
        <v>16531</v>
      </c>
      <c r="B1175" s="379" t="s">
        <v>650</v>
      </c>
      <c r="C1175" t="s">
        <v>15558</v>
      </c>
    </row>
    <row r="1176" spans="1:4">
      <c r="A1176" s="391" t="s">
        <v>16532</v>
      </c>
      <c r="B1176" s="379" t="s">
        <v>650</v>
      </c>
      <c r="C1176" t="s">
        <v>15558</v>
      </c>
    </row>
    <row r="1177" spans="1:4">
      <c r="A1177" t="s">
        <v>15638</v>
      </c>
      <c r="B1177" s="379" t="s">
        <v>651</v>
      </c>
      <c r="C1177" t="s">
        <v>15558</v>
      </c>
      <c r="D1177" t="s">
        <v>15561</v>
      </c>
    </row>
    <row r="1178" spans="1:4">
      <c r="A1178" t="s">
        <v>15639</v>
      </c>
      <c r="B1178" s="379" t="s">
        <v>652</v>
      </c>
      <c r="C1178" t="s">
        <v>15558</v>
      </c>
      <c r="D1178" t="s">
        <v>15561</v>
      </c>
    </row>
    <row r="1179" spans="1:4">
      <c r="A1179" t="s">
        <v>15640</v>
      </c>
      <c r="B1179" s="379" t="s">
        <v>15238</v>
      </c>
      <c r="C1179" t="s">
        <v>15558</v>
      </c>
      <c r="D1179" t="s">
        <v>15641</v>
      </c>
    </row>
    <row r="1180" spans="1:4">
      <c r="A1180" t="s">
        <v>15642</v>
      </c>
      <c r="B1180" s="379" t="s">
        <v>654</v>
      </c>
      <c r="C1180" t="s">
        <v>15643</v>
      </c>
      <c r="D1180" t="s">
        <v>15644</v>
      </c>
    </row>
    <row r="1181" spans="1:4">
      <c r="A1181" t="s">
        <v>15645</v>
      </c>
      <c r="B1181" s="379" t="s">
        <v>655</v>
      </c>
      <c r="C1181" s="391" t="s">
        <v>16869</v>
      </c>
      <c r="D1181" t="s">
        <v>15646</v>
      </c>
    </row>
    <row r="1182" spans="1:4">
      <c r="A1182" t="s">
        <v>15647</v>
      </c>
      <c r="B1182" s="379" t="s">
        <v>656</v>
      </c>
      <c r="C1182" t="s">
        <v>15648</v>
      </c>
      <c r="D1182" t="s">
        <v>15649</v>
      </c>
    </row>
    <row r="1183" spans="1:4">
      <c r="A1183" t="s">
        <v>15650</v>
      </c>
      <c r="B1183" s="379" t="s">
        <v>13555</v>
      </c>
      <c r="C1183" t="s">
        <v>15558</v>
      </c>
      <c r="D1183" s="391" t="s">
        <v>17070</v>
      </c>
    </row>
    <row r="1184" spans="1:4">
      <c r="A1184" s="391" t="s">
        <v>16533</v>
      </c>
      <c r="B1184" s="379" t="s">
        <v>13555</v>
      </c>
      <c r="C1184" t="s">
        <v>15558</v>
      </c>
    </row>
    <row r="1185" spans="1:4">
      <c r="A1185" s="391" t="s">
        <v>16534</v>
      </c>
      <c r="B1185" s="379" t="s">
        <v>16743</v>
      </c>
      <c r="C1185" s="391" t="s">
        <v>16870</v>
      </c>
    </row>
    <row r="1186" spans="1:4">
      <c r="A1186" t="s">
        <v>15651</v>
      </c>
      <c r="B1186" s="379" t="s">
        <v>13496</v>
      </c>
      <c r="C1186" t="s">
        <v>15652</v>
      </c>
      <c r="D1186" t="s">
        <v>15653</v>
      </c>
    </row>
    <row r="1187" spans="1:4">
      <c r="A1187" t="s">
        <v>13500</v>
      </c>
      <c r="B1187" s="379" t="s">
        <v>659</v>
      </c>
      <c r="C1187" t="s">
        <v>15654</v>
      </c>
      <c r="D1187" t="s">
        <v>15655</v>
      </c>
    </row>
    <row r="1188" spans="1:4">
      <c r="A1188" t="s">
        <v>15656</v>
      </c>
      <c r="B1188" s="379" t="s">
        <v>659</v>
      </c>
      <c r="C1188" t="s">
        <v>15654</v>
      </c>
      <c r="D1188" t="s">
        <v>15655</v>
      </c>
    </row>
    <row r="1189" spans="1:4">
      <c r="A1189" t="s">
        <v>15657</v>
      </c>
      <c r="B1189" s="379" t="s">
        <v>13341</v>
      </c>
      <c r="C1189" t="s">
        <v>15658</v>
      </c>
      <c r="D1189" t="s">
        <v>15569</v>
      </c>
    </row>
    <row r="1190" spans="1:4">
      <c r="A1190" t="s">
        <v>13627</v>
      </c>
      <c r="B1190" s="379" t="s">
        <v>661</v>
      </c>
      <c r="C1190" s="391" t="s">
        <v>16871</v>
      </c>
      <c r="D1190" t="s">
        <v>15659</v>
      </c>
    </row>
    <row r="1191" spans="1:4">
      <c r="A1191" t="s">
        <v>13515</v>
      </c>
      <c r="B1191" s="379" t="s">
        <v>13349</v>
      </c>
      <c r="C1191" t="s">
        <v>15562</v>
      </c>
      <c r="D1191" t="s">
        <v>15660</v>
      </c>
    </row>
    <row r="1192" spans="1:4">
      <c r="A1192" t="s">
        <v>13663</v>
      </c>
      <c r="B1192" s="379" t="s">
        <v>663</v>
      </c>
      <c r="C1192" s="392" t="s">
        <v>15661</v>
      </c>
      <c r="D1192" t="s">
        <v>15561</v>
      </c>
    </row>
    <row r="1193" spans="1:4">
      <c r="A1193" t="s">
        <v>15662</v>
      </c>
      <c r="B1193" s="379" t="s">
        <v>13355</v>
      </c>
      <c r="C1193" t="s">
        <v>15558</v>
      </c>
      <c r="D1193" t="s">
        <v>15561</v>
      </c>
    </row>
    <row r="1194" spans="1:4">
      <c r="A1194" s="391" t="s">
        <v>16535</v>
      </c>
      <c r="B1194" s="379" t="s">
        <v>13355</v>
      </c>
      <c r="C1194" t="s">
        <v>15558</v>
      </c>
      <c r="D1194" t="s">
        <v>15561</v>
      </c>
    </row>
    <row r="1195" spans="1:4">
      <c r="A1195" t="s">
        <v>15663</v>
      </c>
      <c r="B1195" s="379" t="s">
        <v>665</v>
      </c>
      <c r="C1195" t="s">
        <v>15664</v>
      </c>
      <c r="D1195" t="s">
        <v>15659</v>
      </c>
    </row>
    <row r="1196" spans="1:4">
      <c r="A1196" t="s">
        <v>15665</v>
      </c>
      <c r="B1196" s="379" t="s">
        <v>665</v>
      </c>
      <c r="C1196" t="s">
        <v>15664</v>
      </c>
      <c r="D1196" t="s">
        <v>15659</v>
      </c>
    </row>
    <row r="1197" spans="1:4">
      <c r="A1197" t="s">
        <v>15666</v>
      </c>
      <c r="B1197" s="379" t="s">
        <v>13364</v>
      </c>
      <c r="C1197" t="s">
        <v>15667</v>
      </c>
      <c r="D1197" t="s">
        <v>15668</v>
      </c>
    </row>
    <row r="1198" spans="1:4">
      <c r="A1198" t="s">
        <v>13378</v>
      </c>
      <c r="B1198" s="379" t="s">
        <v>667</v>
      </c>
      <c r="C1198" t="s">
        <v>15669</v>
      </c>
      <c r="D1198" t="s">
        <v>15670</v>
      </c>
    </row>
    <row r="1199" spans="1:4">
      <c r="A1199" t="s">
        <v>15671</v>
      </c>
      <c r="B1199" s="379" t="s">
        <v>667</v>
      </c>
      <c r="C1199" t="s">
        <v>15669</v>
      </c>
      <c r="D1199" t="s">
        <v>15670</v>
      </c>
    </row>
    <row r="1200" spans="1:4">
      <c r="A1200" t="s">
        <v>15672</v>
      </c>
      <c r="B1200" s="379" t="s">
        <v>667</v>
      </c>
      <c r="C1200" t="s">
        <v>15673</v>
      </c>
    </row>
    <row r="1201" spans="1:4">
      <c r="A1201" t="s">
        <v>13642</v>
      </c>
      <c r="B1201" s="379" t="s">
        <v>667</v>
      </c>
      <c r="C1201" t="s">
        <v>15674</v>
      </c>
    </row>
    <row r="1202" spans="1:4">
      <c r="A1202" t="s">
        <v>15675</v>
      </c>
      <c r="B1202" s="379" t="s">
        <v>13384</v>
      </c>
      <c r="C1202" t="s">
        <v>15676</v>
      </c>
      <c r="D1202" t="s">
        <v>15677</v>
      </c>
    </row>
    <row r="1203" spans="1:4">
      <c r="A1203" t="s">
        <v>15678</v>
      </c>
      <c r="B1203" s="379" t="s">
        <v>669</v>
      </c>
      <c r="C1203" t="s">
        <v>15679</v>
      </c>
      <c r="D1203" t="s">
        <v>15680</v>
      </c>
    </row>
    <row r="1204" spans="1:4">
      <c r="A1204" t="s">
        <v>15681</v>
      </c>
      <c r="B1204" s="379" t="s">
        <v>13389</v>
      </c>
      <c r="C1204" t="s">
        <v>15682</v>
      </c>
      <c r="D1204" t="s">
        <v>15683</v>
      </c>
    </row>
    <row r="1205" spans="1:4">
      <c r="A1205" t="s">
        <v>15684</v>
      </c>
      <c r="B1205" s="379" t="s">
        <v>13547</v>
      </c>
      <c r="C1205" t="s">
        <v>15558</v>
      </c>
      <c r="D1205" t="s">
        <v>15561</v>
      </c>
    </row>
    <row r="1206" spans="1:4">
      <c r="A1206" t="s">
        <v>15685</v>
      </c>
      <c r="B1206" s="379" t="s">
        <v>13568</v>
      </c>
      <c r="C1206" t="s">
        <v>15686</v>
      </c>
      <c r="D1206" t="s">
        <v>15687</v>
      </c>
    </row>
    <row r="1207" spans="1:4">
      <c r="A1207" t="s">
        <v>15688</v>
      </c>
      <c r="B1207" s="379" t="s">
        <v>15296</v>
      </c>
      <c r="C1207" t="s">
        <v>15558</v>
      </c>
      <c r="D1207" t="s">
        <v>15689</v>
      </c>
    </row>
    <row r="1208" spans="1:4">
      <c r="A1208" t="s">
        <v>15690</v>
      </c>
      <c r="B1208" s="379" t="s">
        <v>13404</v>
      </c>
      <c r="C1208" t="s">
        <v>15691</v>
      </c>
      <c r="D1208" t="s">
        <v>15692</v>
      </c>
    </row>
    <row r="1209" spans="1:4">
      <c r="A1209" t="s">
        <v>15693</v>
      </c>
      <c r="B1209" s="379" t="s">
        <v>13644</v>
      </c>
      <c r="C1209" t="s">
        <v>15511</v>
      </c>
    </row>
    <row r="1210" spans="1:4">
      <c r="A1210" t="s">
        <v>13648</v>
      </c>
      <c r="B1210" s="379" t="s">
        <v>13644</v>
      </c>
      <c r="C1210" t="s">
        <v>15694</v>
      </c>
    </row>
    <row r="1211" spans="1:4">
      <c r="A1211" t="s">
        <v>15695</v>
      </c>
      <c r="B1211" s="379" t="s">
        <v>15303</v>
      </c>
      <c r="C1211" t="s">
        <v>15696</v>
      </c>
    </row>
    <row r="1212" spans="1:4">
      <c r="A1212" t="s">
        <v>15697</v>
      </c>
      <c r="B1212" s="379" t="s">
        <v>15303</v>
      </c>
      <c r="C1212" t="s">
        <v>15696</v>
      </c>
    </row>
    <row r="1213" spans="1:4">
      <c r="A1213" s="391" t="s">
        <v>16536</v>
      </c>
      <c r="B1213" s="379" t="s">
        <v>16744</v>
      </c>
      <c r="C1213" s="391" t="s">
        <v>16872</v>
      </c>
    </row>
    <row r="1214" spans="1:4">
      <c r="A1214" s="391" t="s">
        <v>15698</v>
      </c>
      <c r="B1214" s="382" t="s">
        <v>13418</v>
      </c>
      <c r="C1214" s="391" t="s">
        <v>16873</v>
      </c>
    </row>
    <row r="1215" spans="1:4">
      <c r="A1215" s="391" t="s">
        <v>15699</v>
      </c>
      <c r="B1215" s="361" t="s">
        <v>13421</v>
      </c>
      <c r="C1215" s="391" t="s">
        <v>16874</v>
      </c>
    </row>
    <row r="1216" spans="1:4">
      <c r="A1216" s="391" t="s">
        <v>15700</v>
      </c>
      <c r="B1216" s="381" t="s">
        <v>13423</v>
      </c>
      <c r="C1216" t="s">
        <v>15558</v>
      </c>
    </row>
    <row r="1217" spans="1:4">
      <c r="A1217" s="391" t="s">
        <v>16537</v>
      </c>
      <c r="B1217" s="381" t="s">
        <v>13423</v>
      </c>
      <c r="C1217" t="s">
        <v>15558</v>
      </c>
    </row>
    <row r="1218" spans="1:4">
      <c r="A1218" s="391" t="s">
        <v>16538</v>
      </c>
      <c r="B1218" s="381" t="s">
        <v>13423</v>
      </c>
      <c r="C1218" s="391" t="s">
        <v>16873</v>
      </c>
    </row>
    <row r="1219" spans="1:4">
      <c r="A1219" s="391" t="s">
        <v>16539</v>
      </c>
      <c r="B1219" s="381" t="s">
        <v>13425</v>
      </c>
      <c r="C1219" s="391" t="s">
        <v>16873</v>
      </c>
    </row>
    <row r="1220" spans="1:4">
      <c r="A1220" s="391" t="s">
        <v>15701</v>
      </c>
      <c r="B1220" s="380" t="s">
        <v>16745</v>
      </c>
      <c r="C1220" s="391" t="s">
        <v>16873</v>
      </c>
    </row>
    <row r="1221" spans="1:4">
      <c r="A1221" s="391" t="s">
        <v>15702</v>
      </c>
      <c r="B1221" s="380" t="s">
        <v>16746</v>
      </c>
      <c r="C1221" s="391" t="s">
        <v>16875</v>
      </c>
    </row>
    <row r="1222" spans="1:4">
      <c r="A1222" s="391" t="s">
        <v>16540</v>
      </c>
      <c r="B1222" s="219" t="s">
        <v>11539</v>
      </c>
      <c r="C1222" t="s">
        <v>15703</v>
      </c>
      <c r="D1222" t="s">
        <v>15704</v>
      </c>
    </row>
    <row r="1223" spans="1:4">
      <c r="A1223" t="s">
        <v>15705</v>
      </c>
      <c r="B1223" s="219" t="s">
        <v>11543</v>
      </c>
      <c r="C1223" t="s">
        <v>15558</v>
      </c>
      <c r="D1223" t="s">
        <v>15706</v>
      </c>
    </row>
    <row r="1224" spans="1:4">
      <c r="A1224" t="s">
        <v>15707</v>
      </c>
      <c r="B1224" s="219" t="s">
        <v>11542</v>
      </c>
      <c r="C1224" t="s">
        <v>15708</v>
      </c>
      <c r="D1224" t="s">
        <v>15708</v>
      </c>
    </row>
    <row r="1225" spans="1:4">
      <c r="A1225" t="s">
        <v>15709</v>
      </c>
      <c r="B1225" s="219" t="s">
        <v>11544</v>
      </c>
      <c r="C1225" t="s">
        <v>15710</v>
      </c>
      <c r="D1225" t="s">
        <v>15710</v>
      </c>
    </row>
    <row r="1226" spans="1:4">
      <c r="A1226" t="s">
        <v>15711</v>
      </c>
      <c r="B1226" s="219" t="s">
        <v>11545</v>
      </c>
      <c r="C1226" t="s">
        <v>15712</v>
      </c>
      <c r="D1226" t="s">
        <v>15713</v>
      </c>
    </row>
    <row r="1227" spans="1:4">
      <c r="A1227" s="391" t="s">
        <v>16541</v>
      </c>
      <c r="B1227" s="359" t="s">
        <v>16747</v>
      </c>
      <c r="C1227" s="391" t="s">
        <v>16876</v>
      </c>
    </row>
    <row r="1228" spans="1:4">
      <c r="A1228" s="391" t="s">
        <v>16542</v>
      </c>
      <c r="B1228" s="359" t="s">
        <v>16746</v>
      </c>
      <c r="C1228" s="391" t="s">
        <v>16877</v>
      </c>
      <c r="D1228" t="s">
        <v>15561</v>
      </c>
    </row>
    <row r="1229" spans="1:4">
      <c r="B1229" s="219"/>
    </row>
    <row r="1230" spans="1:4">
      <c r="B1230" s="219"/>
    </row>
    <row r="1231" spans="1:4">
      <c r="A1231" t="s">
        <v>15714</v>
      </c>
      <c r="B1231" s="219"/>
    </row>
    <row r="1232" spans="1:4">
      <c r="A1232" t="s">
        <v>15715</v>
      </c>
      <c r="B1232" s="379" t="s">
        <v>608</v>
      </c>
      <c r="C1232" s="391" t="s">
        <v>15716</v>
      </c>
      <c r="D1232" t="s">
        <v>15549</v>
      </c>
    </row>
    <row r="1233" spans="1:4">
      <c r="A1233" t="s">
        <v>15717</v>
      </c>
      <c r="B1233" s="379" t="s">
        <v>609</v>
      </c>
      <c r="C1233" t="s">
        <v>15716</v>
      </c>
      <c r="D1233" t="s">
        <v>15552</v>
      </c>
    </row>
    <row r="1234" spans="1:4">
      <c r="A1234" t="s">
        <v>15718</v>
      </c>
      <c r="B1234" s="379" t="s">
        <v>13552</v>
      </c>
      <c r="C1234" t="s">
        <v>15719</v>
      </c>
      <c r="D1234" t="s">
        <v>15555</v>
      </c>
    </row>
    <row r="1235" spans="1:4">
      <c r="A1235" t="s">
        <v>13656</v>
      </c>
      <c r="B1235" s="379" t="s">
        <v>611</v>
      </c>
      <c r="C1235" t="s">
        <v>15716</v>
      </c>
      <c r="D1235" t="s">
        <v>15557</v>
      </c>
    </row>
    <row r="1236" spans="1:4">
      <c r="A1236" t="s">
        <v>13519</v>
      </c>
      <c r="B1236" s="379" t="s">
        <v>612</v>
      </c>
      <c r="C1236" s="391" t="s">
        <v>16878</v>
      </c>
      <c r="D1236" t="s">
        <v>15559</v>
      </c>
    </row>
    <row r="1237" spans="1:4">
      <c r="A1237" t="s">
        <v>15720</v>
      </c>
      <c r="B1237" s="379" t="s">
        <v>613</v>
      </c>
      <c r="C1237" t="s">
        <v>15721</v>
      </c>
      <c r="D1237" t="s">
        <v>15561</v>
      </c>
    </row>
    <row r="1238" spans="1:4">
      <c r="A1238" t="s">
        <v>13605</v>
      </c>
      <c r="B1238" s="379" t="s">
        <v>614</v>
      </c>
      <c r="C1238" t="s">
        <v>15722</v>
      </c>
      <c r="D1238" t="s">
        <v>15563</v>
      </c>
    </row>
    <row r="1239" spans="1:4">
      <c r="A1239" t="s">
        <v>13482</v>
      </c>
      <c r="B1239" s="379" t="s">
        <v>615</v>
      </c>
      <c r="C1239" t="s">
        <v>15723</v>
      </c>
      <c r="D1239" t="s">
        <v>15565</v>
      </c>
    </row>
    <row r="1240" spans="1:4">
      <c r="A1240" s="391" t="s">
        <v>16543</v>
      </c>
      <c r="B1240" s="379" t="s">
        <v>615</v>
      </c>
      <c r="C1240" t="s">
        <v>15723</v>
      </c>
      <c r="D1240" t="s">
        <v>15565</v>
      </c>
    </row>
    <row r="1241" spans="1:4">
      <c r="A1241" s="391" t="s">
        <v>16544</v>
      </c>
      <c r="B1241" s="379" t="s">
        <v>615</v>
      </c>
      <c r="C1241" t="s">
        <v>15723</v>
      </c>
      <c r="D1241" t="s">
        <v>15565</v>
      </c>
    </row>
    <row r="1242" spans="1:4">
      <c r="A1242" t="s">
        <v>13526</v>
      </c>
      <c r="B1242" s="379" t="s">
        <v>616</v>
      </c>
      <c r="C1242" t="s">
        <v>15566</v>
      </c>
      <c r="D1242" t="s">
        <v>15566</v>
      </c>
    </row>
    <row r="1243" spans="1:4">
      <c r="A1243" t="s">
        <v>15724</v>
      </c>
      <c r="B1243" s="379" t="s">
        <v>617</v>
      </c>
      <c r="C1243" t="s">
        <v>15725</v>
      </c>
      <c r="D1243" t="s">
        <v>15569</v>
      </c>
    </row>
    <row r="1244" spans="1:4">
      <c r="A1244" t="s">
        <v>15726</v>
      </c>
      <c r="B1244" s="379" t="s">
        <v>618</v>
      </c>
      <c r="C1244" s="392" t="s">
        <v>15727</v>
      </c>
      <c r="D1244" t="s">
        <v>15572</v>
      </c>
    </row>
    <row r="1245" spans="1:4">
      <c r="A1245" t="s">
        <v>15728</v>
      </c>
      <c r="B1245" s="379" t="s">
        <v>619</v>
      </c>
      <c r="C1245" t="s">
        <v>15729</v>
      </c>
      <c r="D1245" t="s">
        <v>15575</v>
      </c>
    </row>
    <row r="1246" spans="1:4">
      <c r="A1246" s="392" t="s">
        <v>15730</v>
      </c>
      <c r="B1246" s="379" t="s">
        <v>619</v>
      </c>
      <c r="C1246" t="s">
        <v>15729</v>
      </c>
      <c r="D1246" t="s">
        <v>15575</v>
      </c>
    </row>
    <row r="1247" spans="1:4">
      <c r="A1247" t="s">
        <v>13537</v>
      </c>
      <c r="B1247" s="379" t="s">
        <v>620</v>
      </c>
      <c r="C1247" t="s">
        <v>15731</v>
      </c>
      <c r="D1247" t="s">
        <v>15578</v>
      </c>
    </row>
    <row r="1248" spans="1:4">
      <c r="A1248" s="392" t="s">
        <v>15732</v>
      </c>
      <c r="B1248" s="379" t="s">
        <v>620</v>
      </c>
      <c r="C1248" t="s">
        <v>15731</v>
      </c>
      <c r="D1248" t="s">
        <v>15578</v>
      </c>
    </row>
    <row r="1249" spans="1:4">
      <c r="A1249" t="s">
        <v>13633</v>
      </c>
      <c r="B1249" s="379" t="s">
        <v>13630</v>
      </c>
      <c r="C1249" t="s">
        <v>15721</v>
      </c>
      <c r="D1249" t="s">
        <v>15561</v>
      </c>
    </row>
    <row r="1250" spans="1:4">
      <c r="A1250" t="s">
        <v>15733</v>
      </c>
      <c r="B1250" s="379" t="s">
        <v>15148</v>
      </c>
      <c r="C1250" t="s">
        <v>15716</v>
      </c>
      <c r="D1250" t="s">
        <v>15552</v>
      </c>
    </row>
    <row r="1251" spans="1:4">
      <c r="A1251" t="s">
        <v>13581</v>
      </c>
      <c r="B1251" s="379" t="s">
        <v>13578</v>
      </c>
      <c r="C1251" s="392" t="s">
        <v>15734</v>
      </c>
    </row>
    <row r="1252" spans="1:4" ht="16.5">
      <c r="A1252" t="s">
        <v>15735</v>
      </c>
      <c r="B1252" s="240" t="s">
        <v>624</v>
      </c>
      <c r="C1252" t="s">
        <v>15721</v>
      </c>
    </row>
    <row r="1253" spans="1:4" ht="16.5">
      <c r="A1253" s="391" t="s">
        <v>16545</v>
      </c>
      <c r="B1253" s="240" t="s">
        <v>624</v>
      </c>
      <c r="C1253" t="s">
        <v>15721</v>
      </c>
    </row>
    <row r="1254" spans="1:4" ht="16.5">
      <c r="A1254" s="391" t="s">
        <v>16546</v>
      </c>
      <c r="B1254" s="240" t="s">
        <v>16748</v>
      </c>
      <c r="C1254" s="391" t="s">
        <v>16879</v>
      </c>
    </row>
    <row r="1255" spans="1:4">
      <c r="A1255" t="s">
        <v>15736</v>
      </c>
      <c r="B1255" s="379" t="s">
        <v>625</v>
      </c>
      <c r="C1255" s="391" t="s">
        <v>16880</v>
      </c>
      <c r="D1255" t="s">
        <v>15585</v>
      </c>
    </row>
    <row r="1256" spans="1:4">
      <c r="A1256" t="s">
        <v>15737</v>
      </c>
      <c r="B1256" s="379" t="s">
        <v>626</v>
      </c>
      <c r="C1256" t="s">
        <v>15738</v>
      </c>
      <c r="D1256" t="s">
        <v>15588</v>
      </c>
    </row>
    <row r="1257" spans="1:4">
      <c r="A1257" t="s">
        <v>15739</v>
      </c>
      <c r="B1257" s="379" t="s">
        <v>627</v>
      </c>
      <c r="C1257" s="391" t="s">
        <v>15740</v>
      </c>
      <c r="D1257" t="s">
        <v>15591</v>
      </c>
    </row>
    <row r="1258" spans="1:4">
      <c r="A1258" t="s">
        <v>15741</v>
      </c>
      <c r="B1258" s="379" t="s">
        <v>628</v>
      </c>
      <c r="C1258" t="s">
        <v>15716</v>
      </c>
      <c r="D1258" t="s">
        <v>15594</v>
      </c>
    </row>
    <row r="1259" spans="1:4">
      <c r="A1259" t="s">
        <v>15742</v>
      </c>
      <c r="B1259" s="379" t="s">
        <v>629</v>
      </c>
      <c r="C1259" t="s">
        <v>15721</v>
      </c>
      <c r="D1259" t="s">
        <v>15561</v>
      </c>
    </row>
    <row r="1260" spans="1:4">
      <c r="A1260" t="s">
        <v>15743</v>
      </c>
      <c r="B1260" s="379" t="s">
        <v>629</v>
      </c>
      <c r="C1260" t="s">
        <v>15721</v>
      </c>
      <c r="D1260" t="s">
        <v>15561</v>
      </c>
    </row>
    <row r="1261" spans="1:4">
      <c r="A1261" t="s">
        <v>15744</v>
      </c>
      <c r="B1261" s="379" t="s">
        <v>629</v>
      </c>
      <c r="C1261" t="s">
        <v>15721</v>
      </c>
      <c r="D1261" t="s">
        <v>15561</v>
      </c>
    </row>
    <row r="1262" spans="1:4">
      <c r="A1262" t="s">
        <v>15745</v>
      </c>
      <c r="B1262" s="379" t="s">
        <v>630</v>
      </c>
      <c r="C1262" s="391" t="s">
        <v>16881</v>
      </c>
      <c r="D1262" t="s">
        <v>15561</v>
      </c>
    </row>
    <row r="1263" spans="1:4">
      <c r="A1263" t="s">
        <v>15746</v>
      </c>
      <c r="B1263" s="379" t="s">
        <v>631</v>
      </c>
      <c r="C1263" t="s">
        <v>15747</v>
      </c>
      <c r="D1263" t="s">
        <v>15600</v>
      </c>
    </row>
    <row r="1264" spans="1:4">
      <c r="A1264" t="s">
        <v>13593</v>
      </c>
      <c r="B1264" s="379" t="s">
        <v>632</v>
      </c>
      <c r="C1264" t="s">
        <v>15740</v>
      </c>
      <c r="D1264" t="s">
        <v>15602</v>
      </c>
    </row>
    <row r="1265" spans="1:4">
      <c r="A1265" s="391" t="s">
        <v>16547</v>
      </c>
      <c r="B1265" s="379" t="s">
        <v>632</v>
      </c>
      <c r="C1265" t="s">
        <v>15740</v>
      </c>
      <c r="D1265" t="s">
        <v>15602</v>
      </c>
    </row>
    <row r="1266" spans="1:4">
      <c r="A1266" t="s">
        <v>15748</v>
      </c>
      <c r="B1266" s="379" t="s">
        <v>633</v>
      </c>
      <c r="C1266" t="s">
        <v>15740</v>
      </c>
      <c r="D1266" t="s">
        <v>15591</v>
      </c>
    </row>
    <row r="1267" spans="1:4">
      <c r="A1267" t="s">
        <v>15749</v>
      </c>
      <c r="B1267" s="379" t="s">
        <v>634</v>
      </c>
      <c r="C1267" t="s">
        <v>15740</v>
      </c>
      <c r="D1267" t="s">
        <v>15591</v>
      </c>
    </row>
    <row r="1268" spans="1:4">
      <c r="A1268" t="s">
        <v>15750</v>
      </c>
      <c r="B1268" s="379" t="s">
        <v>635</v>
      </c>
      <c r="C1268" t="s">
        <v>15751</v>
      </c>
      <c r="D1268" t="s">
        <v>15609</v>
      </c>
    </row>
    <row r="1269" spans="1:4">
      <c r="A1269" t="s">
        <v>13671</v>
      </c>
      <c r="B1269" s="379" t="s">
        <v>636</v>
      </c>
      <c r="C1269" s="391" t="s">
        <v>16882</v>
      </c>
      <c r="D1269" t="s">
        <v>15611</v>
      </c>
    </row>
    <row r="1270" spans="1:4">
      <c r="A1270" t="s">
        <v>15752</v>
      </c>
      <c r="B1270" s="379" t="s">
        <v>637</v>
      </c>
      <c r="C1270" t="s">
        <v>15740</v>
      </c>
      <c r="D1270" t="s">
        <v>15591</v>
      </c>
    </row>
    <row r="1271" spans="1:4">
      <c r="A1271" t="s">
        <v>13506</v>
      </c>
      <c r="B1271" s="379" t="s">
        <v>638</v>
      </c>
      <c r="C1271" t="s">
        <v>15753</v>
      </c>
      <c r="D1271" t="s">
        <v>15615</v>
      </c>
    </row>
    <row r="1272" spans="1:4">
      <c r="A1272" t="s">
        <v>15754</v>
      </c>
      <c r="B1272" s="379" t="s">
        <v>13558</v>
      </c>
      <c r="C1272" t="s">
        <v>15721</v>
      </c>
      <c r="D1272" t="s">
        <v>15561</v>
      </c>
    </row>
    <row r="1273" spans="1:4">
      <c r="A1273" t="s">
        <v>15755</v>
      </c>
      <c r="B1273" s="379" t="s">
        <v>2173</v>
      </c>
      <c r="C1273" t="s">
        <v>15756</v>
      </c>
      <c r="D1273" t="s">
        <v>15619</v>
      </c>
    </row>
    <row r="1274" spans="1:4" ht="16.5">
      <c r="A1274" t="s">
        <v>15757</v>
      </c>
      <c r="B1274" s="240" t="s">
        <v>641</v>
      </c>
      <c r="C1274" s="391" t="s">
        <v>16883</v>
      </c>
    </row>
    <row r="1275" spans="1:4" ht="16.5">
      <c r="A1275" t="s">
        <v>15758</v>
      </c>
      <c r="B1275" s="240" t="s">
        <v>642</v>
      </c>
      <c r="C1275" t="s">
        <v>15740</v>
      </c>
    </row>
    <row r="1276" spans="1:4">
      <c r="A1276" t="s">
        <v>15759</v>
      </c>
      <c r="B1276" s="379" t="s">
        <v>643</v>
      </c>
      <c r="C1276" s="391" t="s">
        <v>15716</v>
      </c>
      <c r="D1276" t="s">
        <v>15624</v>
      </c>
    </row>
    <row r="1277" spans="1:4">
      <c r="A1277" t="s">
        <v>15760</v>
      </c>
      <c r="B1277" s="379" t="s">
        <v>644</v>
      </c>
      <c r="C1277" s="392" t="s">
        <v>15761</v>
      </c>
      <c r="D1277" t="s">
        <v>15626</v>
      </c>
    </row>
    <row r="1278" spans="1:4">
      <c r="A1278" t="s">
        <v>15762</v>
      </c>
      <c r="B1278" s="379" t="s">
        <v>645</v>
      </c>
      <c r="C1278" s="391" t="s">
        <v>16884</v>
      </c>
      <c r="D1278" t="s">
        <v>15626</v>
      </c>
    </row>
    <row r="1279" spans="1:4">
      <c r="A1279" t="s">
        <v>15763</v>
      </c>
      <c r="B1279" s="379" t="s">
        <v>646</v>
      </c>
      <c r="C1279" t="s">
        <v>15764</v>
      </c>
      <c r="D1279" t="s">
        <v>15631</v>
      </c>
    </row>
    <row r="1280" spans="1:4">
      <c r="A1280" t="s">
        <v>15765</v>
      </c>
      <c r="B1280" s="379" t="s">
        <v>647</v>
      </c>
      <c r="C1280" s="391" t="s">
        <v>16880</v>
      </c>
      <c r="D1280" t="s">
        <v>15634</v>
      </c>
    </row>
    <row r="1281" spans="1:4">
      <c r="A1281" t="s">
        <v>15766</v>
      </c>
      <c r="B1281" s="379" t="s">
        <v>648</v>
      </c>
      <c r="C1281" s="391" t="s">
        <v>16885</v>
      </c>
      <c r="D1281" t="s">
        <v>15636</v>
      </c>
    </row>
    <row r="1282" spans="1:4">
      <c r="A1282" t="s">
        <v>13599</v>
      </c>
      <c r="B1282" s="379" t="s">
        <v>649</v>
      </c>
      <c r="C1282" t="s">
        <v>15767</v>
      </c>
      <c r="D1282" t="s">
        <v>15591</v>
      </c>
    </row>
    <row r="1283" spans="1:4">
      <c r="A1283" t="s">
        <v>15768</v>
      </c>
      <c r="B1283" s="379" t="s">
        <v>650</v>
      </c>
      <c r="C1283" s="392" t="s">
        <v>15721</v>
      </c>
      <c r="D1283" t="s">
        <v>15561</v>
      </c>
    </row>
    <row r="1284" spans="1:4">
      <c r="A1284" t="s">
        <v>15769</v>
      </c>
      <c r="B1284" s="379" t="s">
        <v>650</v>
      </c>
      <c r="C1284" s="392" t="s">
        <v>15721</v>
      </c>
      <c r="D1284" s="392" t="s">
        <v>15561</v>
      </c>
    </row>
    <row r="1285" spans="1:4">
      <c r="A1285" t="s">
        <v>15770</v>
      </c>
      <c r="B1285" s="379" t="s">
        <v>650</v>
      </c>
      <c r="C1285" s="392" t="s">
        <v>15721</v>
      </c>
    </row>
    <row r="1286" spans="1:4">
      <c r="A1286" t="s">
        <v>15771</v>
      </c>
      <c r="B1286" s="379" t="s">
        <v>651</v>
      </c>
      <c r="C1286" t="s">
        <v>15721</v>
      </c>
      <c r="D1286" t="s">
        <v>15561</v>
      </c>
    </row>
    <row r="1287" spans="1:4">
      <c r="A1287" t="s">
        <v>15772</v>
      </c>
      <c r="B1287" s="379" t="s">
        <v>652</v>
      </c>
      <c r="C1287" t="s">
        <v>15721</v>
      </c>
      <c r="D1287" t="s">
        <v>15561</v>
      </c>
    </row>
    <row r="1288" spans="1:4">
      <c r="A1288" t="s">
        <v>15773</v>
      </c>
      <c r="B1288" s="379" t="s">
        <v>15238</v>
      </c>
      <c r="C1288" s="391" t="s">
        <v>16886</v>
      </c>
      <c r="D1288" t="s">
        <v>15641</v>
      </c>
    </row>
    <row r="1289" spans="1:4">
      <c r="A1289" t="s">
        <v>15774</v>
      </c>
      <c r="B1289" s="379" t="s">
        <v>654</v>
      </c>
      <c r="C1289" t="s">
        <v>15775</v>
      </c>
      <c r="D1289" t="s">
        <v>15644</v>
      </c>
    </row>
    <row r="1290" spans="1:4">
      <c r="A1290" t="s">
        <v>15776</v>
      </c>
      <c r="B1290" s="379" t="s">
        <v>655</v>
      </c>
      <c r="C1290" s="391" t="s">
        <v>16880</v>
      </c>
      <c r="D1290" t="s">
        <v>15646</v>
      </c>
    </row>
    <row r="1291" spans="1:4">
      <c r="A1291" t="s">
        <v>15777</v>
      </c>
      <c r="B1291" s="379" t="s">
        <v>656</v>
      </c>
      <c r="C1291" s="392" t="s">
        <v>15778</v>
      </c>
      <c r="D1291" t="s">
        <v>15649</v>
      </c>
    </row>
    <row r="1292" spans="1:4">
      <c r="A1292" t="s">
        <v>15779</v>
      </c>
      <c r="B1292" s="379" t="s">
        <v>13555</v>
      </c>
      <c r="C1292" t="s">
        <v>15721</v>
      </c>
      <c r="D1292" t="s">
        <v>15561</v>
      </c>
    </row>
    <row r="1293" spans="1:4">
      <c r="A1293" s="389" t="s">
        <v>15780</v>
      </c>
      <c r="B1293" s="379" t="s">
        <v>13555</v>
      </c>
      <c r="C1293" s="391" t="s">
        <v>16887</v>
      </c>
    </row>
    <row r="1294" spans="1:4">
      <c r="A1294" s="391" t="s">
        <v>16548</v>
      </c>
      <c r="B1294" s="379" t="s">
        <v>16743</v>
      </c>
      <c r="C1294" t="s">
        <v>15767</v>
      </c>
      <c r="D1294" t="s">
        <v>15692</v>
      </c>
    </row>
    <row r="1295" spans="1:4">
      <c r="A1295" t="s">
        <v>15781</v>
      </c>
      <c r="B1295" s="379" t="s">
        <v>13496</v>
      </c>
      <c r="C1295" s="391" t="s">
        <v>16880</v>
      </c>
      <c r="D1295" t="s">
        <v>15653</v>
      </c>
    </row>
    <row r="1296" spans="1:4">
      <c r="A1296" t="s">
        <v>13499</v>
      </c>
      <c r="B1296" s="379" t="s">
        <v>659</v>
      </c>
      <c r="C1296" t="s">
        <v>15782</v>
      </c>
      <c r="D1296" t="s">
        <v>15655</v>
      </c>
    </row>
    <row r="1297" spans="1:4">
      <c r="A1297" t="s">
        <v>15783</v>
      </c>
      <c r="B1297" s="379" t="s">
        <v>659</v>
      </c>
      <c r="C1297" t="s">
        <v>15782</v>
      </c>
      <c r="D1297" t="s">
        <v>15655</v>
      </c>
    </row>
    <row r="1298" spans="1:4">
      <c r="A1298" t="s">
        <v>15784</v>
      </c>
      <c r="B1298" s="379" t="s">
        <v>13341</v>
      </c>
      <c r="C1298" t="s">
        <v>15725</v>
      </c>
      <c r="D1298" t="s">
        <v>15569</v>
      </c>
    </row>
    <row r="1299" spans="1:4">
      <c r="A1299" t="s">
        <v>13626</v>
      </c>
      <c r="B1299" s="379" t="s">
        <v>661</v>
      </c>
      <c r="C1299" s="392" t="s">
        <v>15785</v>
      </c>
      <c r="D1299" t="s">
        <v>15659</v>
      </c>
    </row>
    <row r="1300" spans="1:4">
      <c r="A1300" t="s">
        <v>13514</v>
      </c>
      <c r="B1300" s="379" t="s">
        <v>13349</v>
      </c>
      <c r="C1300" t="s">
        <v>15786</v>
      </c>
      <c r="D1300" t="s">
        <v>15660</v>
      </c>
    </row>
    <row r="1301" spans="1:4">
      <c r="A1301" t="s">
        <v>13662</v>
      </c>
      <c r="B1301" s="379" t="s">
        <v>663</v>
      </c>
      <c r="C1301" t="s">
        <v>15721</v>
      </c>
      <c r="D1301" t="s">
        <v>15561</v>
      </c>
    </row>
    <row r="1302" spans="1:4">
      <c r="A1302" t="s">
        <v>15787</v>
      </c>
      <c r="B1302" s="379" t="s">
        <v>13355</v>
      </c>
      <c r="C1302" t="s">
        <v>15721</v>
      </c>
      <c r="D1302" t="s">
        <v>15561</v>
      </c>
    </row>
    <row r="1303" spans="1:4">
      <c r="A1303" s="391" t="s">
        <v>16549</v>
      </c>
      <c r="B1303" s="379" t="s">
        <v>13355</v>
      </c>
      <c r="C1303" t="s">
        <v>15721</v>
      </c>
      <c r="D1303" t="s">
        <v>15561</v>
      </c>
    </row>
    <row r="1304" spans="1:4">
      <c r="A1304" t="s">
        <v>15788</v>
      </c>
      <c r="B1304" s="379" t="s">
        <v>665</v>
      </c>
      <c r="C1304" t="s">
        <v>15740</v>
      </c>
      <c r="D1304" t="s">
        <v>15659</v>
      </c>
    </row>
    <row r="1305" spans="1:4">
      <c r="A1305" t="s">
        <v>15789</v>
      </c>
      <c r="B1305" s="379" t="s">
        <v>665</v>
      </c>
      <c r="C1305" s="391" t="s">
        <v>15740</v>
      </c>
      <c r="D1305" t="s">
        <v>15659</v>
      </c>
    </row>
    <row r="1306" spans="1:4">
      <c r="A1306" t="s">
        <v>15790</v>
      </c>
      <c r="B1306" s="379" t="s">
        <v>13364</v>
      </c>
      <c r="C1306" t="s">
        <v>15791</v>
      </c>
      <c r="D1306" t="s">
        <v>15668</v>
      </c>
    </row>
    <row r="1307" spans="1:4">
      <c r="A1307" t="s">
        <v>13377</v>
      </c>
      <c r="B1307" s="379" t="s">
        <v>667</v>
      </c>
      <c r="C1307" t="s">
        <v>15792</v>
      </c>
      <c r="D1307" t="s">
        <v>15670</v>
      </c>
    </row>
    <row r="1308" spans="1:4">
      <c r="A1308" t="s">
        <v>15793</v>
      </c>
      <c r="B1308" s="379" t="s">
        <v>667</v>
      </c>
      <c r="C1308" s="391" t="s">
        <v>15792</v>
      </c>
      <c r="D1308" t="s">
        <v>15670</v>
      </c>
    </row>
    <row r="1309" spans="1:4">
      <c r="A1309" t="s">
        <v>15794</v>
      </c>
      <c r="B1309" s="379" t="s">
        <v>667</v>
      </c>
      <c r="C1309" t="s">
        <v>15795</v>
      </c>
      <c r="D1309" t="s">
        <v>15670</v>
      </c>
    </row>
    <row r="1310" spans="1:4">
      <c r="A1310" t="s">
        <v>13641</v>
      </c>
      <c r="B1310" s="379" t="s">
        <v>667</v>
      </c>
      <c r="C1310" t="s">
        <v>15796</v>
      </c>
      <c r="D1310" t="s">
        <v>15670</v>
      </c>
    </row>
    <row r="1311" spans="1:4">
      <c r="A1311" t="s">
        <v>15797</v>
      </c>
      <c r="B1311" s="379" t="s">
        <v>13384</v>
      </c>
      <c r="C1311" t="s">
        <v>15798</v>
      </c>
      <c r="D1311" t="s">
        <v>15677</v>
      </c>
    </row>
    <row r="1312" spans="1:4">
      <c r="A1312" t="s">
        <v>15799</v>
      </c>
      <c r="B1312" s="379" t="s">
        <v>669</v>
      </c>
      <c r="C1312" t="s">
        <v>15800</v>
      </c>
      <c r="D1312" t="s">
        <v>15680</v>
      </c>
    </row>
    <row r="1313" spans="1:4">
      <c r="A1313" t="s">
        <v>15801</v>
      </c>
      <c r="B1313" s="379" t="s">
        <v>13389</v>
      </c>
      <c r="C1313" t="s">
        <v>15802</v>
      </c>
      <c r="D1313" t="s">
        <v>15683</v>
      </c>
    </row>
    <row r="1314" spans="1:4">
      <c r="A1314" t="s">
        <v>15803</v>
      </c>
      <c r="B1314" s="379" t="s">
        <v>13547</v>
      </c>
      <c r="C1314" t="s">
        <v>15721</v>
      </c>
      <c r="D1314" t="s">
        <v>15561</v>
      </c>
    </row>
    <row r="1315" spans="1:4">
      <c r="A1315" t="s">
        <v>15804</v>
      </c>
      <c r="B1315" s="379" t="s">
        <v>13568</v>
      </c>
      <c r="C1315" t="s">
        <v>15805</v>
      </c>
      <c r="D1315" t="s">
        <v>15687</v>
      </c>
    </row>
    <row r="1316" spans="1:4">
      <c r="A1316" t="s">
        <v>15806</v>
      </c>
      <c r="B1316" s="379" t="s">
        <v>15296</v>
      </c>
      <c r="C1316" t="s">
        <v>15807</v>
      </c>
      <c r="D1316" t="s">
        <v>15689</v>
      </c>
    </row>
    <row r="1317" spans="1:4">
      <c r="A1317" t="s">
        <v>15808</v>
      </c>
      <c r="B1317" s="379" t="s">
        <v>13404</v>
      </c>
      <c r="C1317" t="s">
        <v>15767</v>
      </c>
      <c r="D1317" t="s">
        <v>15692</v>
      </c>
    </row>
    <row r="1318" spans="1:4">
      <c r="A1318" t="s">
        <v>15809</v>
      </c>
      <c r="B1318" s="379" t="s">
        <v>13644</v>
      </c>
      <c r="C1318" t="s">
        <v>15795</v>
      </c>
    </row>
    <row r="1319" spans="1:4">
      <c r="A1319" t="s">
        <v>13647</v>
      </c>
      <c r="B1319" s="379" t="s">
        <v>13644</v>
      </c>
      <c r="C1319" t="s">
        <v>15792</v>
      </c>
    </row>
    <row r="1320" spans="1:4">
      <c r="A1320" t="s">
        <v>15810</v>
      </c>
      <c r="B1320" s="379" t="s">
        <v>15303</v>
      </c>
      <c r="C1320" t="s">
        <v>15811</v>
      </c>
    </row>
    <row r="1321" spans="1:4">
      <c r="A1321" t="s">
        <v>15812</v>
      </c>
      <c r="B1321" s="379" t="s">
        <v>15303</v>
      </c>
      <c r="C1321" t="s">
        <v>15811</v>
      </c>
    </row>
    <row r="1322" spans="1:4">
      <c r="A1322" s="391" t="s">
        <v>16550</v>
      </c>
      <c r="B1322" s="379" t="s">
        <v>16744</v>
      </c>
      <c r="C1322" s="391" t="s">
        <v>16888</v>
      </c>
    </row>
    <row r="1323" spans="1:4">
      <c r="A1323" s="391" t="s">
        <v>15813</v>
      </c>
      <c r="B1323" s="382" t="s">
        <v>13418</v>
      </c>
      <c r="C1323" s="391" t="s">
        <v>16889</v>
      </c>
    </row>
    <row r="1324" spans="1:4">
      <c r="A1324" s="391" t="s">
        <v>15814</v>
      </c>
      <c r="B1324" s="361" t="s">
        <v>13421</v>
      </c>
      <c r="C1324" s="391" t="s">
        <v>16890</v>
      </c>
    </row>
    <row r="1325" spans="1:4">
      <c r="A1325" s="391" t="s">
        <v>15815</v>
      </c>
      <c r="B1325" s="381" t="s">
        <v>13423</v>
      </c>
      <c r="C1325" t="s">
        <v>15807</v>
      </c>
    </row>
    <row r="1326" spans="1:4">
      <c r="A1326" s="391" t="s">
        <v>16551</v>
      </c>
      <c r="B1326" s="381" t="s">
        <v>13423</v>
      </c>
      <c r="C1326" t="s">
        <v>15807</v>
      </c>
    </row>
    <row r="1327" spans="1:4">
      <c r="A1327" s="391" t="s">
        <v>16552</v>
      </c>
      <c r="B1327" s="381" t="s">
        <v>13423</v>
      </c>
      <c r="C1327" s="391" t="s">
        <v>16891</v>
      </c>
    </row>
    <row r="1328" spans="1:4">
      <c r="A1328" s="391" t="s">
        <v>16553</v>
      </c>
      <c r="B1328" s="381" t="s">
        <v>13425</v>
      </c>
      <c r="C1328" s="391" t="s">
        <v>16892</v>
      </c>
    </row>
    <row r="1329" spans="1:3">
      <c r="A1329" s="391" t="s">
        <v>15816</v>
      </c>
      <c r="B1329" s="380" t="s">
        <v>16745</v>
      </c>
      <c r="C1329" s="391" t="s">
        <v>16893</v>
      </c>
    </row>
    <row r="1330" spans="1:3">
      <c r="A1330" s="391" t="s">
        <v>16554</v>
      </c>
      <c r="B1330" s="380" t="s">
        <v>16746</v>
      </c>
      <c r="C1330" s="391" t="s">
        <v>16890</v>
      </c>
    </row>
    <row r="1331" spans="1:3" ht="15" thickBot="1">
      <c r="A1331" t="s">
        <v>15817</v>
      </c>
      <c r="B1331" s="305" t="s">
        <v>11539</v>
      </c>
      <c r="C1331" s="391" t="s">
        <v>15818</v>
      </c>
    </row>
    <row r="1332" spans="1:3">
      <c r="A1332" t="s">
        <v>17072</v>
      </c>
      <c r="B1332" s="378" t="s">
        <v>16750</v>
      </c>
      <c r="C1332" t="s">
        <v>15819</v>
      </c>
    </row>
    <row r="1333" spans="1:3">
      <c r="A1333" t="s">
        <v>15820</v>
      </c>
      <c r="B1333" s="377" t="s">
        <v>16751</v>
      </c>
      <c r="C1333" t="s">
        <v>15821</v>
      </c>
    </row>
    <row r="1334" spans="1:3">
      <c r="A1334" t="s">
        <v>15822</v>
      </c>
      <c r="B1334" s="377" t="s">
        <v>16752</v>
      </c>
      <c r="C1334" t="s">
        <v>15823</v>
      </c>
    </row>
    <row r="1335" spans="1:3">
      <c r="A1335" t="s">
        <v>15824</v>
      </c>
      <c r="B1335" s="377" t="s">
        <v>16753</v>
      </c>
      <c r="C1335" t="s">
        <v>15825</v>
      </c>
    </row>
    <row r="1336" spans="1:3">
      <c r="A1336" t="s">
        <v>15826</v>
      </c>
      <c r="B1336" s="377" t="s">
        <v>16754</v>
      </c>
      <c r="C1336" t="s">
        <v>15827</v>
      </c>
    </row>
    <row r="1337" spans="1:3">
      <c r="A1337" t="s">
        <v>15828</v>
      </c>
      <c r="B1337" s="377" t="s">
        <v>16753</v>
      </c>
      <c r="C1337" t="s">
        <v>15825</v>
      </c>
    </row>
    <row r="1338" spans="1:3" ht="15" thickBot="1">
      <c r="A1338" t="s">
        <v>15829</v>
      </c>
      <c r="B1338" s="376" t="s">
        <v>16753</v>
      </c>
      <c r="C1338" t="s">
        <v>15825</v>
      </c>
    </row>
    <row r="1339" spans="1:3" ht="15" thickBot="1">
      <c r="A1339" t="s">
        <v>15830</v>
      </c>
      <c r="B1339" s="305" t="s">
        <v>11543</v>
      </c>
      <c r="C1339" s="391" t="s">
        <v>16894</v>
      </c>
    </row>
    <row r="1340" spans="1:3">
      <c r="A1340" t="s">
        <v>15831</v>
      </c>
      <c r="B1340" s="378" t="s">
        <v>16755</v>
      </c>
      <c r="C1340" t="s">
        <v>15832</v>
      </c>
    </row>
    <row r="1341" spans="1:3">
      <c r="A1341" t="s">
        <v>15833</v>
      </c>
      <c r="B1341" s="377" t="s">
        <v>16756</v>
      </c>
      <c r="C1341" t="s">
        <v>15834</v>
      </c>
    </row>
    <row r="1342" spans="1:3">
      <c r="A1342" t="s">
        <v>15835</v>
      </c>
      <c r="B1342" s="377" t="s">
        <v>16757</v>
      </c>
      <c r="C1342" t="s">
        <v>15836</v>
      </c>
    </row>
    <row r="1343" spans="1:3">
      <c r="A1343" t="s">
        <v>15837</v>
      </c>
      <c r="B1343" s="377" t="s">
        <v>16758</v>
      </c>
      <c r="C1343" t="s">
        <v>15838</v>
      </c>
    </row>
    <row r="1344" spans="1:3">
      <c r="A1344" t="s">
        <v>15839</v>
      </c>
      <c r="B1344" s="377" t="s">
        <v>16759</v>
      </c>
      <c r="C1344" t="s">
        <v>15840</v>
      </c>
    </row>
    <row r="1345" spans="1:3">
      <c r="A1345" t="s">
        <v>15841</v>
      </c>
      <c r="B1345" s="377" t="s">
        <v>16760</v>
      </c>
      <c r="C1345" t="s">
        <v>15842</v>
      </c>
    </row>
    <row r="1346" spans="1:3" ht="15" thickBot="1">
      <c r="A1346" t="s">
        <v>15843</v>
      </c>
      <c r="B1346" s="376" t="s">
        <v>16761</v>
      </c>
      <c r="C1346" t="s">
        <v>15844</v>
      </c>
    </row>
    <row r="1347" spans="1:3" ht="15" thickBot="1">
      <c r="A1347" t="s">
        <v>15845</v>
      </c>
      <c r="B1347" s="305" t="s">
        <v>11542</v>
      </c>
      <c r="C1347" t="s">
        <v>15846</v>
      </c>
    </row>
    <row r="1348" spans="1:3">
      <c r="A1348" t="s">
        <v>15847</v>
      </c>
      <c r="B1348" s="378" t="s">
        <v>16762</v>
      </c>
      <c r="C1348" t="s">
        <v>15848</v>
      </c>
    </row>
    <row r="1349" spans="1:3">
      <c r="A1349" t="s">
        <v>15849</v>
      </c>
      <c r="B1349" s="377" t="s">
        <v>16763</v>
      </c>
      <c r="C1349" t="s">
        <v>15850</v>
      </c>
    </row>
    <row r="1350" spans="1:3">
      <c r="A1350" t="s">
        <v>15851</v>
      </c>
      <c r="B1350" s="377" t="s">
        <v>16764</v>
      </c>
      <c r="C1350" t="s">
        <v>15852</v>
      </c>
    </row>
    <row r="1351" spans="1:3">
      <c r="A1351" t="s">
        <v>15853</v>
      </c>
      <c r="B1351" s="332" t="s">
        <v>16765</v>
      </c>
      <c r="C1351" t="s">
        <v>15854</v>
      </c>
    </row>
    <row r="1352" spans="1:3">
      <c r="A1352" t="s">
        <v>15855</v>
      </c>
      <c r="B1352" s="377" t="s">
        <v>16766</v>
      </c>
      <c r="C1352" t="s">
        <v>15856</v>
      </c>
    </row>
    <row r="1353" spans="1:3">
      <c r="A1353" t="s">
        <v>15857</v>
      </c>
      <c r="B1353" s="377" t="s">
        <v>16767</v>
      </c>
      <c r="C1353" t="s">
        <v>15858</v>
      </c>
    </row>
    <row r="1354" spans="1:3" ht="15" thickBot="1">
      <c r="A1354" t="s">
        <v>15859</v>
      </c>
      <c r="B1354" s="376" t="s">
        <v>16768</v>
      </c>
      <c r="C1354" t="s">
        <v>15860</v>
      </c>
    </row>
    <row r="1355" spans="1:3" ht="15" thickBot="1">
      <c r="A1355" t="s">
        <v>15861</v>
      </c>
      <c r="B1355" s="305" t="s">
        <v>11544</v>
      </c>
      <c r="C1355" t="s">
        <v>11544</v>
      </c>
    </row>
    <row r="1356" spans="1:3">
      <c r="A1356" t="s">
        <v>15862</v>
      </c>
      <c r="B1356" s="378" t="s">
        <v>16769</v>
      </c>
      <c r="C1356" t="s">
        <v>15863</v>
      </c>
    </row>
    <row r="1357" spans="1:3">
      <c r="A1357" t="s">
        <v>15864</v>
      </c>
      <c r="B1357" s="377" t="s">
        <v>16770</v>
      </c>
      <c r="C1357" t="s">
        <v>15865</v>
      </c>
    </row>
    <row r="1358" spans="1:3">
      <c r="A1358" t="s">
        <v>15866</v>
      </c>
      <c r="B1358" s="377" t="s">
        <v>16771</v>
      </c>
      <c r="C1358" t="s">
        <v>15867</v>
      </c>
    </row>
    <row r="1359" spans="1:3">
      <c r="A1359" t="s">
        <v>15868</v>
      </c>
      <c r="B1359" s="377" t="s">
        <v>16772</v>
      </c>
      <c r="C1359" t="s">
        <v>15869</v>
      </c>
    </row>
    <row r="1360" spans="1:3">
      <c r="A1360" t="s">
        <v>15870</v>
      </c>
      <c r="B1360" s="377" t="s">
        <v>16773</v>
      </c>
      <c r="C1360" t="s">
        <v>15871</v>
      </c>
    </row>
    <row r="1361" spans="1:4">
      <c r="A1361" t="s">
        <v>15872</v>
      </c>
      <c r="B1361" s="377" t="s">
        <v>16774</v>
      </c>
      <c r="C1361" t="s">
        <v>15873</v>
      </c>
    </row>
    <row r="1362" spans="1:4" ht="15" thickBot="1">
      <c r="A1362" t="s">
        <v>15874</v>
      </c>
      <c r="B1362" s="376" t="s">
        <v>16775</v>
      </c>
      <c r="C1362" t="s">
        <v>15875</v>
      </c>
    </row>
    <row r="1363" spans="1:4" ht="15" thickBot="1">
      <c r="A1363" t="s">
        <v>15876</v>
      </c>
      <c r="B1363" s="305" t="s">
        <v>11545</v>
      </c>
      <c r="C1363" t="s">
        <v>15877</v>
      </c>
    </row>
    <row r="1364" spans="1:4">
      <c r="A1364" t="s">
        <v>15878</v>
      </c>
      <c r="B1364" s="378" t="s">
        <v>16776</v>
      </c>
      <c r="C1364" t="s">
        <v>15879</v>
      </c>
      <c r="D1364" s="219"/>
    </row>
    <row r="1365" spans="1:4">
      <c r="A1365" t="s">
        <v>15880</v>
      </c>
      <c r="B1365" s="332" t="s">
        <v>16777</v>
      </c>
      <c r="C1365" t="s">
        <v>15881</v>
      </c>
      <c r="D1365" s="219"/>
    </row>
    <row r="1366" spans="1:4">
      <c r="A1366" t="s">
        <v>15882</v>
      </c>
      <c r="B1366" s="377" t="s">
        <v>16778</v>
      </c>
      <c r="C1366" t="s">
        <v>15883</v>
      </c>
      <c r="D1366" s="219"/>
    </row>
    <row r="1367" spans="1:4">
      <c r="A1367" t="s">
        <v>15884</v>
      </c>
      <c r="B1367" s="332" t="s">
        <v>16779</v>
      </c>
      <c r="C1367" t="s">
        <v>15885</v>
      </c>
      <c r="D1367" s="219"/>
    </row>
    <row r="1368" spans="1:4">
      <c r="A1368" t="s">
        <v>15886</v>
      </c>
      <c r="B1368" s="377" t="s">
        <v>16780</v>
      </c>
      <c r="C1368" t="s">
        <v>15887</v>
      </c>
      <c r="D1368" s="219"/>
    </row>
    <row r="1369" spans="1:4">
      <c r="A1369" t="s">
        <v>15888</v>
      </c>
      <c r="B1369" s="377" t="s">
        <v>16780</v>
      </c>
      <c r="C1369" t="s">
        <v>15889</v>
      </c>
    </row>
    <row r="1370" spans="1:4">
      <c r="A1370" t="s">
        <v>15890</v>
      </c>
      <c r="B1370" s="377" t="s">
        <v>16780</v>
      </c>
      <c r="C1370" t="s">
        <v>15889</v>
      </c>
    </row>
    <row r="1371" spans="1:4">
      <c r="A1371" s="391" t="s">
        <v>15891</v>
      </c>
      <c r="B1371" s="381" t="s">
        <v>16662</v>
      </c>
      <c r="C1371" s="353" t="s">
        <v>16895</v>
      </c>
      <c r="D1371" s="357"/>
    </row>
    <row r="1372" spans="1:4">
      <c r="A1372" t="s">
        <v>15892</v>
      </c>
      <c r="B1372" s="381" t="s">
        <v>16663</v>
      </c>
      <c r="C1372" s="336" t="s">
        <v>14622</v>
      </c>
      <c r="D1372" s="357"/>
    </row>
    <row r="1373" spans="1:4">
      <c r="A1373" t="s">
        <v>15893</v>
      </c>
      <c r="B1373" s="381" t="s">
        <v>16663</v>
      </c>
      <c r="C1373" s="336" t="s">
        <v>14622</v>
      </c>
      <c r="D1373" s="357"/>
    </row>
    <row r="1374" spans="1:4">
      <c r="A1374" t="s">
        <v>15894</v>
      </c>
      <c r="B1374" s="381" t="s">
        <v>16663</v>
      </c>
      <c r="C1374" s="336" t="s">
        <v>14622</v>
      </c>
      <c r="D1374" s="357"/>
    </row>
    <row r="1375" spans="1:4">
      <c r="A1375" t="s">
        <v>15895</v>
      </c>
      <c r="B1375" s="381" t="s">
        <v>16663</v>
      </c>
      <c r="C1375" s="336" t="s">
        <v>14622</v>
      </c>
      <c r="D1375" s="357"/>
    </row>
    <row r="1376" spans="1:4">
      <c r="A1376" t="s">
        <v>15896</v>
      </c>
      <c r="B1376" s="381" t="s">
        <v>16663</v>
      </c>
      <c r="C1376" t="s">
        <v>14622</v>
      </c>
      <c r="D1376" s="357"/>
    </row>
    <row r="1377" spans="1:4">
      <c r="A1377" t="s">
        <v>15897</v>
      </c>
      <c r="B1377" s="381" t="s">
        <v>16663</v>
      </c>
      <c r="C1377" t="s">
        <v>14622</v>
      </c>
      <c r="D1377" s="357"/>
    </row>
    <row r="1378" spans="1:4">
      <c r="A1378" t="s">
        <v>15898</v>
      </c>
      <c r="B1378" s="381" t="s">
        <v>16663</v>
      </c>
      <c r="C1378" t="s">
        <v>14622</v>
      </c>
      <c r="D1378" s="357"/>
    </row>
    <row r="1379" spans="1:4">
      <c r="A1379" s="391" t="s">
        <v>16555</v>
      </c>
      <c r="B1379" s="380" t="s">
        <v>16747</v>
      </c>
      <c r="C1379" s="353" t="s">
        <v>16896</v>
      </c>
      <c r="D1379" s="357"/>
    </row>
    <row r="1380" spans="1:4">
      <c r="A1380" s="391" t="s">
        <v>16556</v>
      </c>
      <c r="B1380" s="358" t="s">
        <v>15899</v>
      </c>
      <c r="C1380" s="353" t="s">
        <v>15900</v>
      </c>
      <c r="D1380" s="357"/>
    </row>
    <row r="1381" spans="1:4">
      <c r="A1381" s="391" t="s">
        <v>15901</v>
      </c>
      <c r="B1381" s="358" t="s">
        <v>15902</v>
      </c>
      <c r="C1381" s="353" t="s">
        <v>15903</v>
      </c>
      <c r="D1381" s="357"/>
    </row>
    <row r="1382" spans="1:4">
      <c r="A1382" s="391" t="s">
        <v>15904</v>
      </c>
      <c r="B1382" s="325" t="s">
        <v>15905</v>
      </c>
      <c r="C1382" s="353" t="s">
        <v>15906</v>
      </c>
      <c r="D1382" s="357"/>
    </row>
    <row r="1383" spans="1:4">
      <c r="A1383" s="391" t="s">
        <v>15907</v>
      </c>
      <c r="B1383" s="358" t="s">
        <v>15908</v>
      </c>
      <c r="C1383" s="353" t="s">
        <v>15909</v>
      </c>
      <c r="D1383" s="357"/>
    </row>
    <row r="1384" spans="1:4">
      <c r="A1384" s="391" t="s">
        <v>16557</v>
      </c>
      <c r="B1384" s="325" t="s">
        <v>15910</v>
      </c>
      <c r="C1384" s="353" t="s">
        <v>15911</v>
      </c>
      <c r="D1384" s="357"/>
    </row>
    <row r="1385" spans="1:4">
      <c r="A1385" s="391" t="s">
        <v>15912</v>
      </c>
      <c r="B1385" s="358" t="s">
        <v>15913</v>
      </c>
      <c r="C1385" s="353" t="s">
        <v>15914</v>
      </c>
      <c r="D1385" s="357"/>
    </row>
    <row r="1386" spans="1:4">
      <c r="A1386" s="391" t="s">
        <v>15915</v>
      </c>
      <c r="B1386" s="325" t="s">
        <v>15916</v>
      </c>
      <c r="C1386" s="353" t="s">
        <v>15917</v>
      </c>
      <c r="D1386" s="357"/>
    </row>
    <row r="1387" spans="1:4">
      <c r="B1387" s="381"/>
      <c r="D1387" s="357"/>
    </row>
    <row r="1391" spans="1:4">
      <c r="A1391" t="s">
        <v>15817</v>
      </c>
      <c r="B1391" s="219" t="s">
        <v>11539</v>
      </c>
      <c r="C1391" t="s">
        <v>15918</v>
      </c>
      <c r="D1391" t="s">
        <v>15704</v>
      </c>
    </row>
    <row r="1392" spans="1:4">
      <c r="A1392" t="s">
        <v>15830</v>
      </c>
      <c r="B1392" s="219" t="s">
        <v>11543</v>
      </c>
      <c r="C1392" t="s">
        <v>15706</v>
      </c>
      <c r="D1392" t="s">
        <v>15706</v>
      </c>
    </row>
    <row r="1393" spans="1:4">
      <c r="A1393" t="s">
        <v>15845</v>
      </c>
      <c r="B1393" s="219" t="s">
        <v>11542</v>
      </c>
      <c r="C1393" t="s">
        <v>15708</v>
      </c>
      <c r="D1393" t="s">
        <v>15708</v>
      </c>
    </row>
    <row r="1394" spans="1:4">
      <c r="A1394" t="s">
        <v>15861</v>
      </c>
      <c r="B1394" s="219" t="s">
        <v>11544</v>
      </c>
      <c r="C1394" t="s">
        <v>15710</v>
      </c>
      <c r="D1394" t="s">
        <v>15710</v>
      </c>
    </row>
    <row r="1395" spans="1:4">
      <c r="A1395" t="s">
        <v>15876</v>
      </c>
      <c r="B1395" s="219" t="s">
        <v>11545</v>
      </c>
      <c r="C1395" t="s">
        <v>15713</v>
      </c>
      <c r="D1395" t="s">
        <v>15713</v>
      </c>
    </row>
    <row r="1396" spans="1:4">
      <c r="B1396" s="219"/>
    </row>
    <row r="1397" spans="1:4">
      <c r="B1397" s="219"/>
    </row>
    <row r="1398" spans="1:4">
      <c r="B1398" s="219"/>
    </row>
    <row r="1399" spans="1:4">
      <c r="A1399" t="s">
        <v>15919</v>
      </c>
      <c r="B1399" s="219"/>
    </row>
    <row r="1400" spans="1:4">
      <c r="A1400" s="389" t="s">
        <v>15920</v>
      </c>
      <c r="B1400" s="379" t="s">
        <v>608</v>
      </c>
      <c r="C1400" s="353" t="s">
        <v>15921</v>
      </c>
      <c r="D1400" s="389"/>
    </row>
    <row r="1401" spans="1:4">
      <c r="A1401" s="389" t="s">
        <v>15922</v>
      </c>
      <c r="B1401" s="379" t="s">
        <v>609</v>
      </c>
      <c r="C1401" s="353" t="s">
        <v>15923</v>
      </c>
      <c r="D1401" s="389"/>
    </row>
    <row r="1402" spans="1:4">
      <c r="A1402" s="389" t="s">
        <v>15924</v>
      </c>
      <c r="B1402" s="379" t="s">
        <v>13552</v>
      </c>
      <c r="C1402" s="353" t="s">
        <v>15925</v>
      </c>
      <c r="D1402" s="389"/>
    </row>
    <row r="1403" spans="1:4">
      <c r="A1403" s="389" t="s">
        <v>13655</v>
      </c>
      <c r="B1403" s="379" t="s">
        <v>611</v>
      </c>
      <c r="C1403" s="353" t="s">
        <v>16897</v>
      </c>
      <c r="D1403" s="389"/>
    </row>
    <row r="1404" spans="1:4">
      <c r="A1404" s="389" t="s">
        <v>13518</v>
      </c>
      <c r="B1404" s="379" t="s">
        <v>612</v>
      </c>
      <c r="C1404" s="353" t="s">
        <v>16898</v>
      </c>
      <c r="D1404" s="389"/>
    </row>
    <row r="1405" spans="1:4">
      <c r="A1405" s="389" t="s">
        <v>15926</v>
      </c>
      <c r="B1405" s="379" t="s">
        <v>613</v>
      </c>
      <c r="C1405" s="336" t="s">
        <v>15927</v>
      </c>
      <c r="D1405" s="389"/>
    </row>
    <row r="1406" spans="1:4">
      <c r="A1406" s="389" t="s">
        <v>13604</v>
      </c>
      <c r="B1406" s="379" t="s">
        <v>614</v>
      </c>
      <c r="C1406" s="353" t="s">
        <v>16899</v>
      </c>
      <c r="D1406" s="389"/>
    </row>
    <row r="1407" spans="1:4">
      <c r="A1407" s="389" t="s">
        <v>13481</v>
      </c>
      <c r="B1407" s="379" t="s">
        <v>615</v>
      </c>
      <c r="C1407" s="353" t="s">
        <v>15928</v>
      </c>
      <c r="D1407" s="389"/>
    </row>
    <row r="1408" spans="1:4">
      <c r="A1408" s="389" t="s">
        <v>16558</v>
      </c>
      <c r="B1408" s="379" t="s">
        <v>615</v>
      </c>
      <c r="C1408" s="353" t="s">
        <v>15928</v>
      </c>
      <c r="D1408" s="389"/>
    </row>
    <row r="1409" spans="1:4">
      <c r="A1409" s="389" t="s">
        <v>16559</v>
      </c>
      <c r="B1409" s="379" t="s">
        <v>615</v>
      </c>
      <c r="C1409" s="353" t="s">
        <v>15929</v>
      </c>
      <c r="D1409" s="389"/>
    </row>
    <row r="1410" spans="1:4">
      <c r="A1410" s="389" t="s">
        <v>13525</v>
      </c>
      <c r="B1410" s="379" t="s">
        <v>616</v>
      </c>
      <c r="C1410" s="353" t="s">
        <v>16900</v>
      </c>
      <c r="D1410" s="389"/>
    </row>
    <row r="1411" spans="1:4">
      <c r="A1411" s="389" t="s">
        <v>15930</v>
      </c>
      <c r="B1411" s="379" t="s">
        <v>617</v>
      </c>
      <c r="C1411" s="336" t="s">
        <v>15931</v>
      </c>
      <c r="D1411" s="389"/>
    </row>
    <row r="1412" spans="1:4">
      <c r="A1412" s="389" t="s">
        <v>15932</v>
      </c>
      <c r="B1412" s="379" t="s">
        <v>618</v>
      </c>
      <c r="C1412" s="336" t="s">
        <v>15933</v>
      </c>
      <c r="D1412" s="389"/>
    </row>
    <row r="1413" spans="1:4" ht="71.25">
      <c r="A1413" s="389" t="s">
        <v>15934</v>
      </c>
      <c r="B1413" s="379" t="s">
        <v>619</v>
      </c>
      <c r="C1413" s="348" t="s">
        <v>16901</v>
      </c>
      <c r="D1413" s="389"/>
    </row>
    <row r="1414" spans="1:4" ht="71.25">
      <c r="A1414" s="389" t="s">
        <v>15935</v>
      </c>
      <c r="B1414" s="379" t="s">
        <v>619</v>
      </c>
      <c r="C1414" s="348" t="s">
        <v>16901</v>
      </c>
      <c r="D1414" s="389"/>
    </row>
    <row r="1415" spans="1:4" ht="71.25">
      <c r="A1415" s="389" t="s">
        <v>13536</v>
      </c>
      <c r="B1415" s="379" t="s">
        <v>620</v>
      </c>
      <c r="C1415" s="348" t="s">
        <v>16902</v>
      </c>
      <c r="D1415" s="389"/>
    </row>
    <row r="1416" spans="1:4" ht="71.25">
      <c r="A1416" s="389" t="s">
        <v>15936</v>
      </c>
      <c r="B1416" s="379" t="s">
        <v>620</v>
      </c>
      <c r="C1416" s="348" t="s">
        <v>16903</v>
      </c>
      <c r="D1416" s="389"/>
    </row>
    <row r="1417" spans="1:4">
      <c r="A1417" s="389" t="s">
        <v>13632</v>
      </c>
      <c r="B1417" s="379" t="s">
        <v>13630</v>
      </c>
      <c r="C1417" s="353" t="s">
        <v>16904</v>
      </c>
      <c r="D1417" s="389"/>
    </row>
    <row r="1418" spans="1:4">
      <c r="A1418" s="389" t="s">
        <v>15937</v>
      </c>
      <c r="B1418" s="379" t="s">
        <v>15148</v>
      </c>
      <c r="C1418" s="353" t="s">
        <v>16905</v>
      </c>
      <c r="D1418" s="389"/>
    </row>
    <row r="1419" spans="1:4">
      <c r="A1419" s="389" t="s">
        <v>13580</v>
      </c>
      <c r="B1419" s="379" t="s">
        <v>13578</v>
      </c>
      <c r="C1419" s="353" t="s">
        <v>16906</v>
      </c>
      <c r="D1419" s="389"/>
    </row>
    <row r="1420" spans="1:4" ht="16.5">
      <c r="A1420" s="389" t="s">
        <v>15938</v>
      </c>
      <c r="B1420" s="240" t="s">
        <v>624</v>
      </c>
      <c r="C1420" s="353" t="s">
        <v>15939</v>
      </c>
      <c r="D1420" s="389"/>
    </row>
    <row r="1421" spans="1:4">
      <c r="A1421" s="389" t="s">
        <v>15940</v>
      </c>
      <c r="B1421" s="379" t="s">
        <v>16748</v>
      </c>
      <c r="C1421" s="353" t="s">
        <v>16907</v>
      </c>
      <c r="D1421" s="389"/>
    </row>
    <row r="1422" spans="1:4" ht="16.5">
      <c r="A1422" s="389" t="s">
        <v>16560</v>
      </c>
      <c r="B1422" s="240" t="s">
        <v>624</v>
      </c>
      <c r="C1422" s="353" t="s">
        <v>15941</v>
      </c>
      <c r="D1422" s="389"/>
    </row>
    <row r="1423" spans="1:4">
      <c r="A1423" s="389" t="s">
        <v>15942</v>
      </c>
      <c r="B1423" s="379" t="s">
        <v>625</v>
      </c>
      <c r="C1423" s="353" t="s">
        <v>15943</v>
      </c>
      <c r="D1423" s="389"/>
    </row>
    <row r="1424" spans="1:4">
      <c r="A1424" s="389" t="s">
        <v>15944</v>
      </c>
      <c r="B1424" s="379" t="s">
        <v>626</v>
      </c>
      <c r="C1424" s="336" t="s">
        <v>15945</v>
      </c>
      <c r="D1424" s="389"/>
    </row>
    <row r="1425" spans="1:4">
      <c r="A1425" s="389" t="s">
        <v>15946</v>
      </c>
      <c r="B1425" s="379" t="s">
        <v>627</v>
      </c>
      <c r="C1425" s="353" t="s">
        <v>15947</v>
      </c>
      <c r="D1425" s="389"/>
    </row>
    <row r="1426" spans="1:4">
      <c r="A1426" s="389" t="s">
        <v>15948</v>
      </c>
      <c r="B1426" s="379" t="s">
        <v>628</v>
      </c>
      <c r="C1426" s="336" t="s">
        <v>15949</v>
      </c>
      <c r="D1426" s="389"/>
    </row>
    <row r="1427" spans="1:4">
      <c r="A1427" s="389" t="s">
        <v>15950</v>
      </c>
      <c r="B1427" s="379" t="s">
        <v>629</v>
      </c>
      <c r="C1427" s="353" t="s">
        <v>15951</v>
      </c>
      <c r="D1427" s="389"/>
    </row>
    <row r="1428" spans="1:4">
      <c r="A1428" s="389" t="s">
        <v>15952</v>
      </c>
      <c r="B1428" s="379" t="s">
        <v>629</v>
      </c>
      <c r="C1428" s="336" t="s">
        <v>15951</v>
      </c>
      <c r="D1428" s="389"/>
    </row>
    <row r="1429" spans="1:4">
      <c r="A1429" s="389" t="s">
        <v>15953</v>
      </c>
      <c r="B1429" s="379" t="s">
        <v>629</v>
      </c>
      <c r="C1429" s="336" t="s">
        <v>15954</v>
      </c>
      <c r="D1429" s="389"/>
    </row>
    <row r="1430" spans="1:4">
      <c r="A1430" s="389" t="s">
        <v>15955</v>
      </c>
      <c r="B1430" s="379" t="s">
        <v>630</v>
      </c>
      <c r="C1430" s="353" t="s">
        <v>15956</v>
      </c>
      <c r="D1430" s="389"/>
    </row>
    <row r="1431" spans="1:4">
      <c r="A1431" s="389" t="s">
        <v>15957</v>
      </c>
      <c r="B1431" s="379" t="s">
        <v>631</v>
      </c>
      <c r="C1431" s="353" t="s">
        <v>15958</v>
      </c>
      <c r="D1431" s="389"/>
    </row>
    <row r="1432" spans="1:4">
      <c r="A1432" s="389" t="s">
        <v>13592</v>
      </c>
      <c r="B1432" s="379" t="s">
        <v>632</v>
      </c>
      <c r="C1432" s="353" t="s">
        <v>16908</v>
      </c>
      <c r="D1432" s="389"/>
    </row>
    <row r="1433" spans="1:4">
      <c r="A1433" s="389" t="s">
        <v>16561</v>
      </c>
      <c r="B1433" s="379" t="s">
        <v>632</v>
      </c>
      <c r="C1433" s="353" t="s">
        <v>16909</v>
      </c>
      <c r="D1433" s="389"/>
    </row>
    <row r="1434" spans="1:4">
      <c r="A1434" s="389" t="s">
        <v>15959</v>
      </c>
      <c r="B1434" s="379" t="s">
        <v>633</v>
      </c>
      <c r="C1434" s="336" t="s">
        <v>15960</v>
      </c>
      <c r="D1434" s="389"/>
    </row>
    <row r="1435" spans="1:4">
      <c r="A1435" s="389" t="s">
        <v>15961</v>
      </c>
      <c r="B1435" s="379" t="s">
        <v>634</v>
      </c>
      <c r="C1435" s="336" t="s">
        <v>15962</v>
      </c>
      <c r="D1435" s="389"/>
    </row>
    <row r="1436" spans="1:4" ht="71.25">
      <c r="A1436" s="389" t="s">
        <v>15963</v>
      </c>
      <c r="B1436" s="379" t="s">
        <v>635</v>
      </c>
      <c r="C1436" s="347" t="s">
        <v>16910</v>
      </c>
      <c r="D1436" s="389"/>
    </row>
    <row r="1437" spans="1:4">
      <c r="A1437" s="389" t="s">
        <v>13670</v>
      </c>
      <c r="B1437" s="379" t="s">
        <v>636</v>
      </c>
      <c r="C1437" s="353" t="s">
        <v>16911</v>
      </c>
      <c r="D1437" s="389"/>
    </row>
    <row r="1438" spans="1:4">
      <c r="A1438" s="389" t="s">
        <v>15964</v>
      </c>
      <c r="B1438" s="379" t="s">
        <v>637</v>
      </c>
      <c r="C1438" s="353" t="s">
        <v>16912</v>
      </c>
      <c r="D1438" s="389"/>
    </row>
    <row r="1439" spans="1:4">
      <c r="A1439" s="389" t="s">
        <v>13505</v>
      </c>
      <c r="B1439" s="379" t="s">
        <v>638</v>
      </c>
      <c r="C1439" s="353" t="s">
        <v>16913</v>
      </c>
      <c r="D1439" s="389"/>
    </row>
    <row r="1440" spans="1:4">
      <c r="A1440" s="389" t="s">
        <v>15965</v>
      </c>
      <c r="B1440" s="379" t="s">
        <v>13558</v>
      </c>
      <c r="C1440" s="353" t="s">
        <v>15966</v>
      </c>
      <c r="D1440" s="389"/>
    </row>
    <row r="1441" spans="1:4">
      <c r="A1441" s="389" t="s">
        <v>15967</v>
      </c>
      <c r="B1441" s="379" t="s">
        <v>2173</v>
      </c>
      <c r="C1441" s="353" t="s">
        <v>16914</v>
      </c>
      <c r="D1441" s="389"/>
    </row>
    <row r="1442" spans="1:4" ht="16.5">
      <c r="A1442" s="389" t="s">
        <v>15968</v>
      </c>
      <c r="B1442" s="240" t="s">
        <v>641</v>
      </c>
      <c r="C1442" s="353" t="s">
        <v>16915</v>
      </c>
      <c r="D1442" s="389"/>
    </row>
    <row r="1443" spans="1:4" ht="16.5">
      <c r="A1443" s="389" t="s">
        <v>15969</v>
      </c>
      <c r="B1443" s="240" t="s">
        <v>642</v>
      </c>
      <c r="C1443" s="395" t="s">
        <v>16916</v>
      </c>
      <c r="D1443" s="389"/>
    </row>
    <row r="1444" spans="1:4">
      <c r="A1444" s="389" t="s">
        <v>15970</v>
      </c>
      <c r="B1444" s="379" t="s">
        <v>643</v>
      </c>
      <c r="C1444" s="353" t="s">
        <v>16917</v>
      </c>
      <c r="D1444" s="389"/>
    </row>
    <row r="1445" spans="1:4">
      <c r="A1445" s="389" t="s">
        <v>15971</v>
      </c>
      <c r="B1445" s="379" t="s">
        <v>644</v>
      </c>
      <c r="C1445" s="354" t="s">
        <v>15972</v>
      </c>
      <c r="D1445" s="389"/>
    </row>
    <row r="1446" spans="1:4">
      <c r="A1446" s="389" t="s">
        <v>15973</v>
      </c>
      <c r="B1446" s="379" t="s">
        <v>645</v>
      </c>
      <c r="C1446" s="336" t="s">
        <v>15974</v>
      </c>
      <c r="D1446" s="389"/>
    </row>
    <row r="1447" spans="1:4">
      <c r="A1447" s="389" t="s">
        <v>15975</v>
      </c>
      <c r="B1447" s="379" t="s">
        <v>646</v>
      </c>
      <c r="C1447" s="336" t="s">
        <v>15976</v>
      </c>
      <c r="D1447" s="389"/>
    </row>
    <row r="1448" spans="1:4">
      <c r="A1448" s="389" t="s">
        <v>15977</v>
      </c>
      <c r="B1448" s="379" t="s">
        <v>647</v>
      </c>
      <c r="C1448" s="336" t="s">
        <v>15978</v>
      </c>
      <c r="D1448" s="389"/>
    </row>
    <row r="1449" spans="1:4">
      <c r="A1449" s="389" t="s">
        <v>15979</v>
      </c>
      <c r="B1449" s="379" t="s">
        <v>648</v>
      </c>
      <c r="C1449" s="353" t="s">
        <v>16918</v>
      </c>
      <c r="D1449" s="389"/>
    </row>
    <row r="1450" spans="1:4">
      <c r="A1450" s="389" t="s">
        <v>13598</v>
      </c>
      <c r="B1450" s="379" t="s">
        <v>649</v>
      </c>
      <c r="C1450" s="353" t="s">
        <v>15980</v>
      </c>
      <c r="D1450" s="389"/>
    </row>
    <row r="1451" spans="1:4">
      <c r="A1451" s="389" t="s">
        <v>15981</v>
      </c>
      <c r="B1451" s="379" t="s">
        <v>650</v>
      </c>
      <c r="C1451" s="354" t="s">
        <v>15982</v>
      </c>
      <c r="D1451" s="389"/>
    </row>
    <row r="1452" spans="1:4">
      <c r="A1452" s="389" t="s">
        <v>15983</v>
      </c>
      <c r="B1452" s="379" t="s">
        <v>650</v>
      </c>
      <c r="C1452" s="354" t="s">
        <v>15984</v>
      </c>
      <c r="D1452" s="389"/>
    </row>
    <row r="1453" spans="1:4">
      <c r="A1453" s="389" t="s">
        <v>15985</v>
      </c>
      <c r="B1453" s="379" t="s">
        <v>650</v>
      </c>
      <c r="C1453" s="353" t="s">
        <v>15986</v>
      </c>
      <c r="D1453" s="389"/>
    </row>
    <row r="1454" spans="1:4">
      <c r="A1454" s="389" t="s">
        <v>15987</v>
      </c>
      <c r="B1454" s="379" t="s">
        <v>651</v>
      </c>
      <c r="C1454" s="336" t="s">
        <v>15988</v>
      </c>
      <c r="D1454" s="389"/>
    </row>
    <row r="1455" spans="1:4">
      <c r="A1455" s="389" t="s">
        <v>15989</v>
      </c>
      <c r="B1455" s="379" t="s">
        <v>652</v>
      </c>
      <c r="C1455" s="353" t="s">
        <v>15990</v>
      </c>
      <c r="D1455" s="389"/>
    </row>
    <row r="1456" spans="1:4">
      <c r="A1456" s="389" t="s">
        <v>15991</v>
      </c>
      <c r="B1456" s="379" t="s">
        <v>15238</v>
      </c>
      <c r="C1456" s="353" t="s">
        <v>16919</v>
      </c>
      <c r="D1456" s="389"/>
    </row>
    <row r="1457" spans="1:4">
      <c r="A1457" s="389" t="s">
        <v>15992</v>
      </c>
      <c r="B1457" s="379" t="s">
        <v>654</v>
      </c>
      <c r="C1457" s="336" t="s">
        <v>15993</v>
      </c>
      <c r="D1457" s="389"/>
    </row>
    <row r="1458" spans="1:4">
      <c r="A1458" s="389" t="s">
        <v>15994</v>
      </c>
      <c r="B1458" s="379" t="s">
        <v>655</v>
      </c>
      <c r="C1458" s="353" t="s">
        <v>16920</v>
      </c>
      <c r="D1458" s="389"/>
    </row>
    <row r="1459" spans="1:4" ht="71.25">
      <c r="A1459" s="389" t="s">
        <v>15995</v>
      </c>
      <c r="B1459" s="379" t="s">
        <v>656</v>
      </c>
      <c r="C1459" s="346" t="s">
        <v>16921</v>
      </c>
      <c r="D1459" s="389"/>
    </row>
    <row r="1460" spans="1:4">
      <c r="A1460" s="389" t="s">
        <v>15996</v>
      </c>
      <c r="B1460" s="379" t="s">
        <v>13555</v>
      </c>
      <c r="C1460" s="353" t="s">
        <v>16922</v>
      </c>
      <c r="D1460" s="389"/>
    </row>
    <row r="1461" spans="1:4">
      <c r="A1461" s="389" t="s">
        <v>15780</v>
      </c>
      <c r="B1461" s="379" t="s">
        <v>13555</v>
      </c>
      <c r="C1461" s="353" t="s">
        <v>15997</v>
      </c>
      <c r="D1461" s="389"/>
    </row>
    <row r="1462" spans="1:4">
      <c r="A1462" s="389" t="s">
        <v>16562</v>
      </c>
      <c r="B1462" s="379" t="s">
        <v>16743</v>
      </c>
      <c r="C1462" s="353" t="s">
        <v>15998</v>
      </c>
      <c r="D1462" s="389"/>
    </row>
    <row r="1463" spans="1:4">
      <c r="A1463" s="389" t="s">
        <v>15999</v>
      </c>
      <c r="B1463" s="379" t="s">
        <v>13496</v>
      </c>
      <c r="C1463" s="336" t="s">
        <v>16000</v>
      </c>
      <c r="D1463" s="389"/>
    </row>
    <row r="1464" spans="1:4">
      <c r="A1464" s="389" t="s">
        <v>13498</v>
      </c>
      <c r="B1464" s="379" t="s">
        <v>659</v>
      </c>
      <c r="C1464" s="353" t="s">
        <v>16923</v>
      </c>
      <c r="D1464" s="389"/>
    </row>
    <row r="1465" spans="1:4">
      <c r="A1465" s="389" t="s">
        <v>16001</v>
      </c>
      <c r="B1465" s="379" t="s">
        <v>659</v>
      </c>
      <c r="C1465" s="353" t="s">
        <v>16924</v>
      </c>
      <c r="D1465" s="389"/>
    </row>
    <row r="1466" spans="1:4">
      <c r="A1466" s="389" t="s">
        <v>16002</v>
      </c>
      <c r="B1466" s="379" t="s">
        <v>13341</v>
      </c>
      <c r="C1466" s="336" t="s">
        <v>16003</v>
      </c>
      <c r="D1466" s="389"/>
    </row>
    <row r="1467" spans="1:4">
      <c r="A1467" s="389" t="s">
        <v>13625</v>
      </c>
      <c r="B1467" s="379" t="s">
        <v>661</v>
      </c>
      <c r="C1467" s="353" t="s">
        <v>16925</v>
      </c>
      <c r="D1467" s="389"/>
    </row>
    <row r="1468" spans="1:4">
      <c r="A1468" s="389" t="s">
        <v>13513</v>
      </c>
      <c r="B1468" s="379" t="s">
        <v>13349</v>
      </c>
      <c r="C1468" s="353" t="s">
        <v>16926</v>
      </c>
      <c r="D1468" s="389"/>
    </row>
    <row r="1469" spans="1:4">
      <c r="A1469" s="389" t="s">
        <v>13661</v>
      </c>
      <c r="B1469" s="379" t="s">
        <v>663</v>
      </c>
      <c r="C1469" s="353" t="s">
        <v>16927</v>
      </c>
      <c r="D1469" s="389"/>
    </row>
    <row r="1470" spans="1:4">
      <c r="A1470" s="389" t="s">
        <v>16004</v>
      </c>
      <c r="B1470" s="379" t="s">
        <v>13355</v>
      </c>
      <c r="C1470" s="353" t="s">
        <v>16928</v>
      </c>
      <c r="D1470" s="389"/>
    </row>
    <row r="1471" spans="1:4">
      <c r="A1471" s="389" t="s">
        <v>16563</v>
      </c>
      <c r="B1471" s="379" t="s">
        <v>13355</v>
      </c>
      <c r="C1471" s="353" t="s">
        <v>16929</v>
      </c>
      <c r="D1471" s="389"/>
    </row>
    <row r="1472" spans="1:4">
      <c r="A1472" s="389" t="s">
        <v>16005</v>
      </c>
      <c r="B1472" s="379" t="s">
        <v>665</v>
      </c>
      <c r="C1472" s="353" t="s">
        <v>16930</v>
      </c>
      <c r="D1472" s="389"/>
    </row>
    <row r="1473" spans="1:4">
      <c r="A1473" s="389" t="s">
        <v>16006</v>
      </c>
      <c r="B1473" s="379" t="s">
        <v>665</v>
      </c>
      <c r="C1473" s="353" t="s">
        <v>16931</v>
      </c>
      <c r="D1473" s="389"/>
    </row>
    <row r="1474" spans="1:4">
      <c r="A1474" s="389" t="s">
        <v>16007</v>
      </c>
      <c r="B1474" s="379" t="s">
        <v>13364</v>
      </c>
      <c r="C1474" s="336" t="s">
        <v>16008</v>
      </c>
      <c r="D1474" s="389"/>
    </row>
    <row r="1475" spans="1:4" ht="71.25">
      <c r="A1475" s="389" t="s">
        <v>13376</v>
      </c>
      <c r="B1475" s="379" t="s">
        <v>667</v>
      </c>
      <c r="C1475" s="348" t="s">
        <v>16932</v>
      </c>
      <c r="D1475" s="389"/>
    </row>
    <row r="1476" spans="1:4" ht="71.25">
      <c r="A1476" s="389" t="s">
        <v>16009</v>
      </c>
      <c r="B1476" s="379" t="s">
        <v>667</v>
      </c>
      <c r="C1476" s="347" t="s">
        <v>16933</v>
      </c>
      <c r="D1476" s="389"/>
    </row>
    <row r="1477" spans="1:4" ht="71.25">
      <c r="A1477" s="389" t="s">
        <v>16010</v>
      </c>
      <c r="B1477" s="379" t="s">
        <v>667</v>
      </c>
      <c r="C1477" s="347" t="s">
        <v>16933</v>
      </c>
      <c r="D1477" s="389"/>
    </row>
    <row r="1478" spans="1:4" ht="85.5">
      <c r="A1478" s="389" t="s">
        <v>13640</v>
      </c>
      <c r="B1478" s="379" t="s">
        <v>667</v>
      </c>
      <c r="C1478" s="348" t="s">
        <v>16934</v>
      </c>
      <c r="D1478" s="389"/>
    </row>
    <row r="1479" spans="1:4" ht="71.25">
      <c r="A1479" s="389" t="s">
        <v>16011</v>
      </c>
      <c r="B1479" s="379" t="s">
        <v>13384</v>
      </c>
      <c r="C1479" s="347" t="s">
        <v>16935</v>
      </c>
      <c r="D1479" s="389"/>
    </row>
    <row r="1480" spans="1:4" ht="71.25">
      <c r="A1480" s="389" t="s">
        <v>16012</v>
      </c>
      <c r="B1480" s="379" t="s">
        <v>669</v>
      </c>
      <c r="C1480" s="348" t="s">
        <v>16936</v>
      </c>
      <c r="D1480" s="389"/>
    </row>
    <row r="1481" spans="1:4">
      <c r="A1481" s="389" t="s">
        <v>16013</v>
      </c>
      <c r="B1481" s="379" t="s">
        <v>13389</v>
      </c>
      <c r="C1481" s="336" t="s">
        <v>16014</v>
      </c>
      <c r="D1481" s="389"/>
    </row>
    <row r="1482" spans="1:4">
      <c r="A1482" s="389" t="s">
        <v>16015</v>
      </c>
      <c r="B1482" s="379" t="s">
        <v>13547</v>
      </c>
      <c r="C1482" s="353" t="s">
        <v>16937</v>
      </c>
      <c r="D1482" s="389"/>
    </row>
    <row r="1483" spans="1:4" ht="71.25">
      <c r="A1483" s="389" t="s">
        <v>16016</v>
      </c>
      <c r="B1483" s="379" t="s">
        <v>13568</v>
      </c>
      <c r="C1483" s="348" t="s">
        <v>16938</v>
      </c>
      <c r="D1483" s="389"/>
    </row>
    <row r="1484" spans="1:4">
      <c r="A1484" s="389" t="s">
        <v>16017</v>
      </c>
      <c r="B1484" s="379" t="s">
        <v>15296</v>
      </c>
      <c r="C1484" s="353" t="s">
        <v>16939</v>
      </c>
      <c r="D1484" s="389"/>
    </row>
    <row r="1485" spans="1:4">
      <c r="A1485" s="389" t="s">
        <v>16018</v>
      </c>
      <c r="B1485" s="379" t="s">
        <v>13404</v>
      </c>
      <c r="C1485" s="353" t="s">
        <v>16940</v>
      </c>
      <c r="D1485" s="389"/>
    </row>
    <row r="1486" spans="1:4" ht="71.25">
      <c r="A1486" s="389" t="s">
        <v>16019</v>
      </c>
      <c r="B1486" s="379" t="s">
        <v>13644</v>
      </c>
      <c r="C1486" s="348" t="s">
        <v>16941</v>
      </c>
      <c r="D1486" s="389"/>
    </row>
    <row r="1487" spans="1:4" ht="85.5">
      <c r="A1487" s="389" t="s">
        <v>13646</v>
      </c>
      <c r="B1487" s="379" t="s">
        <v>13644</v>
      </c>
      <c r="C1487" s="348" t="s">
        <v>16942</v>
      </c>
      <c r="D1487" s="389"/>
    </row>
    <row r="1488" spans="1:4">
      <c r="A1488" s="389" t="s">
        <v>16020</v>
      </c>
      <c r="B1488" s="379" t="s">
        <v>15303</v>
      </c>
      <c r="C1488" s="350" t="s">
        <v>16943</v>
      </c>
      <c r="D1488" s="389"/>
    </row>
    <row r="1489" spans="1:4">
      <c r="A1489" s="389" t="s">
        <v>16021</v>
      </c>
      <c r="B1489" s="379" t="s">
        <v>15303</v>
      </c>
      <c r="C1489" s="350" t="s">
        <v>16943</v>
      </c>
      <c r="D1489" s="389"/>
    </row>
    <row r="1490" spans="1:4">
      <c r="A1490" s="389" t="s">
        <v>16564</v>
      </c>
      <c r="B1490" s="379" t="s">
        <v>16744</v>
      </c>
      <c r="C1490" s="353" t="s">
        <v>16944</v>
      </c>
      <c r="D1490" s="389"/>
    </row>
    <row r="1491" spans="1:4">
      <c r="A1491" s="389" t="s">
        <v>16022</v>
      </c>
      <c r="B1491" s="382" t="s">
        <v>13418</v>
      </c>
      <c r="C1491" s="353" t="s">
        <v>16945</v>
      </c>
      <c r="D1491" s="389"/>
    </row>
    <row r="1492" spans="1:4">
      <c r="A1492" s="389" t="s">
        <v>16023</v>
      </c>
      <c r="B1492" s="361" t="s">
        <v>13421</v>
      </c>
      <c r="C1492" s="353" t="s">
        <v>16946</v>
      </c>
      <c r="D1492" s="389"/>
    </row>
    <row r="1493" spans="1:4">
      <c r="A1493" s="389" t="s">
        <v>16024</v>
      </c>
      <c r="B1493" s="381" t="s">
        <v>13423</v>
      </c>
      <c r="C1493" s="353" t="s">
        <v>16947</v>
      </c>
      <c r="D1493" s="389"/>
    </row>
    <row r="1494" spans="1:4">
      <c r="A1494" s="389" t="s">
        <v>16565</v>
      </c>
      <c r="B1494" s="381" t="s">
        <v>13423</v>
      </c>
      <c r="C1494" s="353" t="s">
        <v>16948</v>
      </c>
      <c r="D1494" s="389"/>
    </row>
    <row r="1495" spans="1:4">
      <c r="A1495" s="389" t="s">
        <v>16566</v>
      </c>
      <c r="B1495" s="381" t="s">
        <v>13423</v>
      </c>
      <c r="C1495" s="353" t="s">
        <v>16948</v>
      </c>
      <c r="D1495" s="389"/>
    </row>
    <row r="1496" spans="1:4">
      <c r="A1496" s="389" t="s">
        <v>16567</v>
      </c>
      <c r="B1496" s="381" t="s">
        <v>13425</v>
      </c>
      <c r="C1496" s="353" t="s">
        <v>16949</v>
      </c>
      <c r="D1496" s="389"/>
    </row>
    <row r="1497" spans="1:4">
      <c r="A1497" s="389" t="s">
        <v>16025</v>
      </c>
      <c r="B1497" s="380" t="s">
        <v>16745</v>
      </c>
      <c r="C1497" s="353" t="s">
        <v>16026</v>
      </c>
      <c r="D1497" s="389"/>
    </row>
    <row r="1498" spans="1:4">
      <c r="A1498" s="389" t="s">
        <v>16027</v>
      </c>
      <c r="B1498" s="380" t="s">
        <v>16746</v>
      </c>
      <c r="C1498" s="353" t="s">
        <v>16950</v>
      </c>
      <c r="D1498" s="389"/>
    </row>
    <row r="1499" spans="1:4">
      <c r="A1499" s="389" t="s">
        <v>16028</v>
      </c>
      <c r="B1499" s="305" t="s">
        <v>11539</v>
      </c>
      <c r="C1499" s="350" t="s">
        <v>16029</v>
      </c>
      <c r="D1499" s="389"/>
    </row>
    <row r="1500" spans="1:4">
      <c r="A1500" s="389" t="s">
        <v>16030</v>
      </c>
      <c r="B1500" s="305" t="s">
        <v>16031</v>
      </c>
      <c r="C1500" s="350" t="s">
        <v>16029</v>
      </c>
      <c r="D1500" s="389"/>
    </row>
    <row r="1501" spans="1:4">
      <c r="A1501" s="389" t="s">
        <v>16032</v>
      </c>
      <c r="B1501" s="305" t="s">
        <v>16033</v>
      </c>
      <c r="C1501" s="350" t="s">
        <v>16034</v>
      </c>
      <c r="D1501" s="389"/>
    </row>
    <row r="1502" spans="1:4">
      <c r="A1502" s="389" t="s">
        <v>16035</v>
      </c>
      <c r="B1502" s="305" t="s">
        <v>16036</v>
      </c>
      <c r="C1502" s="350" t="s">
        <v>16034</v>
      </c>
      <c r="D1502" s="389"/>
    </row>
    <row r="1503" spans="1:4">
      <c r="A1503" s="389" t="s">
        <v>16037</v>
      </c>
      <c r="B1503" s="305" t="s">
        <v>16038</v>
      </c>
      <c r="C1503" s="350" t="s">
        <v>16039</v>
      </c>
      <c r="D1503" s="389"/>
    </row>
    <row r="1504" spans="1:4">
      <c r="A1504" s="389" t="s">
        <v>16040</v>
      </c>
      <c r="B1504" s="305" t="s">
        <v>16041</v>
      </c>
      <c r="C1504" s="350" t="s">
        <v>16039</v>
      </c>
      <c r="D1504" s="389"/>
    </row>
    <row r="1505" spans="1:4">
      <c r="A1505" s="389" t="s">
        <v>16042</v>
      </c>
      <c r="B1505" s="305" t="s">
        <v>16038</v>
      </c>
      <c r="C1505" s="350" t="s">
        <v>16043</v>
      </c>
      <c r="D1505" s="389"/>
    </row>
    <row r="1506" spans="1:4">
      <c r="A1506" s="389" t="s">
        <v>16044</v>
      </c>
      <c r="B1506" s="305" t="s">
        <v>16038</v>
      </c>
      <c r="C1506" s="350" t="s">
        <v>16045</v>
      </c>
      <c r="D1506" s="389"/>
    </row>
    <row r="1507" spans="1:4">
      <c r="A1507" s="389" t="s">
        <v>16046</v>
      </c>
      <c r="B1507" s="305" t="s">
        <v>11543</v>
      </c>
      <c r="C1507" s="350" t="s">
        <v>16951</v>
      </c>
      <c r="D1507" s="389"/>
    </row>
    <row r="1508" spans="1:4">
      <c r="A1508" s="389" t="s">
        <v>16048</v>
      </c>
      <c r="B1508" s="305" t="s">
        <v>16049</v>
      </c>
      <c r="C1508" s="350" t="s">
        <v>16047</v>
      </c>
      <c r="D1508" s="389"/>
    </row>
    <row r="1509" spans="1:4">
      <c r="A1509" s="389" t="s">
        <v>16050</v>
      </c>
      <c r="B1509" s="305" t="s">
        <v>16051</v>
      </c>
      <c r="C1509" s="350" t="s">
        <v>16047</v>
      </c>
      <c r="D1509" s="389"/>
    </row>
    <row r="1510" spans="1:4">
      <c r="A1510" s="389" t="s">
        <v>16052</v>
      </c>
      <c r="B1510" s="381" t="s">
        <v>16781</v>
      </c>
      <c r="C1510" s="350" t="s">
        <v>16047</v>
      </c>
      <c r="D1510" s="389"/>
    </row>
    <row r="1511" spans="1:4">
      <c r="A1511" s="389" t="s">
        <v>16053</v>
      </c>
      <c r="B1511" s="305" t="s">
        <v>16054</v>
      </c>
      <c r="C1511" s="350" t="s">
        <v>16055</v>
      </c>
      <c r="D1511" s="389"/>
    </row>
    <row r="1512" spans="1:4">
      <c r="A1512" s="389" t="s">
        <v>16056</v>
      </c>
      <c r="B1512" s="381" t="s">
        <v>16782</v>
      </c>
      <c r="C1512" s="350" t="s">
        <v>16057</v>
      </c>
      <c r="D1512" s="389"/>
    </row>
    <row r="1513" spans="1:4">
      <c r="A1513" s="389" t="s">
        <v>16058</v>
      </c>
      <c r="B1513" s="305" t="s">
        <v>16059</v>
      </c>
      <c r="C1513" s="350" t="s">
        <v>16060</v>
      </c>
      <c r="D1513" s="389"/>
    </row>
    <row r="1514" spans="1:4">
      <c r="A1514" s="389" t="s">
        <v>16061</v>
      </c>
      <c r="B1514" s="305" t="s">
        <v>16062</v>
      </c>
      <c r="C1514" s="350" t="s">
        <v>16063</v>
      </c>
      <c r="D1514" s="389"/>
    </row>
    <row r="1515" spans="1:4" ht="71.25">
      <c r="A1515" s="389" t="s">
        <v>16064</v>
      </c>
      <c r="B1515" s="305" t="s">
        <v>11542</v>
      </c>
      <c r="C1515" s="345" t="s">
        <v>16952</v>
      </c>
      <c r="D1515" s="389"/>
    </row>
    <row r="1516" spans="1:4" ht="71.25">
      <c r="A1516" s="389" t="s">
        <v>16065</v>
      </c>
      <c r="B1516" s="305" t="s">
        <v>16066</v>
      </c>
      <c r="C1516" s="345" t="s">
        <v>16953</v>
      </c>
      <c r="D1516" s="389"/>
    </row>
    <row r="1517" spans="1:4" ht="71.25">
      <c r="A1517" s="389" t="s">
        <v>16067</v>
      </c>
      <c r="B1517" s="305" t="s">
        <v>16068</v>
      </c>
      <c r="C1517" s="345" t="s">
        <v>16954</v>
      </c>
      <c r="D1517" s="389"/>
    </row>
    <row r="1518" spans="1:4" ht="71.25">
      <c r="A1518" s="389" t="s">
        <v>16069</v>
      </c>
      <c r="B1518" s="305" t="s">
        <v>16070</v>
      </c>
      <c r="C1518" s="345" t="s">
        <v>16954</v>
      </c>
      <c r="D1518" s="389"/>
    </row>
    <row r="1519" spans="1:4" ht="71.25">
      <c r="A1519" s="389" t="s">
        <v>16071</v>
      </c>
      <c r="B1519" s="305" t="s">
        <v>16072</v>
      </c>
      <c r="C1519" s="345" t="s">
        <v>16955</v>
      </c>
      <c r="D1519" s="389"/>
    </row>
    <row r="1520" spans="1:4" ht="71.25">
      <c r="A1520" s="389" t="s">
        <v>16073</v>
      </c>
      <c r="B1520" s="305" t="s">
        <v>16074</v>
      </c>
      <c r="C1520" s="345" t="s">
        <v>16956</v>
      </c>
      <c r="D1520" s="389"/>
    </row>
    <row r="1521" spans="1:4" ht="71.25">
      <c r="A1521" s="389" t="s">
        <v>16075</v>
      </c>
      <c r="B1521" s="305" t="s">
        <v>16076</v>
      </c>
      <c r="C1521" s="345" t="s">
        <v>16956</v>
      </c>
      <c r="D1521" s="389"/>
    </row>
    <row r="1522" spans="1:4" ht="71.25">
      <c r="A1522" s="389" t="s">
        <v>16077</v>
      </c>
      <c r="B1522" s="305" t="s">
        <v>16078</v>
      </c>
      <c r="C1522" s="345" t="s">
        <v>16956</v>
      </c>
      <c r="D1522" s="389"/>
    </row>
    <row r="1523" spans="1:4" ht="99.75">
      <c r="A1523" s="389" t="s">
        <v>16079</v>
      </c>
      <c r="B1523" s="305" t="s">
        <v>11544</v>
      </c>
      <c r="C1523" s="345" t="s">
        <v>16957</v>
      </c>
      <c r="D1523" s="389"/>
    </row>
    <row r="1524" spans="1:4" ht="99.75">
      <c r="A1524" s="389" t="s">
        <v>16080</v>
      </c>
      <c r="B1524" s="305" t="s">
        <v>16081</v>
      </c>
      <c r="C1524" s="345" t="s">
        <v>16958</v>
      </c>
      <c r="D1524" s="389"/>
    </row>
    <row r="1525" spans="1:4" ht="99.75">
      <c r="A1525" s="389" t="s">
        <v>16082</v>
      </c>
      <c r="B1525" s="305" t="s">
        <v>16083</v>
      </c>
      <c r="C1525" s="345" t="s">
        <v>16959</v>
      </c>
      <c r="D1525" s="389"/>
    </row>
    <row r="1526" spans="1:4" ht="85.5">
      <c r="A1526" s="389" t="s">
        <v>16084</v>
      </c>
      <c r="B1526" s="305" t="s">
        <v>16085</v>
      </c>
      <c r="C1526" s="345" t="s">
        <v>16960</v>
      </c>
      <c r="D1526" s="389"/>
    </row>
    <row r="1527" spans="1:4" ht="85.5">
      <c r="A1527" s="389" t="s">
        <v>16086</v>
      </c>
      <c r="B1527" s="305" t="s">
        <v>16087</v>
      </c>
      <c r="C1527" s="345" t="s">
        <v>16961</v>
      </c>
      <c r="D1527" s="389"/>
    </row>
    <row r="1528" spans="1:4" ht="85.5">
      <c r="A1528" s="389" t="s">
        <v>16568</v>
      </c>
      <c r="B1528" s="305" t="s">
        <v>16088</v>
      </c>
      <c r="C1528" s="345" t="s">
        <v>16962</v>
      </c>
      <c r="D1528" s="389"/>
    </row>
    <row r="1529" spans="1:4" ht="85.5">
      <c r="A1529" s="389" t="s">
        <v>16089</v>
      </c>
      <c r="B1529" s="305" t="s">
        <v>16090</v>
      </c>
      <c r="C1529" s="345" t="s">
        <v>16960</v>
      </c>
      <c r="D1529" s="389"/>
    </row>
    <row r="1530" spans="1:4" ht="99.75">
      <c r="A1530" s="389" t="s">
        <v>16091</v>
      </c>
      <c r="B1530" s="305" t="s">
        <v>16092</v>
      </c>
      <c r="C1530" s="345" t="s">
        <v>16963</v>
      </c>
      <c r="D1530" s="389"/>
    </row>
    <row r="1531" spans="1:4">
      <c r="A1531" s="389" t="s">
        <v>16093</v>
      </c>
      <c r="B1531" s="305" t="s">
        <v>11545</v>
      </c>
      <c r="C1531" s="350" t="s">
        <v>16094</v>
      </c>
      <c r="D1531" s="389"/>
    </row>
    <row r="1532" spans="1:4">
      <c r="A1532" s="389" t="s">
        <v>16095</v>
      </c>
      <c r="B1532" s="381" t="s">
        <v>16783</v>
      </c>
      <c r="C1532" s="350" t="s">
        <v>16964</v>
      </c>
      <c r="D1532" s="357"/>
    </row>
    <row r="1533" spans="1:4">
      <c r="A1533" s="389" t="s">
        <v>16096</v>
      </c>
      <c r="B1533" s="305" t="s">
        <v>16097</v>
      </c>
      <c r="C1533" s="350" t="s">
        <v>16094</v>
      </c>
      <c r="D1533" s="357"/>
    </row>
    <row r="1534" spans="1:4">
      <c r="A1534" s="389" t="s">
        <v>16098</v>
      </c>
      <c r="B1534" s="305" t="s">
        <v>16099</v>
      </c>
      <c r="C1534" s="350" t="s">
        <v>16094</v>
      </c>
      <c r="D1534" s="357"/>
    </row>
    <row r="1535" spans="1:4">
      <c r="A1535" s="389" t="s">
        <v>16100</v>
      </c>
      <c r="B1535" s="305" t="s">
        <v>16101</v>
      </c>
      <c r="C1535" s="350" t="s">
        <v>16094</v>
      </c>
      <c r="D1535" s="357"/>
    </row>
    <row r="1536" spans="1:4">
      <c r="A1536" s="389" t="s">
        <v>16102</v>
      </c>
      <c r="B1536" s="305" t="s">
        <v>16103</v>
      </c>
      <c r="C1536" s="350" t="s">
        <v>16094</v>
      </c>
      <c r="D1536" s="357"/>
    </row>
    <row r="1537" spans="1:4">
      <c r="A1537" s="389" t="s">
        <v>16104</v>
      </c>
      <c r="B1537" s="305" t="s">
        <v>16105</v>
      </c>
      <c r="C1537" s="350" t="s">
        <v>16094</v>
      </c>
      <c r="D1537" s="357"/>
    </row>
    <row r="1538" spans="1:4">
      <c r="A1538" s="389" t="s">
        <v>16569</v>
      </c>
      <c r="B1538" s="305" t="s">
        <v>16105</v>
      </c>
      <c r="C1538" s="350" t="s">
        <v>16094</v>
      </c>
      <c r="D1538" s="357"/>
    </row>
    <row r="1539" spans="1:4">
      <c r="A1539" s="391" t="s">
        <v>16106</v>
      </c>
      <c r="B1539" s="305" t="s">
        <v>16107</v>
      </c>
      <c r="C1539" s="353" t="s">
        <v>16108</v>
      </c>
      <c r="D1539" s="357"/>
    </row>
    <row r="1540" spans="1:4">
      <c r="A1540" t="s">
        <v>16109</v>
      </c>
      <c r="B1540" s="305" t="s">
        <v>16107</v>
      </c>
      <c r="C1540" s="353" t="s">
        <v>16108</v>
      </c>
      <c r="D1540" s="357"/>
    </row>
    <row r="1541" spans="1:4">
      <c r="A1541" t="s">
        <v>16110</v>
      </c>
      <c r="B1541" s="305" t="s">
        <v>16107</v>
      </c>
      <c r="C1541" s="353" t="s">
        <v>16108</v>
      </c>
      <c r="D1541" s="357"/>
    </row>
    <row r="1542" spans="1:4">
      <c r="A1542" t="s">
        <v>16111</v>
      </c>
      <c r="B1542" s="305" t="s">
        <v>16112</v>
      </c>
      <c r="C1542" s="353" t="s">
        <v>16108</v>
      </c>
      <c r="D1542" s="357"/>
    </row>
    <row r="1543" spans="1:4">
      <c r="A1543" t="s">
        <v>16113</v>
      </c>
      <c r="B1543" s="305" t="s">
        <v>16114</v>
      </c>
      <c r="C1543" s="353" t="s">
        <v>16108</v>
      </c>
      <c r="D1543" s="357"/>
    </row>
    <row r="1544" spans="1:4">
      <c r="A1544" t="s">
        <v>16115</v>
      </c>
      <c r="B1544" s="305" t="s">
        <v>16114</v>
      </c>
      <c r="C1544" s="353" t="s">
        <v>16108</v>
      </c>
      <c r="D1544" s="357"/>
    </row>
    <row r="1545" spans="1:4">
      <c r="A1545" t="s">
        <v>16116</v>
      </c>
      <c r="B1545" s="305" t="s">
        <v>16114</v>
      </c>
      <c r="C1545" s="353" t="s">
        <v>16108</v>
      </c>
      <c r="D1545" s="357"/>
    </row>
    <row r="1546" spans="1:4">
      <c r="A1546" t="s">
        <v>16117</v>
      </c>
      <c r="B1546" s="305" t="s">
        <v>16118</v>
      </c>
      <c r="C1546" s="353" t="s">
        <v>16108</v>
      </c>
      <c r="D1546" s="357"/>
    </row>
    <row r="1547" spans="1:4">
      <c r="A1547" s="391" t="s">
        <v>16570</v>
      </c>
      <c r="B1547" s="380" t="s">
        <v>16747</v>
      </c>
      <c r="C1547" s="353" t="s">
        <v>16896</v>
      </c>
      <c r="D1547" s="357"/>
    </row>
    <row r="1548" spans="1:4">
      <c r="A1548" s="391" t="s">
        <v>16571</v>
      </c>
      <c r="B1548" s="358" t="s">
        <v>15899</v>
      </c>
      <c r="C1548" s="353" t="s">
        <v>16896</v>
      </c>
      <c r="D1548" s="357"/>
    </row>
    <row r="1549" spans="1:4">
      <c r="A1549" s="391" t="s">
        <v>16119</v>
      </c>
      <c r="B1549" s="358" t="s">
        <v>15902</v>
      </c>
      <c r="C1549" s="353" t="s">
        <v>16120</v>
      </c>
      <c r="D1549" s="357"/>
    </row>
    <row r="1550" spans="1:4">
      <c r="A1550" s="391" t="s">
        <v>16121</v>
      </c>
      <c r="B1550" s="325" t="s">
        <v>15905</v>
      </c>
      <c r="C1550" s="353" t="s">
        <v>16120</v>
      </c>
      <c r="D1550" s="357"/>
    </row>
    <row r="1551" spans="1:4">
      <c r="A1551" s="391" t="s">
        <v>16122</v>
      </c>
      <c r="B1551" s="358" t="s">
        <v>15908</v>
      </c>
      <c r="C1551" s="353" t="s">
        <v>16120</v>
      </c>
      <c r="D1551" s="357"/>
    </row>
    <row r="1552" spans="1:4">
      <c r="A1552" s="391" t="s">
        <v>16123</v>
      </c>
      <c r="B1552" s="325" t="s">
        <v>15910</v>
      </c>
      <c r="C1552" s="353" t="s">
        <v>16124</v>
      </c>
      <c r="D1552" s="357"/>
    </row>
    <row r="1553" spans="1:4">
      <c r="A1553" s="391" t="s">
        <v>16572</v>
      </c>
      <c r="B1553" s="358" t="s">
        <v>15913</v>
      </c>
      <c r="C1553" s="353" t="s">
        <v>16125</v>
      </c>
      <c r="D1553" s="357"/>
    </row>
    <row r="1554" spans="1:4">
      <c r="A1554" s="391" t="s">
        <v>16126</v>
      </c>
      <c r="B1554" s="325" t="s">
        <v>15916</v>
      </c>
      <c r="C1554" s="353" t="s">
        <v>16125</v>
      </c>
      <c r="D1554" s="357"/>
    </row>
    <row r="1555" spans="1:4">
      <c r="A1555" s="389"/>
      <c r="B1555" s="357"/>
      <c r="C1555" s="389"/>
      <c r="D1555" s="389"/>
    </row>
    <row r="1556" spans="1:4">
      <c r="A1556" s="389" t="s">
        <v>16127</v>
      </c>
      <c r="B1556" s="379"/>
      <c r="C1556" s="389"/>
      <c r="D1556" s="389"/>
    </row>
    <row r="1557" spans="1:4">
      <c r="A1557" s="389" t="s">
        <v>16128</v>
      </c>
      <c r="B1557" s="397" t="s">
        <v>16129</v>
      </c>
      <c r="C1557" s="393" t="s">
        <v>16129</v>
      </c>
      <c r="D1557" s="389"/>
    </row>
    <row r="1558" spans="1:4">
      <c r="A1558" s="389" t="s">
        <v>16130</v>
      </c>
      <c r="B1558" s="397" t="s">
        <v>145</v>
      </c>
      <c r="C1558" s="393" t="s">
        <v>145</v>
      </c>
      <c r="D1558" s="389"/>
    </row>
    <row r="1559" spans="1:4">
      <c r="A1559" s="389" t="s">
        <v>16131</v>
      </c>
      <c r="B1559" s="397" t="s">
        <v>6967</v>
      </c>
      <c r="C1559" s="393" t="s">
        <v>6967</v>
      </c>
      <c r="D1559" s="389"/>
    </row>
    <row r="1560" spans="1:4">
      <c r="A1560" s="389" t="s">
        <v>16132</v>
      </c>
      <c r="B1560" s="397" t="s">
        <v>16133</v>
      </c>
      <c r="C1560" s="393" t="s">
        <v>16133</v>
      </c>
      <c r="D1560" s="389"/>
    </row>
    <row r="1561" spans="1:4">
      <c r="A1561" s="389" t="s">
        <v>16134</v>
      </c>
      <c r="B1561" s="397" t="s">
        <v>16135</v>
      </c>
      <c r="C1561" s="393" t="s">
        <v>16135</v>
      </c>
      <c r="D1561" s="389"/>
    </row>
    <row r="1562" spans="1:4">
      <c r="A1562" s="389" t="s">
        <v>16136</v>
      </c>
      <c r="B1562" s="397" t="s">
        <v>16137</v>
      </c>
      <c r="C1562" s="393" t="s">
        <v>16137</v>
      </c>
      <c r="D1562" s="389"/>
    </row>
    <row r="1563" spans="1:4">
      <c r="A1563" s="389" t="s">
        <v>16138</v>
      </c>
      <c r="B1563" s="397" t="s">
        <v>16139</v>
      </c>
      <c r="C1563" s="393" t="s">
        <v>16139</v>
      </c>
      <c r="D1563" s="389"/>
    </row>
    <row r="1564" spans="1:4">
      <c r="A1564" s="389" t="s">
        <v>16140</v>
      </c>
      <c r="B1564" s="397" t="s">
        <v>16141</v>
      </c>
      <c r="C1564" s="393" t="s">
        <v>16141</v>
      </c>
      <c r="D1564" s="389"/>
    </row>
    <row r="1565" spans="1:4">
      <c r="A1565" s="389" t="s">
        <v>16142</v>
      </c>
      <c r="B1565" s="397" t="s">
        <v>16143</v>
      </c>
      <c r="C1565" s="393" t="s">
        <v>16143</v>
      </c>
      <c r="D1565" s="389"/>
    </row>
    <row r="1566" spans="1:4">
      <c r="A1566" s="389" t="s">
        <v>16144</v>
      </c>
      <c r="B1566" s="397" t="s">
        <v>6966</v>
      </c>
      <c r="C1566" s="393" t="s">
        <v>6966</v>
      </c>
      <c r="D1566" s="389"/>
    </row>
    <row r="1567" spans="1:4">
      <c r="A1567" s="394" t="s">
        <v>16145</v>
      </c>
      <c r="B1567" s="357" t="s">
        <v>16146</v>
      </c>
      <c r="C1567" s="344" t="s">
        <v>16146</v>
      </c>
      <c r="D1567" s="389"/>
    </row>
    <row r="1568" spans="1:4">
      <c r="A1568" s="394" t="s">
        <v>16147</v>
      </c>
      <c r="B1568" s="357" t="s">
        <v>16148</v>
      </c>
      <c r="C1568" s="344" t="s">
        <v>16148</v>
      </c>
      <c r="D1568" s="389"/>
    </row>
    <row r="1569" spans="1:4">
      <c r="A1569" s="394" t="s">
        <v>16573</v>
      </c>
      <c r="B1569" s="357" t="s">
        <v>16784</v>
      </c>
      <c r="C1569" s="344" t="s">
        <v>16784</v>
      </c>
      <c r="D1569" s="389"/>
    </row>
    <row r="1570" spans="1:4">
      <c r="A1570" s="389" t="s">
        <v>16149</v>
      </c>
      <c r="B1570" s="357" t="s">
        <v>16135</v>
      </c>
      <c r="C1570" s="344" t="s">
        <v>16135</v>
      </c>
      <c r="D1570" s="389"/>
    </row>
    <row r="1571" spans="1:4">
      <c r="A1571" s="389" t="s">
        <v>16150</v>
      </c>
      <c r="B1571" s="357" t="s">
        <v>16137</v>
      </c>
      <c r="C1571" s="344" t="s">
        <v>16137</v>
      </c>
      <c r="D1571" s="389"/>
    </row>
    <row r="1572" spans="1:4">
      <c r="A1572" s="389"/>
      <c r="B1572" s="357"/>
      <c r="C1572" s="389"/>
      <c r="D1572" s="389"/>
    </row>
    <row r="1573" spans="1:4">
      <c r="A1573" s="389"/>
      <c r="B1573" s="357"/>
      <c r="C1573" s="389"/>
      <c r="D1573" s="389"/>
    </row>
    <row r="1574" spans="1:4">
      <c r="A1574" s="389"/>
      <c r="B1574" s="357"/>
      <c r="C1574" s="389"/>
      <c r="D1574" s="389"/>
    </row>
    <row r="1575" spans="1:4">
      <c r="A1575" s="389"/>
      <c r="B1575" s="357"/>
      <c r="C1575" s="389"/>
      <c r="D1575" s="389"/>
    </row>
    <row r="1576" spans="1:4">
      <c r="A1576" s="389"/>
      <c r="B1576" s="357"/>
      <c r="C1576" s="389"/>
      <c r="D1576" s="389"/>
    </row>
    <row r="1577" spans="1:4">
      <c r="A1577" s="389"/>
      <c r="B1577" s="357"/>
      <c r="C1577" s="389"/>
      <c r="D1577" s="389"/>
    </row>
    <row r="1578" spans="1:4">
      <c r="A1578" s="389"/>
      <c r="B1578" s="357"/>
      <c r="C1578" s="389"/>
      <c r="D1578" s="389"/>
    </row>
    <row r="1579" spans="1:4">
      <c r="A1579" s="389"/>
      <c r="B1579" s="357"/>
      <c r="C1579" s="389"/>
      <c r="D1579" s="389"/>
    </row>
    <row r="1580" spans="1:4">
      <c r="A1580" s="389"/>
      <c r="B1580" s="357"/>
      <c r="C1580" s="389"/>
      <c r="D1580" s="389"/>
    </row>
    <row r="1581" spans="1:4">
      <c r="A1581" s="389"/>
      <c r="B1581" s="357"/>
      <c r="C1581" s="389"/>
      <c r="D1581" s="389"/>
    </row>
    <row r="1582" spans="1:4">
      <c r="A1582" s="389"/>
      <c r="B1582" s="357"/>
      <c r="C1582" s="389"/>
      <c r="D1582" s="389"/>
    </row>
    <row r="1583" spans="1:4">
      <c r="A1583" s="389"/>
      <c r="B1583" s="357"/>
      <c r="C1583" s="389"/>
      <c r="D1583" s="389"/>
    </row>
    <row r="1584" spans="1:4">
      <c r="A1584" s="389"/>
      <c r="B1584" s="357"/>
      <c r="C1584" s="389"/>
      <c r="D1584" s="389"/>
    </row>
    <row r="1585" spans="1:4">
      <c r="A1585" s="389"/>
      <c r="B1585" s="357"/>
      <c r="C1585" s="389"/>
      <c r="D1585" s="389"/>
    </row>
    <row r="1586" spans="1:4">
      <c r="A1586" s="389"/>
      <c r="B1586" s="357"/>
      <c r="C1586" s="389"/>
      <c r="D1586" s="389"/>
    </row>
    <row r="1587" spans="1:4">
      <c r="A1587" s="389"/>
      <c r="B1587" s="357"/>
      <c r="C1587" s="389"/>
      <c r="D1587" s="389"/>
    </row>
    <row r="1588" spans="1:4">
      <c r="A1588" s="389"/>
      <c r="B1588" s="379"/>
      <c r="C1588" s="389"/>
      <c r="D1588" s="389"/>
    </row>
    <row r="1589" spans="1:4">
      <c r="A1589" s="389"/>
      <c r="B1589" s="379"/>
      <c r="C1589" s="389"/>
      <c r="D1589" s="389"/>
    </row>
    <row r="1590" spans="1:4">
      <c r="A1590" s="389"/>
      <c r="B1590" s="379"/>
      <c r="C1590" s="389"/>
      <c r="D1590" s="389"/>
    </row>
    <row r="1591" spans="1:4">
      <c r="A1591" s="389" t="s">
        <v>16151</v>
      </c>
      <c r="B1591" s="379"/>
      <c r="C1591" s="389"/>
      <c r="D1591" s="389"/>
    </row>
    <row r="1592" spans="1:4">
      <c r="A1592" s="389" t="s">
        <v>16152</v>
      </c>
      <c r="B1592" s="379" t="s">
        <v>16153</v>
      </c>
      <c r="C1592" s="389" t="s">
        <v>16154</v>
      </c>
      <c r="D1592" s="389" t="s">
        <v>16155</v>
      </c>
    </row>
    <row r="1593" spans="1:4">
      <c r="A1593" s="389" t="s">
        <v>16156</v>
      </c>
      <c r="B1593" s="379" t="s">
        <v>16157</v>
      </c>
      <c r="C1593" s="389" t="s">
        <v>16158</v>
      </c>
      <c r="D1593" s="389" t="s">
        <v>16159</v>
      </c>
    </row>
    <row r="1594" spans="1:4">
      <c r="A1594" s="389" t="s">
        <v>16160</v>
      </c>
      <c r="B1594" s="379" t="s">
        <v>16161</v>
      </c>
      <c r="C1594" s="389" t="s">
        <v>16162</v>
      </c>
      <c r="D1594" s="389" t="s">
        <v>16163</v>
      </c>
    </row>
    <row r="1595" spans="1:4">
      <c r="A1595" s="389"/>
      <c r="B1595" s="379"/>
      <c r="C1595" s="389"/>
      <c r="D1595" s="389"/>
    </row>
    <row r="1596" spans="1:4">
      <c r="A1596" s="389"/>
      <c r="B1596" s="379"/>
      <c r="C1596" s="389"/>
      <c r="D1596" s="389"/>
    </row>
    <row r="1597" spans="1:4">
      <c r="A1597" s="389" t="s">
        <v>16164</v>
      </c>
      <c r="B1597" s="379" t="s">
        <v>131</v>
      </c>
      <c r="C1597" s="389" t="s">
        <v>16165</v>
      </c>
      <c r="D1597" s="389" t="s">
        <v>16165</v>
      </c>
    </row>
    <row r="1598" spans="1:4">
      <c r="A1598" s="389" t="s">
        <v>16166</v>
      </c>
      <c r="B1598" s="379" t="s">
        <v>16167</v>
      </c>
      <c r="C1598" s="389" t="s">
        <v>16168</v>
      </c>
      <c r="D1598" s="389" t="s">
        <v>16168</v>
      </c>
    </row>
    <row r="1599" spans="1:4">
      <c r="A1599" s="389" t="s">
        <v>16169</v>
      </c>
      <c r="B1599" s="379" t="s">
        <v>16170</v>
      </c>
      <c r="C1599" s="389" t="s">
        <v>16171</v>
      </c>
      <c r="D1599" s="389" t="s">
        <v>16171</v>
      </c>
    </row>
    <row r="1600" spans="1:4">
      <c r="A1600" s="389" t="s">
        <v>16172</v>
      </c>
      <c r="B1600" s="379" t="s">
        <v>117</v>
      </c>
      <c r="C1600" s="389" t="s">
        <v>16173</v>
      </c>
      <c r="D1600" s="389" t="s">
        <v>16173</v>
      </c>
    </row>
    <row r="1601" spans="1:4">
      <c r="A1601" s="389" t="s">
        <v>16174</v>
      </c>
      <c r="B1601" s="379" t="s">
        <v>16175</v>
      </c>
      <c r="C1601" s="389" t="s">
        <v>16176</v>
      </c>
      <c r="D1601" s="389" t="s">
        <v>16176</v>
      </c>
    </row>
    <row r="1602" spans="1:4">
      <c r="A1602" s="389"/>
      <c r="B1602" s="379"/>
      <c r="C1602" s="389"/>
      <c r="D1602" s="389"/>
    </row>
    <row r="1603" spans="1:4">
      <c r="A1603" s="389" t="s">
        <v>16177</v>
      </c>
      <c r="B1603" s="379" t="s">
        <v>16178</v>
      </c>
      <c r="C1603" s="389" t="s">
        <v>16179</v>
      </c>
      <c r="D1603" s="389" t="s">
        <v>16180</v>
      </c>
    </row>
    <row r="1604" spans="1:4">
      <c r="A1604" s="389" t="s">
        <v>16181</v>
      </c>
      <c r="B1604" s="379" t="s">
        <v>16182</v>
      </c>
      <c r="C1604" s="389" t="s">
        <v>16183</v>
      </c>
      <c r="D1604" s="389" t="s">
        <v>16184</v>
      </c>
    </row>
    <row r="1605" spans="1:4">
      <c r="A1605" s="389" t="s">
        <v>16185</v>
      </c>
      <c r="B1605" s="379" t="s">
        <v>16186</v>
      </c>
      <c r="C1605" s="389" t="s">
        <v>16187</v>
      </c>
      <c r="D1605" s="389" t="s">
        <v>16188</v>
      </c>
    </row>
    <row r="1606" spans="1:4">
      <c r="A1606" s="389" t="s">
        <v>16189</v>
      </c>
      <c r="B1606" s="379" t="s">
        <v>16190</v>
      </c>
      <c r="C1606" s="389" t="s">
        <v>16191</v>
      </c>
      <c r="D1606" s="389"/>
    </row>
    <row r="1607" spans="1:4">
      <c r="A1607" s="389"/>
      <c r="B1607" s="379"/>
      <c r="C1607" s="389"/>
      <c r="D1607" s="389"/>
    </row>
    <row r="1608" spans="1:4">
      <c r="A1608" s="389"/>
      <c r="B1608" s="379"/>
      <c r="C1608" s="389"/>
      <c r="D1608" s="389"/>
    </row>
    <row r="1609" spans="1:4">
      <c r="A1609" s="389" t="s">
        <v>16192</v>
      </c>
      <c r="B1609" s="379"/>
      <c r="C1609" s="389"/>
      <c r="D1609" s="389"/>
    </row>
    <row r="1610" spans="1:4">
      <c r="A1610" s="389" t="s">
        <v>16193</v>
      </c>
      <c r="B1610" s="379"/>
      <c r="C1610" s="389" t="s">
        <v>16194</v>
      </c>
      <c r="D1610" s="389" t="s">
        <v>16194</v>
      </c>
    </row>
    <row r="1611" spans="1:4">
      <c r="A1611" s="389" t="s">
        <v>16195</v>
      </c>
      <c r="B1611" s="379"/>
      <c r="C1611" s="389" t="s">
        <v>16196</v>
      </c>
      <c r="D1611" s="389" t="s">
        <v>16196</v>
      </c>
    </row>
    <row r="1612" spans="1:4">
      <c r="A1612" s="389" t="s">
        <v>16197</v>
      </c>
      <c r="B1612" s="379"/>
      <c r="C1612" s="389" t="s">
        <v>16198</v>
      </c>
      <c r="D1612" s="389" t="s">
        <v>17071</v>
      </c>
    </row>
    <row r="1613" spans="1:4">
      <c r="A1613" s="389"/>
      <c r="B1613" s="379"/>
      <c r="C1613" s="389"/>
      <c r="D1613" s="389"/>
    </row>
    <row r="1614" spans="1:4">
      <c r="A1614" s="389" t="s">
        <v>16199</v>
      </c>
      <c r="B1614" s="379"/>
      <c r="C1614" s="389" t="s">
        <v>16200</v>
      </c>
      <c r="D1614" s="389" t="s">
        <v>16201</v>
      </c>
    </row>
    <row r="1615" spans="1:4">
      <c r="A1615" s="389" t="s">
        <v>16202</v>
      </c>
      <c r="B1615" s="379"/>
      <c r="C1615" s="389" t="s">
        <v>16203</v>
      </c>
      <c r="D1615" s="389" t="s">
        <v>16204</v>
      </c>
    </row>
    <row r="1616" spans="1:4">
      <c r="A1616" s="389" t="s">
        <v>16205</v>
      </c>
      <c r="B1616" s="379"/>
      <c r="C1616" s="389" t="s">
        <v>16171</v>
      </c>
      <c r="D1616" s="389"/>
    </row>
    <row r="1617" spans="1:4">
      <c r="A1617" s="389" t="s">
        <v>16206</v>
      </c>
      <c r="B1617" s="379"/>
      <c r="C1617" s="389" t="s">
        <v>16173</v>
      </c>
      <c r="D1617" s="389"/>
    </row>
    <row r="1618" spans="1:4">
      <c r="A1618" s="389" t="s">
        <v>16207</v>
      </c>
      <c r="B1618" s="379"/>
      <c r="C1618" s="389" t="s">
        <v>16208</v>
      </c>
      <c r="D1618" s="389" t="s">
        <v>16209</v>
      </c>
    </row>
    <row r="1619" spans="1:4">
      <c r="A1619" s="389" t="s">
        <v>16210</v>
      </c>
      <c r="B1619" s="379"/>
      <c r="C1619" s="389" t="s">
        <v>16211</v>
      </c>
      <c r="D1619" s="389" t="s">
        <v>16212</v>
      </c>
    </row>
    <row r="1620" spans="1:4">
      <c r="A1620" s="389" t="s">
        <v>16213</v>
      </c>
      <c r="B1620" s="379"/>
      <c r="C1620" s="389" t="s">
        <v>16214</v>
      </c>
      <c r="D1620" s="389" t="s">
        <v>16215</v>
      </c>
    </row>
    <row r="1621" spans="1:4">
      <c r="A1621" s="389" t="s">
        <v>16216</v>
      </c>
      <c r="B1621" s="379"/>
      <c r="C1621" s="389" t="s">
        <v>16217</v>
      </c>
      <c r="D1621" s="389" t="s">
        <v>16218</v>
      </c>
    </row>
    <row r="1622" spans="1:4">
      <c r="A1622" s="389"/>
      <c r="B1622" s="379"/>
      <c r="C1622" s="389"/>
      <c r="D1622" s="389"/>
    </row>
    <row r="1623" spans="1:4">
      <c r="A1623" s="389"/>
      <c r="B1623" s="379"/>
      <c r="C1623" s="389"/>
      <c r="D1623" s="389"/>
    </row>
    <row r="1624" spans="1:4">
      <c r="A1624" s="389" t="s">
        <v>16219</v>
      </c>
      <c r="B1624" s="379"/>
      <c r="C1624" s="389"/>
      <c r="D1624" s="389"/>
    </row>
    <row r="1625" spans="1:4">
      <c r="A1625" s="389" t="s">
        <v>16220</v>
      </c>
      <c r="B1625" s="379"/>
      <c r="C1625" s="389" t="s">
        <v>16221</v>
      </c>
      <c r="D1625" s="389"/>
    </row>
    <row r="1626" spans="1:4">
      <c r="A1626" s="389" t="s">
        <v>16222</v>
      </c>
      <c r="B1626" s="379"/>
      <c r="C1626" s="389" t="s">
        <v>16223</v>
      </c>
      <c r="D1626" s="389"/>
    </row>
    <row r="1627" spans="1:4">
      <c r="A1627" s="389" t="s">
        <v>16224</v>
      </c>
      <c r="B1627" s="379"/>
      <c r="C1627" s="389" t="s">
        <v>16225</v>
      </c>
      <c r="D1627" s="389"/>
    </row>
    <row r="1628" spans="1:4">
      <c r="A1628" s="389" t="s">
        <v>16226</v>
      </c>
      <c r="B1628" s="379"/>
      <c r="C1628" s="389" t="s">
        <v>14127</v>
      </c>
      <c r="D1628" s="389"/>
    </row>
    <row r="1629" spans="1:4">
      <c r="A1629" s="389" t="s">
        <v>16227</v>
      </c>
      <c r="B1629" s="379"/>
      <c r="C1629" s="389" t="s">
        <v>16228</v>
      </c>
      <c r="D1629" s="389"/>
    </row>
    <row r="1630" spans="1:4">
      <c r="A1630" s="389" t="s">
        <v>16229</v>
      </c>
      <c r="B1630" s="379"/>
      <c r="C1630" s="389" t="s">
        <v>10082</v>
      </c>
      <c r="D1630" s="389"/>
    </row>
    <row r="1631" spans="1:4">
      <c r="A1631" s="389" t="s">
        <v>16230</v>
      </c>
      <c r="B1631" s="379"/>
      <c r="C1631" s="389" t="s">
        <v>16231</v>
      </c>
      <c r="D1631" s="389"/>
    </row>
    <row r="1632" spans="1:4">
      <c r="A1632" s="389" t="s">
        <v>16232</v>
      </c>
      <c r="B1632" s="379"/>
      <c r="C1632" s="389" t="s">
        <v>16965</v>
      </c>
      <c r="D1632" s="389"/>
    </row>
    <row r="1633" spans="1:4">
      <c r="A1633" s="389" t="s">
        <v>16233</v>
      </c>
      <c r="B1633" s="379"/>
      <c r="C1633" s="389" t="s">
        <v>16966</v>
      </c>
      <c r="D1633" s="389"/>
    </row>
    <row r="1634" spans="1:4">
      <c r="A1634" s="389" t="s">
        <v>16234</v>
      </c>
      <c r="B1634" s="379"/>
      <c r="C1634" s="389" t="s">
        <v>16967</v>
      </c>
      <c r="D1634" s="389"/>
    </row>
    <row r="1635" spans="1:4">
      <c r="A1635" s="389" t="s">
        <v>16235</v>
      </c>
      <c r="B1635" s="379"/>
      <c r="C1635" s="389" t="s">
        <v>16968</v>
      </c>
      <c r="D1635" s="389"/>
    </row>
    <row r="1636" spans="1:4">
      <c r="A1636" s="389" t="s">
        <v>16236</v>
      </c>
      <c r="B1636" s="379"/>
      <c r="C1636" s="389" t="s">
        <v>16237</v>
      </c>
      <c r="D1636" s="389"/>
    </row>
    <row r="1637" spans="1:4">
      <c r="A1637" s="389" t="s">
        <v>16238</v>
      </c>
      <c r="B1637" s="379"/>
      <c r="C1637" s="389" t="s">
        <v>16969</v>
      </c>
      <c r="D1637" s="389"/>
    </row>
    <row r="1638" spans="1:4">
      <c r="A1638" s="389" t="s">
        <v>16239</v>
      </c>
      <c r="B1638" s="379"/>
      <c r="C1638" s="389" t="s">
        <v>16970</v>
      </c>
      <c r="D1638" s="389"/>
    </row>
    <row r="1639" spans="1:4">
      <c r="A1639" s="389" t="s">
        <v>16240</v>
      </c>
      <c r="B1639" s="379"/>
      <c r="C1639" s="389" t="s">
        <v>16241</v>
      </c>
      <c r="D1639" s="389"/>
    </row>
    <row r="1640" spans="1:4">
      <c r="A1640" s="389" t="s">
        <v>16242</v>
      </c>
      <c r="B1640" s="379"/>
      <c r="C1640" s="389" t="s">
        <v>16243</v>
      </c>
      <c r="D1640" s="389"/>
    </row>
    <row r="1641" spans="1:4">
      <c r="A1641" s="389"/>
      <c r="B1641" s="379"/>
      <c r="C1641" s="389"/>
      <c r="D1641" s="389"/>
    </row>
    <row r="1642" spans="1:4">
      <c r="A1642" s="389" t="s">
        <v>16574</v>
      </c>
      <c r="B1642" s="379"/>
      <c r="C1642" s="389" t="s">
        <v>16971</v>
      </c>
      <c r="D1642" s="389"/>
    </row>
    <row r="1643" spans="1:4">
      <c r="A1643" s="389" t="s">
        <v>16575</v>
      </c>
      <c r="B1643" s="379"/>
      <c r="C1643" s="389" t="s">
        <v>16972</v>
      </c>
      <c r="D1643" s="389"/>
    </row>
    <row r="1644" spans="1:4">
      <c r="A1644" s="389"/>
      <c r="B1644" s="379"/>
      <c r="C1644" s="389"/>
      <c r="D1644" s="389"/>
    </row>
    <row r="1645" spans="1:4">
      <c r="A1645" s="389"/>
      <c r="B1645" s="379"/>
      <c r="C1645" s="389"/>
      <c r="D1645" s="389"/>
    </row>
    <row r="1646" spans="1:4">
      <c r="A1646" s="389"/>
      <c r="B1646" s="379"/>
      <c r="C1646" s="389"/>
      <c r="D1646" s="389"/>
    </row>
    <row r="1647" spans="1:4" ht="18">
      <c r="A1647" s="388" t="s">
        <v>14123</v>
      </c>
      <c r="B1647" s="327"/>
      <c r="C1647" s="343"/>
      <c r="D1647" s="343"/>
    </row>
    <row r="1648" spans="1:4" ht="16.5">
      <c r="A1648" s="387" t="s">
        <v>16244</v>
      </c>
      <c r="B1648" s="331"/>
      <c r="C1648" s="342" t="s">
        <v>16245</v>
      </c>
      <c r="D1648" s="387"/>
    </row>
    <row r="1649" spans="1:4" ht="16.5">
      <c r="A1649" s="387" t="s">
        <v>16246</v>
      </c>
      <c r="B1649" s="331"/>
      <c r="C1649" s="342" t="s">
        <v>16247</v>
      </c>
      <c r="D1649" s="387"/>
    </row>
    <row r="1650" spans="1:4" ht="16.5">
      <c r="A1650" s="387" t="s">
        <v>16248</v>
      </c>
      <c r="B1650" s="331"/>
      <c r="C1650" s="342" t="s">
        <v>16249</v>
      </c>
      <c r="D1650" s="387"/>
    </row>
    <row r="1651" spans="1:4" ht="16.5">
      <c r="A1651" s="387" t="s">
        <v>16250</v>
      </c>
      <c r="B1651" s="331"/>
      <c r="C1651" s="342" t="s">
        <v>16251</v>
      </c>
      <c r="D1651" s="387"/>
    </row>
    <row r="1652" spans="1:4" ht="16.5">
      <c r="A1652" s="387" t="s">
        <v>16252</v>
      </c>
      <c r="B1652" s="331"/>
      <c r="C1652" s="342" t="s">
        <v>16253</v>
      </c>
      <c r="D1652" s="387"/>
    </row>
    <row r="1653" spans="1:4" ht="16.5">
      <c r="A1653" s="387" t="s">
        <v>16254</v>
      </c>
      <c r="B1653" s="331"/>
      <c r="C1653" s="342" t="s">
        <v>16255</v>
      </c>
      <c r="D1653" s="387"/>
    </row>
    <row r="1654" spans="1:4" ht="16.5">
      <c r="A1654" s="387" t="s">
        <v>16256</v>
      </c>
      <c r="B1654" s="331"/>
      <c r="C1654" s="342" t="s">
        <v>16257</v>
      </c>
      <c r="D1654" s="387"/>
    </row>
    <row r="1655" spans="1:4" ht="16.5">
      <c r="A1655" s="387" t="s">
        <v>16258</v>
      </c>
      <c r="B1655" s="331"/>
      <c r="C1655" s="342" t="s">
        <v>16259</v>
      </c>
      <c r="D1655" s="387"/>
    </row>
    <row r="1656" spans="1:4" ht="16.5">
      <c r="A1656" s="387" t="s">
        <v>16260</v>
      </c>
      <c r="B1656" s="331"/>
      <c r="C1656" s="342" t="s">
        <v>16261</v>
      </c>
      <c r="D1656" s="387"/>
    </row>
    <row r="1657" spans="1:4" ht="16.5">
      <c r="A1657" s="387" t="s">
        <v>16262</v>
      </c>
      <c r="B1657" s="331"/>
      <c r="C1657" s="342" t="s">
        <v>16263</v>
      </c>
      <c r="D1657" s="387"/>
    </row>
    <row r="1658" spans="1:4" ht="16.5">
      <c r="A1658" s="387" t="s">
        <v>16264</v>
      </c>
      <c r="B1658" s="331"/>
      <c r="C1658" s="342" t="s">
        <v>16265</v>
      </c>
      <c r="D1658" s="387"/>
    </row>
    <row r="1659" spans="1:4" ht="16.5">
      <c r="A1659" s="387" t="s">
        <v>16266</v>
      </c>
      <c r="B1659" s="331"/>
      <c r="C1659" s="342" t="s">
        <v>16267</v>
      </c>
      <c r="D1659" s="387"/>
    </row>
    <row r="1660" spans="1:4" ht="16.5">
      <c r="A1660" s="387" t="s">
        <v>16268</v>
      </c>
      <c r="B1660" s="331"/>
      <c r="C1660" s="342" t="s">
        <v>16269</v>
      </c>
      <c r="D1660" s="387"/>
    </row>
    <row r="1661" spans="1:4" ht="16.5">
      <c r="A1661" s="387" t="s">
        <v>16270</v>
      </c>
      <c r="B1661" s="331"/>
      <c r="C1661" s="342" t="s">
        <v>16271</v>
      </c>
      <c r="D1661" s="387"/>
    </row>
    <row r="1662" spans="1:4" ht="16.5">
      <c r="A1662" s="387" t="s">
        <v>16272</v>
      </c>
      <c r="B1662" s="331"/>
      <c r="C1662" s="342" t="s">
        <v>16273</v>
      </c>
      <c r="D1662" s="387"/>
    </row>
    <row r="1663" spans="1:4" ht="16.5">
      <c r="A1663" s="387" t="s">
        <v>16274</v>
      </c>
      <c r="B1663" s="331"/>
      <c r="C1663" s="342" t="s">
        <v>16275</v>
      </c>
      <c r="D1663" s="387"/>
    </row>
    <row r="1664" spans="1:4" ht="16.5">
      <c r="A1664" s="387" t="s">
        <v>16276</v>
      </c>
      <c r="B1664" s="331"/>
      <c r="C1664" s="342" t="s">
        <v>16277</v>
      </c>
      <c r="D1664" s="387"/>
    </row>
    <row r="1665" spans="1:4" ht="16.5">
      <c r="A1665" s="387" t="s">
        <v>16278</v>
      </c>
      <c r="B1665" s="331"/>
      <c r="C1665" s="342" t="s">
        <v>16279</v>
      </c>
      <c r="D1665" s="387"/>
    </row>
    <row r="1666" spans="1:4" ht="16.5">
      <c r="A1666" s="387" t="s">
        <v>16280</v>
      </c>
      <c r="B1666" s="379"/>
      <c r="C1666" s="342" t="s">
        <v>16281</v>
      </c>
      <c r="D1666" s="389"/>
    </row>
    <row r="1667" spans="1:4" ht="16.5">
      <c r="A1667" s="387" t="s">
        <v>16282</v>
      </c>
      <c r="B1667" s="379" t="s">
        <v>16283</v>
      </c>
      <c r="C1667" s="342" t="s">
        <v>16284</v>
      </c>
      <c r="D1667" s="389"/>
    </row>
    <row r="1668" spans="1:4" ht="16.5">
      <c r="A1668" s="387" t="s">
        <v>16285</v>
      </c>
      <c r="B1668" s="379" t="s">
        <v>16286</v>
      </c>
      <c r="C1668" s="342" t="s">
        <v>16287</v>
      </c>
      <c r="D1668" s="389"/>
    </row>
    <row r="1669" spans="1:4" ht="16.5">
      <c r="A1669" s="387" t="s">
        <v>16288</v>
      </c>
      <c r="B1669" s="379"/>
      <c r="C1669" s="341" t="s">
        <v>16289</v>
      </c>
      <c r="D1669" s="389"/>
    </row>
    <row r="1670" spans="1:4" ht="16.5">
      <c r="A1670" s="387" t="s">
        <v>16290</v>
      </c>
      <c r="B1670" s="379"/>
      <c r="C1670" s="341" t="s">
        <v>16291</v>
      </c>
      <c r="D1670" s="389"/>
    </row>
    <row r="1671" spans="1:4" ht="16.5">
      <c r="A1671" s="387"/>
      <c r="B1671" s="379"/>
      <c r="C1671" s="342"/>
      <c r="D1671" s="389"/>
    </row>
    <row r="1672" spans="1:4" ht="16.5">
      <c r="A1672" s="387"/>
      <c r="B1672" s="379"/>
      <c r="C1672" s="342"/>
      <c r="D1672" s="389"/>
    </row>
    <row r="1673" spans="1:4" ht="16.5">
      <c r="A1673" s="387" t="s">
        <v>16292</v>
      </c>
      <c r="B1673" s="379"/>
      <c r="C1673" s="342" t="s">
        <v>16973</v>
      </c>
      <c r="D1673" s="389"/>
    </row>
    <row r="1674" spans="1:4" ht="16.5">
      <c r="A1674" s="387" t="s">
        <v>16293</v>
      </c>
      <c r="B1674" s="379"/>
      <c r="C1674" s="342" t="s">
        <v>16974</v>
      </c>
      <c r="D1674" s="389"/>
    </row>
    <row r="1675" spans="1:4" ht="16.5">
      <c r="A1675" s="387" t="s">
        <v>16576</v>
      </c>
      <c r="B1675" s="379"/>
      <c r="C1675" s="342" t="s">
        <v>16975</v>
      </c>
      <c r="D1675" s="389"/>
    </row>
    <row r="1676" spans="1:4" ht="16.5">
      <c r="A1676" s="387"/>
      <c r="B1676" s="379"/>
      <c r="C1676" s="342"/>
      <c r="D1676" s="389"/>
    </row>
    <row r="1677" spans="1:4" ht="16.5">
      <c r="A1677" s="387"/>
      <c r="B1677" s="379"/>
      <c r="C1677" s="342"/>
      <c r="D1677" s="389"/>
    </row>
    <row r="1678" spans="1:4">
      <c r="A1678" s="389"/>
      <c r="B1678" s="379"/>
      <c r="C1678" s="389"/>
      <c r="D1678" s="389"/>
    </row>
    <row r="1679" spans="1:4">
      <c r="A1679" s="389" t="s">
        <v>16294</v>
      </c>
      <c r="B1679" s="379"/>
      <c r="C1679" s="389"/>
      <c r="D1679" s="389"/>
    </row>
    <row r="1680" spans="1:4">
      <c r="A1680" s="389" t="s">
        <v>16295</v>
      </c>
      <c r="B1680" s="379" t="s">
        <v>16296</v>
      </c>
      <c r="C1680" s="389" t="s">
        <v>16297</v>
      </c>
      <c r="D1680" s="389" t="s">
        <v>16297</v>
      </c>
    </row>
    <row r="1681" spans="1:4">
      <c r="A1681" s="389" t="s">
        <v>16298</v>
      </c>
      <c r="B1681" s="379" t="s">
        <v>16299</v>
      </c>
      <c r="C1681" s="389" t="s">
        <v>16300</v>
      </c>
      <c r="D1681" s="389" t="s">
        <v>16300</v>
      </c>
    </row>
    <row r="1682" spans="1:4">
      <c r="A1682" s="389" t="s">
        <v>16301</v>
      </c>
      <c r="B1682" s="379" t="s">
        <v>16302</v>
      </c>
      <c r="C1682" s="389" t="s">
        <v>16303</v>
      </c>
      <c r="D1682" s="389" t="s">
        <v>16303</v>
      </c>
    </row>
    <row r="1683" spans="1:4">
      <c r="A1683" s="389" t="s">
        <v>16304</v>
      </c>
      <c r="B1683" s="379" t="s">
        <v>16305</v>
      </c>
      <c r="C1683" s="389" t="s">
        <v>16306</v>
      </c>
      <c r="D1683" s="389" t="s">
        <v>16306</v>
      </c>
    </row>
    <row r="1684" spans="1:4">
      <c r="A1684" s="389" t="s">
        <v>16307</v>
      </c>
      <c r="B1684" s="379" t="s">
        <v>16308</v>
      </c>
      <c r="C1684" s="389" t="s">
        <v>16309</v>
      </c>
      <c r="D1684" s="389" t="s">
        <v>16309</v>
      </c>
    </row>
    <row r="1685" spans="1:4">
      <c r="A1685" s="389" t="s">
        <v>16310</v>
      </c>
      <c r="B1685" s="379" t="s">
        <v>16311</v>
      </c>
      <c r="C1685" s="389" t="s">
        <v>16312</v>
      </c>
      <c r="D1685" s="389" t="s">
        <v>16312</v>
      </c>
    </row>
    <row r="1686" spans="1:4">
      <c r="A1686" s="389" t="s">
        <v>16313</v>
      </c>
      <c r="B1686" s="379" t="s">
        <v>16314</v>
      </c>
      <c r="C1686" s="389" t="s">
        <v>16315</v>
      </c>
      <c r="D1686" s="389" t="s">
        <v>16315</v>
      </c>
    </row>
    <row r="1687" spans="1:4">
      <c r="A1687" s="389" t="s">
        <v>16316</v>
      </c>
      <c r="B1687" s="379" t="s">
        <v>16317</v>
      </c>
      <c r="C1687" s="389" t="s">
        <v>16318</v>
      </c>
      <c r="D1687" s="389" t="s">
        <v>16318</v>
      </c>
    </row>
    <row r="1688" spans="1:4">
      <c r="A1688" s="389" t="s">
        <v>16319</v>
      </c>
      <c r="B1688" s="379" t="s">
        <v>16320</v>
      </c>
      <c r="C1688" s="389" t="s">
        <v>16321</v>
      </c>
      <c r="D1688" s="389" t="s">
        <v>16321</v>
      </c>
    </row>
    <row r="1689" spans="1:4">
      <c r="A1689" s="389" t="s">
        <v>16322</v>
      </c>
      <c r="B1689" s="379" t="s">
        <v>16323</v>
      </c>
      <c r="C1689" s="389" t="s">
        <v>16324</v>
      </c>
      <c r="D1689" s="389" t="s">
        <v>16324</v>
      </c>
    </row>
    <row r="1690" spans="1:4">
      <c r="A1690" s="389" t="s">
        <v>16325</v>
      </c>
      <c r="B1690" s="379" t="s">
        <v>16326</v>
      </c>
      <c r="C1690" s="389" t="s">
        <v>16327</v>
      </c>
      <c r="D1690" s="389" t="s">
        <v>16327</v>
      </c>
    </row>
    <row r="1691" spans="1:4">
      <c r="A1691" s="389" t="s">
        <v>16328</v>
      </c>
      <c r="B1691" s="379" t="s">
        <v>16329</v>
      </c>
      <c r="C1691" s="389" t="s">
        <v>16330</v>
      </c>
      <c r="D1691" s="389" t="s">
        <v>16330</v>
      </c>
    </row>
    <row r="1692" spans="1:4">
      <c r="A1692" s="389" t="s">
        <v>16331</v>
      </c>
      <c r="B1692" s="379" t="s">
        <v>16332</v>
      </c>
      <c r="C1692" s="389" t="s">
        <v>16333</v>
      </c>
      <c r="D1692" s="389" t="s">
        <v>16333</v>
      </c>
    </row>
    <row r="1693" spans="1:4">
      <c r="A1693" s="389" t="s">
        <v>16334</v>
      </c>
      <c r="B1693" s="379" t="s">
        <v>16335</v>
      </c>
      <c r="C1693" s="389" t="s">
        <v>16336</v>
      </c>
      <c r="D1693" s="389" t="s">
        <v>16336</v>
      </c>
    </row>
    <row r="1694" spans="1:4">
      <c r="A1694" s="389" t="s">
        <v>16337</v>
      </c>
      <c r="B1694" s="379" t="s">
        <v>16338</v>
      </c>
      <c r="C1694" s="389" t="s">
        <v>16339</v>
      </c>
      <c r="D1694" s="389" t="s">
        <v>16339</v>
      </c>
    </row>
    <row r="1695" spans="1:4">
      <c r="A1695" s="389" t="s">
        <v>16340</v>
      </c>
      <c r="B1695" s="379" t="s">
        <v>16341</v>
      </c>
      <c r="C1695" s="389" t="s">
        <v>16342</v>
      </c>
      <c r="D1695" s="389" t="s">
        <v>16342</v>
      </c>
    </row>
    <row r="1696" spans="1:4">
      <c r="A1696" s="389" t="s">
        <v>16343</v>
      </c>
      <c r="B1696" s="379" t="s">
        <v>16344</v>
      </c>
      <c r="C1696" s="389" t="s">
        <v>16345</v>
      </c>
      <c r="D1696" s="389" t="s">
        <v>16345</v>
      </c>
    </row>
    <row r="1697" spans="1:4">
      <c r="A1697" s="389" t="s">
        <v>16346</v>
      </c>
      <c r="B1697" s="379" t="s">
        <v>16347</v>
      </c>
      <c r="C1697" s="389" t="s">
        <v>16348</v>
      </c>
      <c r="D1697" s="389" t="s">
        <v>16348</v>
      </c>
    </row>
    <row r="1698" spans="1:4">
      <c r="A1698" s="389" t="s">
        <v>16349</v>
      </c>
      <c r="B1698" s="379" t="s">
        <v>16350</v>
      </c>
      <c r="C1698" s="389" t="s">
        <v>16351</v>
      </c>
      <c r="D1698" s="389" t="s">
        <v>16351</v>
      </c>
    </row>
    <row r="1699" spans="1:4">
      <c r="A1699" s="389" t="s">
        <v>16352</v>
      </c>
      <c r="B1699" s="379" t="s">
        <v>16353</v>
      </c>
      <c r="C1699" s="389" t="s">
        <v>16354</v>
      </c>
      <c r="D1699" s="389" t="s">
        <v>16354</v>
      </c>
    </row>
    <row r="1700" spans="1:4">
      <c r="A1700" s="389" t="s">
        <v>16355</v>
      </c>
      <c r="B1700" s="379" t="s">
        <v>16356</v>
      </c>
      <c r="C1700" s="389" t="s">
        <v>16357</v>
      </c>
      <c r="D1700" s="389" t="s">
        <v>16357</v>
      </c>
    </row>
    <row r="1701" spans="1:4">
      <c r="A1701" s="389" t="s">
        <v>16358</v>
      </c>
      <c r="B1701" s="379" t="s">
        <v>16359</v>
      </c>
      <c r="C1701" s="389" t="s">
        <v>16360</v>
      </c>
      <c r="D1701" s="389" t="s">
        <v>16360</v>
      </c>
    </row>
    <row r="1702" spans="1:4">
      <c r="A1702" s="389" t="s">
        <v>16361</v>
      </c>
      <c r="B1702" s="379" t="s">
        <v>16362</v>
      </c>
      <c r="C1702" s="389" t="s">
        <v>16363</v>
      </c>
      <c r="D1702" s="389" t="s">
        <v>16363</v>
      </c>
    </row>
    <row r="1703" spans="1:4">
      <c r="A1703" s="389" t="s">
        <v>16364</v>
      </c>
      <c r="B1703" s="379" t="s">
        <v>16365</v>
      </c>
      <c r="C1703" s="389" t="s">
        <v>16366</v>
      </c>
      <c r="D1703" s="389" t="s">
        <v>16366</v>
      </c>
    </row>
    <row r="1704" spans="1:4">
      <c r="A1704" s="389"/>
      <c r="B1704" s="379"/>
      <c r="C1704" s="389"/>
      <c r="D1704" s="389"/>
    </row>
    <row r="1705" spans="1:4">
      <c r="A1705" s="389" t="s">
        <v>16367</v>
      </c>
      <c r="B1705" s="379"/>
      <c r="C1705" s="389"/>
      <c r="D1705" s="389"/>
    </row>
    <row r="1706" spans="1:4">
      <c r="A1706" s="389" t="s">
        <v>16368</v>
      </c>
      <c r="B1706" s="379" t="s">
        <v>1654</v>
      </c>
      <c r="C1706" s="389" t="s">
        <v>16369</v>
      </c>
      <c r="D1706" s="389"/>
    </row>
    <row r="1707" spans="1:4">
      <c r="A1707" s="389" t="s">
        <v>16370</v>
      </c>
      <c r="B1707" s="379" t="s">
        <v>7763</v>
      </c>
      <c r="C1707" s="389"/>
      <c r="D1707" s="389"/>
    </row>
    <row r="1708" spans="1:4">
      <c r="A1708" s="389" t="s">
        <v>16371</v>
      </c>
      <c r="B1708" s="379" t="s">
        <v>16372</v>
      </c>
      <c r="C1708" s="389"/>
      <c r="D1708" s="389"/>
    </row>
    <row r="1709" spans="1:4">
      <c r="A1709" s="389" t="s">
        <v>16373</v>
      </c>
      <c r="B1709" s="379" t="s">
        <v>16374</v>
      </c>
      <c r="C1709" s="389"/>
      <c r="D1709" s="389"/>
    </row>
    <row r="1710" spans="1:4">
      <c r="A1710" s="389" t="s">
        <v>16375</v>
      </c>
      <c r="B1710" s="379"/>
      <c r="C1710" s="389" t="s">
        <v>16376</v>
      </c>
      <c r="D1710" s="389"/>
    </row>
    <row r="1711" spans="1:4">
      <c r="A1711" s="389" t="s">
        <v>16377</v>
      </c>
      <c r="B1711" s="379"/>
      <c r="C1711" s="389" t="s">
        <v>16378</v>
      </c>
      <c r="D1711" s="389"/>
    </row>
    <row r="1712" spans="1:4">
      <c r="A1712" s="389" t="s">
        <v>16577</v>
      </c>
      <c r="B1712" s="379"/>
      <c r="C1712" s="389" t="s">
        <v>16976</v>
      </c>
      <c r="D1712" s="389"/>
    </row>
    <row r="1713" spans="1:4">
      <c r="A1713" s="389" t="s">
        <v>16578</v>
      </c>
      <c r="B1713" s="379"/>
      <c r="C1713" s="340" t="s">
        <v>16976</v>
      </c>
      <c r="D1713" s="389"/>
    </row>
    <row r="1714" spans="1:4">
      <c r="A1714" s="389"/>
      <c r="B1714" s="379"/>
      <c r="C1714" s="389"/>
      <c r="D1714" s="389"/>
    </row>
    <row r="1715" spans="1:4">
      <c r="A1715" s="389" t="s">
        <v>16379</v>
      </c>
      <c r="B1715" s="379"/>
      <c r="C1715" s="389"/>
      <c r="D1715" s="389"/>
    </row>
    <row r="1716" spans="1:4">
      <c r="A1716" s="389" t="s">
        <v>16380</v>
      </c>
      <c r="B1716" s="379"/>
      <c r="C1716" t="s">
        <v>10358</v>
      </c>
      <c r="D1716" s="389"/>
    </row>
    <row r="1717" spans="1:4">
      <c r="A1717" s="389" t="s">
        <v>16381</v>
      </c>
      <c r="B1717" s="379"/>
      <c r="C1717" t="s">
        <v>16977</v>
      </c>
      <c r="D1717" s="389"/>
    </row>
    <row r="1718" spans="1:4">
      <c r="A1718" t="s">
        <v>16382</v>
      </c>
      <c r="C1718" t="s">
        <v>16978</v>
      </c>
    </row>
    <row r="1719" spans="1:4">
      <c r="A1719" t="s">
        <v>16383</v>
      </c>
      <c r="C1719" t="s">
        <v>16979</v>
      </c>
    </row>
    <row r="1720" spans="1:4">
      <c r="A1720" t="s">
        <v>16384</v>
      </c>
      <c r="C1720" s="339" t="s">
        <v>16980</v>
      </c>
    </row>
    <row r="1721" spans="1:4">
      <c r="A1721" t="s">
        <v>16385</v>
      </c>
      <c r="C1721" s="339" t="s">
        <v>16981</v>
      </c>
    </row>
    <row r="1722" spans="1:4">
      <c r="A1722" t="s">
        <v>16386</v>
      </c>
      <c r="C1722" t="s">
        <v>16982</v>
      </c>
    </row>
    <row r="1723" spans="1:4">
      <c r="A1723" t="s">
        <v>16387</v>
      </c>
      <c r="C1723" t="s">
        <v>16983</v>
      </c>
    </row>
    <row r="1724" spans="1:4">
      <c r="A1724" t="s">
        <v>16388</v>
      </c>
      <c r="C1724" s="390" t="s">
        <v>16984</v>
      </c>
    </row>
    <row r="1725" spans="1:4">
      <c r="A1725" t="s">
        <v>16389</v>
      </c>
      <c r="C1725" t="s">
        <v>16985</v>
      </c>
    </row>
    <row r="1726" spans="1:4">
      <c r="A1726" t="s">
        <v>16390</v>
      </c>
      <c r="C1726" t="s">
        <v>16986</v>
      </c>
    </row>
    <row r="1727" spans="1:4">
      <c r="A1727" t="s">
        <v>16391</v>
      </c>
      <c r="C1727" t="s">
        <v>16987</v>
      </c>
    </row>
    <row r="1728" spans="1:4">
      <c r="A1728" t="s">
        <v>16392</v>
      </c>
      <c r="C1728" s="339" t="s">
        <v>16988</v>
      </c>
    </row>
    <row r="1729" spans="1:3">
      <c r="A1729" t="s">
        <v>16393</v>
      </c>
      <c r="C1729" s="339" t="s">
        <v>16989</v>
      </c>
    </row>
    <row r="1730" spans="1:3">
      <c r="A1730" t="s">
        <v>16394</v>
      </c>
      <c r="C1730" s="391" t="s">
        <v>16990</v>
      </c>
    </row>
    <row r="1731" spans="1:3">
      <c r="A1731" t="s">
        <v>16395</v>
      </c>
      <c r="C1731" s="391" t="s">
        <v>16991</v>
      </c>
    </row>
    <row r="1732" spans="1:3">
      <c r="A1732" t="s">
        <v>16396</v>
      </c>
      <c r="C1732" s="339" t="s">
        <v>16992</v>
      </c>
    </row>
    <row r="1733" spans="1:3">
      <c r="A1733" t="s">
        <v>16397</v>
      </c>
      <c r="C1733" t="s">
        <v>16398</v>
      </c>
    </row>
    <row r="1734" spans="1:3">
      <c r="A1734" t="s">
        <v>16399</v>
      </c>
      <c r="C1734" s="339" t="s">
        <v>16993</v>
      </c>
    </row>
    <row r="1735" spans="1:3">
      <c r="A1735" t="s">
        <v>16400</v>
      </c>
      <c r="C1735" t="s">
        <v>16994</v>
      </c>
    </row>
    <row r="1736" spans="1:3">
      <c r="A1736" t="s">
        <v>16401</v>
      </c>
      <c r="C1736" t="s">
        <v>16995</v>
      </c>
    </row>
    <row r="1737" spans="1:3">
      <c r="A1737" t="s">
        <v>16402</v>
      </c>
      <c r="C1737" t="s">
        <v>16996</v>
      </c>
    </row>
    <row r="1738" spans="1:3">
      <c r="A1738" t="s">
        <v>16403</v>
      </c>
      <c r="C1738" t="s">
        <v>16997</v>
      </c>
    </row>
    <row r="1739" spans="1:3">
      <c r="A1739" t="s">
        <v>16404</v>
      </c>
      <c r="C1739" s="339" t="s">
        <v>16998</v>
      </c>
    </row>
    <row r="1740" spans="1:3">
      <c r="A1740" t="s">
        <v>16405</v>
      </c>
      <c r="C1740" t="s">
        <v>10355</v>
      </c>
    </row>
    <row r="1741" spans="1:3">
      <c r="A1741" t="s">
        <v>16406</v>
      </c>
      <c r="C1741" s="391" t="s">
        <v>16999</v>
      </c>
    </row>
    <row r="1742" spans="1:3">
      <c r="A1742" t="s">
        <v>16407</v>
      </c>
      <c r="C1742" t="s">
        <v>10354</v>
      </c>
    </row>
    <row r="1743" spans="1:3">
      <c r="A1743" t="s">
        <v>16408</v>
      </c>
      <c r="C1743" t="s">
        <v>17000</v>
      </c>
    </row>
    <row r="1744" spans="1:3">
      <c r="A1744" t="s">
        <v>16409</v>
      </c>
      <c r="C1744" s="391" t="s">
        <v>17001</v>
      </c>
    </row>
    <row r="1745" spans="1:3">
      <c r="A1745" t="s">
        <v>16410</v>
      </c>
      <c r="C1745" s="391" t="s">
        <v>17002</v>
      </c>
    </row>
    <row r="1748" spans="1:3">
      <c r="A1748" s="57" t="s">
        <v>16411</v>
      </c>
      <c r="C1748" s="57" t="s">
        <v>16412</v>
      </c>
    </row>
    <row r="1749" spans="1:3">
      <c r="A1749" s="57" t="s">
        <v>16413</v>
      </c>
      <c r="C1749" s="57" t="s">
        <v>16414</v>
      </c>
    </row>
    <row r="1750" spans="1:3">
      <c r="A1750" s="57" t="s">
        <v>16415</v>
      </c>
      <c r="C1750" s="57" t="s">
        <v>16416</v>
      </c>
    </row>
    <row r="1751" spans="1:3">
      <c r="A1751" s="57" t="s">
        <v>16417</v>
      </c>
      <c r="C1751" s="57" t="s">
        <v>16418</v>
      </c>
    </row>
    <row r="1752" spans="1:3">
      <c r="A1752" s="57" t="s">
        <v>16419</v>
      </c>
      <c r="C1752" s="57" t="s">
        <v>16420</v>
      </c>
    </row>
    <row r="1753" spans="1:3">
      <c r="A1753" s="57" t="s">
        <v>16421</v>
      </c>
      <c r="C1753" s="57" t="s">
        <v>16422</v>
      </c>
    </row>
    <row r="1754" spans="1:3">
      <c r="C1754" s="57"/>
    </row>
    <row r="1755" spans="1:3">
      <c r="A1755" s="57" t="s">
        <v>16423</v>
      </c>
      <c r="C1755" s="63" t="s">
        <v>17003</v>
      </c>
    </row>
    <row r="1756" spans="1:3">
      <c r="A1756" s="57" t="s">
        <v>16424</v>
      </c>
      <c r="C1756" s="63" t="s">
        <v>17004</v>
      </c>
    </row>
    <row r="1757" spans="1:3">
      <c r="A1757" s="57" t="s">
        <v>16425</v>
      </c>
      <c r="C1757" s="63" t="s">
        <v>17005</v>
      </c>
    </row>
    <row r="1758" spans="1:3">
      <c r="A1758" s="57" t="s">
        <v>16426</v>
      </c>
      <c r="C1758" s="63" t="s">
        <v>17006</v>
      </c>
    </row>
    <row r="1759" spans="1:3">
      <c r="A1759" s="57" t="s">
        <v>16427</v>
      </c>
      <c r="C1759" s="63" t="s">
        <v>17007</v>
      </c>
    </row>
    <row r="1760" spans="1:3">
      <c r="A1760" s="57" t="s">
        <v>16428</v>
      </c>
      <c r="C1760" s="63" t="s">
        <v>17008</v>
      </c>
    </row>
    <row r="1762" spans="1:3">
      <c r="A1762" s="61" t="s">
        <v>16429</v>
      </c>
      <c r="C1762" s="57" t="s">
        <v>16430</v>
      </c>
    </row>
    <row r="1763" spans="1:3">
      <c r="A1763" s="61" t="s">
        <v>16431</v>
      </c>
      <c r="C1763" s="57" t="s">
        <v>16432</v>
      </c>
    </row>
    <row r="1764" spans="1:3">
      <c r="A1764" s="61" t="s">
        <v>16433</v>
      </c>
      <c r="C1764" s="57" t="s">
        <v>16434</v>
      </c>
    </row>
    <row r="1766" spans="1:3">
      <c r="A1766" s="392" t="s">
        <v>16435</v>
      </c>
      <c r="C1766" s="61" t="s">
        <v>16436</v>
      </c>
    </row>
    <row r="1767" spans="1:3">
      <c r="A1767" s="392" t="s">
        <v>16437</v>
      </c>
      <c r="C1767" s="391" t="s">
        <v>17009</v>
      </c>
    </row>
    <row r="1768" spans="1:3">
      <c r="A1768" s="392" t="s">
        <v>16438</v>
      </c>
      <c r="C1768" s="391" t="s">
        <v>17010</v>
      </c>
    </row>
    <row r="1769" spans="1:3">
      <c r="A1769" s="391" t="s">
        <v>16579</v>
      </c>
      <c r="C1769" s="391" t="s">
        <v>17011</v>
      </c>
    </row>
    <row r="1770" spans="1:3">
      <c r="A1770" s="392" t="s">
        <v>16439</v>
      </c>
      <c r="C1770" s="391" t="s">
        <v>17012</v>
      </c>
    </row>
    <row r="1771" spans="1:3">
      <c r="A1771" s="392" t="s">
        <v>16440</v>
      </c>
      <c r="C1771" s="391" t="s">
        <v>17013</v>
      </c>
    </row>
    <row r="1772" spans="1:3">
      <c r="A1772" s="386" t="s">
        <v>16441</v>
      </c>
      <c r="B1772" s="330"/>
      <c r="C1772" s="386" t="s">
        <v>17014</v>
      </c>
    </row>
    <row r="1773" spans="1:3">
      <c r="A1773" s="386" t="s">
        <v>16442</v>
      </c>
      <c r="B1773" s="330"/>
      <c r="C1773" s="386" t="s">
        <v>17015</v>
      </c>
    </row>
    <row r="1774" spans="1:3">
      <c r="A1774" s="386" t="s">
        <v>16580</v>
      </c>
      <c r="B1774" s="330"/>
      <c r="C1774" s="386" t="s">
        <v>17016</v>
      </c>
    </row>
    <row r="1775" spans="1:3">
      <c r="A1775" s="386" t="s">
        <v>16443</v>
      </c>
      <c r="B1775" s="330"/>
      <c r="C1775" s="386" t="s">
        <v>17017</v>
      </c>
    </row>
    <row r="1776" spans="1:3">
      <c r="A1776" s="386" t="s">
        <v>16581</v>
      </c>
      <c r="B1776" s="330"/>
      <c r="C1776" s="386" t="s">
        <v>17018</v>
      </c>
    </row>
    <row r="1777" spans="1:3">
      <c r="A1777" s="386" t="s">
        <v>16444</v>
      </c>
      <c r="B1777" s="330"/>
      <c r="C1777" s="386" t="s">
        <v>17019</v>
      </c>
    </row>
    <row r="1778" spans="1:3">
      <c r="A1778" s="386" t="s">
        <v>16582</v>
      </c>
      <c r="B1778" s="330"/>
      <c r="C1778" s="386" t="s">
        <v>17020</v>
      </c>
    </row>
    <row r="1779" spans="1:3">
      <c r="A1779" s="386" t="s">
        <v>16583</v>
      </c>
      <c r="B1779" s="330"/>
      <c r="C1779" s="386" t="s">
        <v>17021</v>
      </c>
    </row>
    <row r="1780" spans="1:3">
      <c r="A1780" s="391" t="s">
        <v>16584</v>
      </c>
      <c r="C1780" t="s">
        <v>17022</v>
      </c>
    </row>
    <row r="1781" spans="1:3">
      <c r="A1781" s="391" t="s">
        <v>16585</v>
      </c>
      <c r="C1781" s="391" t="s">
        <v>17023</v>
      </c>
    </row>
    <row r="1782" spans="1:3">
      <c r="A1782" s="391" t="s">
        <v>16586</v>
      </c>
      <c r="C1782" t="s">
        <v>17024</v>
      </c>
    </row>
    <row r="1783" spans="1:3">
      <c r="A1783" s="391" t="s">
        <v>16587</v>
      </c>
      <c r="C1783" t="s">
        <v>17025</v>
      </c>
    </row>
    <row r="1784" spans="1:3">
      <c r="A1784" s="391" t="s">
        <v>16588</v>
      </c>
      <c r="C1784" t="s">
        <v>17026</v>
      </c>
    </row>
    <row r="1785" spans="1:3">
      <c r="A1785" s="391" t="s">
        <v>16445</v>
      </c>
      <c r="C1785" s="391" t="s">
        <v>17027</v>
      </c>
    </row>
    <row r="1786" spans="1:3">
      <c r="A1786" s="391" t="s">
        <v>16446</v>
      </c>
      <c r="C1786" t="s">
        <v>17028</v>
      </c>
    </row>
    <row r="1787" spans="1:3">
      <c r="A1787" s="391" t="s">
        <v>16589</v>
      </c>
      <c r="C1787" s="391" t="s">
        <v>17029</v>
      </c>
    </row>
    <row r="1788" spans="1:3">
      <c r="A1788" s="391" t="s">
        <v>16590</v>
      </c>
      <c r="C1788" s="391" t="s">
        <v>17030</v>
      </c>
    </row>
    <row r="1789" spans="1:3">
      <c r="A1789" s="391" t="s">
        <v>16591</v>
      </c>
      <c r="C1789" s="391" t="s">
        <v>17031</v>
      </c>
    </row>
    <row r="1790" spans="1:3">
      <c r="A1790" s="391" t="s">
        <v>16592</v>
      </c>
      <c r="C1790" s="391" t="s">
        <v>17032</v>
      </c>
    </row>
    <row r="1791" spans="1:3">
      <c r="A1791" s="391" t="s">
        <v>16593</v>
      </c>
      <c r="C1791" s="391" t="s">
        <v>17033</v>
      </c>
    </row>
    <row r="1792" spans="1:3">
      <c r="A1792" s="391" t="s">
        <v>16594</v>
      </c>
      <c r="C1792" s="391" t="s">
        <v>16447</v>
      </c>
    </row>
    <row r="1793" spans="1:3">
      <c r="A1793" s="391" t="s">
        <v>16595</v>
      </c>
      <c r="C1793" s="391" t="s">
        <v>17034</v>
      </c>
    </row>
    <row r="1794" spans="1:3">
      <c r="A1794" s="391" t="s">
        <v>16596</v>
      </c>
      <c r="C1794" s="391" t="s">
        <v>17035</v>
      </c>
    </row>
    <row r="1795" spans="1:3">
      <c r="A1795" s="391" t="s">
        <v>16597</v>
      </c>
      <c r="C1795" s="391" t="s">
        <v>17036</v>
      </c>
    </row>
    <row r="1796" spans="1:3">
      <c r="A1796" s="391" t="s">
        <v>16598</v>
      </c>
      <c r="C1796" s="391" t="s">
        <v>17037</v>
      </c>
    </row>
    <row r="1797" spans="1:3">
      <c r="A1797" s="391" t="s">
        <v>16599</v>
      </c>
      <c r="B1797" s="381" t="s">
        <v>16785</v>
      </c>
      <c r="C1797" s="391" t="s">
        <v>17038</v>
      </c>
    </row>
    <row r="1798" spans="1:3">
      <c r="A1798" s="391" t="s">
        <v>16600</v>
      </c>
      <c r="B1798" s="381" t="s">
        <v>16786</v>
      </c>
      <c r="C1798" s="391" t="s">
        <v>17039</v>
      </c>
    </row>
    <row r="1799" spans="1:3">
      <c r="A1799" s="391" t="s">
        <v>16601</v>
      </c>
      <c r="B1799" s="381" t="s">
        <v>16787</v>
      </c>
      <c r="C1799" s="391" t="s">
        <v>17040</v>
      </c>
    </row>
    <row r="1800" spans="1:3">
      <c r="A1800" s="391" t="s">
        <v>16448</v>
      </c>
      <c r="C1800" s="391" t="s">
        <v>17041</v>
      </c>
    </row>
    <row r="1801" spans="1:3">
      <c r="A1801" s="391" t="s">
        <v>16602</v>
      </c>
      <c r="C1801" s="391" t="s">
        <v>17042</v>
      </c>
    </row>
    <row r="1802" spans="1:3">
      <c r="A1802" s="391" t="s">
        <v>16603</v>
      </c>
      <c r="C1802" s="391" t="s">
        <v>17043</v>
      </c>
    </row>
    <row r="1803" spans="1:3">
      <c r="A1803" s="391"/>
      <c r="C1803" s="391"/>
    </row>
    <row r="1804" spans="1:3">
      <c r="A1804" s="391" t="s">
        <v>16604</v>
      </c>
      <c r="C1804" s="391" t="s">
        <v>17044</v>
      </c>
    </row>
    <row r="1805" spans="1:3">
      <c r="A1805" s="391" t="s">
        <v>16605</v>
      </c>
      <c r="C1805" s="391" t="s">
        <v>16449</v>
      </c>
    </row>
    <row r="1806" spans="1:3">
      <c r="A1806" s="391"/>
      <c r="C1806" s="391"/>
    </row>
    <row r="1807" spans="1:3">
      <c r="A1807" s="391"/>
      <c r="C1807" s="391"/>
    </row>
    <row r="1808" spans="1:3">
      <c r="A1808" s="391" t="s">
        <v>16606</v>
      </c>
      <c r="C1808" s="391" t="s">
        <v>17045</v>
      </c>
    </row>
    <row r="1809" spans="1:3">
      <c r="A1809" s="391"/>
      <c r="C1809" s="391"/>
    </row>
    <row r="1810" spans="1:3">
      <c r="A1810" s="391"/>
      <c r="C1810" s="391"/>
    </row>
    <row r="1811" spans="1:3" ht="16.5">
      <c r="A1811" s="385" t="s">
        <v>16607</v>
      </c>
      <c r="B1811" s="329"/>
      <c r="C1811" s="385" t="s">
        <v>17046</v>
      </c>
    </row>
    <row r="1812" spans="1:3" ht="16.5">
      <c r="A1812" s="385" t="s">
        <v>16450</v>
      </c>
      <c r="B1812" s="329"/>
      <c r="C1812" s="385" t="s">
        <v>17047</v>
      </c>
    </row>
    <row r="1813" spans="1:3" ht="16.5">
      <c r="A1813" s="385" t="s">
        <v>16451</v>
      </c>
      <c r="B1813" s="329"/>
      <c r="C1813" s="385" t="s">
        <v>17048</v>
      </c>
    </row>
    <row r="1814" spans="1:3" ht="16.5">
      <c r="A1814" s="385" t="s">
        <v>16452</v>
      </c>
      <c r="B1814" s="329"/>
      <c r="C1814" s="385" t="s">
        <v>17049</v>
      </c>
    </row>
    <row r="1815" spans="1:3">
      <c r="A1815" s="391"/>
      <c r="C1815" s="391"/>
    </row>
    <row r="1816" spans="1:3">
      <c r="A1816" s="391"/>
      <c r="C1816" s="391"/>
    </row>
    <row r="1817" spans="1:3">
      <c r="A1817" s="392"/>
      <c r="C1817" s="391"/>
    </row>
    <row r="1819" spans="1:3">
      <c r="A1819" s="392" t="s">
        <v>16453</v>
      </c>
    </row>
    <row r="1820" spans="1:3">
      <c r="A1820" s="392" t="s">
        <v>16454</v>
      </c>
      <c r="C1820" s="392" t="s">
        <v>16455</v>
      </c>
    </row>
    <row r="1821" spans="1:3">
      <c r="A1821" s="392" t="s">
        <v>16456</v>
      </c>
      <c r="C1821" s="391" t="s">
        <v>17050</v>
      </c>
    </row>
    <row r="1822" spans="1:3">
      <c r="A1822" s="392" t="s">
        <v>16457</v>
      </c>
      <c r="C1822" s="391" t="s">
        <v>17051</v>
      </c>
    </row>
    <row r="1823" spans="1:3">
      <c r="A1823" s="392" t="s">
        <v>16458</v>
      </c>
      <c r="C1823" s="391" t="s">
        <v>17052</v>
      </c>
    </row>
    <row r="1824" spans="1:3">
      <c r="A1824" s="392" t="s">
        <v>16459</v>
      </c>
      <c r="C1824" s="391" t="s">
        <v>17053</v>
      </c>
    </row>
    <row r="1825" spans="1:3">
      <c r="A1825" s="57" t="s">
        <v>16460</v>
      </c>
      <c r="C1825" s="61" t="s">
        <v>16461</v>
      </c>
    </row>
    <row r="1826" spans="1:3">
      <c r="A1826" s="57" t="s">
        <v>16462</v>
      </c>
      <c r="C1826" s="63" t="s">
        <v>17054</v>
      </c>
    </row>
    <row r="1827" spans="1:3">
      <c r="A1827" s="57" t="s">
        <v>16463</v>
      </c>
      <c r="C1827" s="57" t="s">
        <v>16464</v>
      </c>
    </row>
    <row r="1828" spans="1:3">
      <c r="A1828" s="57" t="s">
        <v>16465</v>
      </c>
      <c r="C1828" s="57" t="s">
        <v>16466</v>
      </c>
    </row>
    <row r="1829" spans="1:3">
      <c r="A1829" s="57" t="s">
        <v>16467</v>
      </c>
      <c r="C1829" s="63" t="s">
        <v>17055</v>
      </c>
    </row>
    <row r="1830" spans="1:3">
      <c r="A1830" s="57" t="s">
        <v>16468</v>
      </c>
      <c r="C1830" s="57" t="s">
        <v>16469</v>
      </c>
    </row>
    <row r="1831" spans="1:3">
      <c r="A1831" s="57" t="s">
        <v>16470</v>
      </c>
      <c r="C1831" s="63" t="s">
        <v>17056</v>
      </c>
    </row>
    <row r="1832" spans="1:3">
      <c r="A1832" s="57" t="s">
        <v>16471</v>
      </c>
      <c r="C1832" s="63" t="s">
        <v>17057</v>
      </c>
    </row>
    <row r="1833" spans="1:3">
      <c r="A1833" s="57" t="s">
        <v>16472</v>
      </c>
      <c r="C1833" s="57" t="s">
        <v>16473</v>
      </c>
    </row>
    <row r="1834" spans="1:3">
      <c r="A1834" s="57" t="s">
        <v>16474</v>
      </c>
      <c r="C1834" s="57" t="s">
        <v>16475</v>
      </c>
    </row>
    <row r="1835" spans="1:3">
      <c r="A1835" s="57" t="s">
        <v>16476</v>
      </c>
      <c r="C1835" s="63" t="s">
        <v>17058</v>
      </c>
    </row>
    <row r="1836" spans="1:3">
      <c r="A1836" s="63" t="s">
        <v>16608</v>
      </c>
      <c r="C1836" s="61" t="s">
        <v>16477</v>
      </c>
    </row>
    <row r="1838" spans="1:3">
      <c r="A1838" s="63" t="s">
        <v>16609</v>
      </c>
    </row>
    <row r="1839" spans="1:3">
      <c r="A1839" s="63" t="s">
        <v>16610</v>
      </c>
      <c r="C1839" s="63" t="s">
        <v>17059</v>
      </c>
    </row>
    <row r="1840" spans="1:3">
      <c r="A1840" s="63" t="s">
        <v>16478</v>
      </c>
      <c r="C1840" s="63" t="s">
        <v>17060</v>
      </c>
    </row>
    <row r="1841" spans="1:3">
      <c r="A1841" s="63" t="s">
        <v>16479</v>
      </c>
      <c r="C1841" s="63" t="s">
        <v>17061</v>
      </c>
    </row>
    <row r="1843" spans="1:3">
      <c r="A1843" s="63" t="s">
        <v>16611</v>
      </c>
    </row>
    <row r="1844" spans="1:3">
      <c r="A1844" s="63" t="s">
        <v>16612</v>
      </c>
      <c r="C1844" s="63" t="s">
        <v>17062</v>
      </c>
    </row>
    <row r="1845" spans="1:3">
      <c r="A1845" s="63" t="s">
        <v>16480</v>
      </c>
      <c r="C1845" s="63" t="s">
        <v>17063</v>
      </c>
    </row>
    <row r="1846" spans="1:3">
      <c r="A1846" s="63" t="s">
        <v>16481</v>
      </c>
      <c r="C1846" s="63" t="s">
        <v>17064</v>
      </c>
    </row>
    <row r="1847" spans="1:3">
      <c r="A1847" s="63" t="s">
        <v>16613</v>
      </c>
      <c r="C1847" s="63" t="s">
        <v>17065</v>
      </c>
    </row>
    <row r="1848" spans="1:3">
      <c r="A1848" s="63" t="s">
        <v>16614</v>
      </c>
      <c r="C1848" s="391" t="s">
        <v>17066</v>
      </c>
    </row>
    <row r="1849" spans="1:3">
      <c r="A1849" s="63"/>
      <c r="C1849" s="63"/>
    </row>
  </sheetData>
  <phoneticPr fontId="9" type="noConversion"/>
  <conditionalFormatting sqref="B841:B848 B773:B788 B873:B880 B797:B816 B857:B868 B821:B832">
    <cfRule type="expression" dxfId="33" priority="17">
      <formula>MOD(ROW(),4)&lt;&gt;2</formula>
    </cfRule>
  </conditionalFormatting>
  <conditionalFormatting sqref="B785:B788 B841:B844 B797:B798">
    <cfRule type="expression" dxfId="32" priority="16">
      <formula>MOD(ROW(),4)&lt;&gt;2</formula>
    </cfRule>
  </conditionalFormatting>
  <conditionalFormatting sqref="B800">
    <cfRule type="expression" dxfId="31" priority="15">
      <formula>MOD(ROW(),4)&lt;&gt;2</formula>
    </cfRule>
  </conditionalFormatting>
  <conditionalFormatting sqref="B799">
    <cfRule type="expression" dxfId="30" priority="14">
      <formula>MOD(ROW(),4)&lt;&gt;2</formula>
    </cfRule>
  </conditionalFormatting>
  <conditionalFormatting sqref="B773">
    <cfRule type="expression" dxfId="29" priority="13">
      <formula>MOD(ROW(),4)&lt;&gt;2</formula>
    </cfRule>
  </conditionalFormatting>
  <conditionalFormatting sqref="B857:B859">
    <cfRule type="expression" dxfId="28" priority="12">
      <formula>MOD(ROW(),4)&lt;&gt;2</formula>
    </cfRule>
  </conditionalFormatting>
  <conditionalFormatting sqref="B861:B862">
    <cfRule type="expression" dxfId="27" priority="11">
      <formula>MOD(ROW(),4)&lt;&gt;2</formula>
    </cfRule>
  </conditionalFormatting>
  <conditionalFormatting sqref="B865:B868">
    <cfRule type="expression" dxfId="26" priority="10">
      <formula>MOD(ROW(),4)&lt;&gt;2</formula>
    </cfRule>
  </conditionalFormatting>
  <conditionalFormatting sqref="B837:B840">
    <cfRule type="expression" dxfId="25" priority="9">
      <formula>MOD(ROW(),4)&lt;&gt;2</formula>
    </cfRule>
  </conditionalFormatting>
  <conditionalFormatting sqref="B837:B840">
    <cfRule type="expression" dxfId="24" priority="8">
      <formula>MOD(ROW(),4)&lt;&gt;2</formula>
    </cfRule>
  </conditionalFormatting>
  <conditionalFormatting sqref="B849:B852">
    <cfRule type="expression" dxfId="23" priority="7">
      <formula>MOD(ROW(),4)&lt;&gt;2</formula>
    </cfRule>
  </conditionalFormatting>
  <conditionalFormatting sqref="B789:B792">
    <cfRule type="expression" dxfId="22" priority="6">
      <formula>MOD(ROW(),4)&lt;&gt;2</formula>
    </cfRule>
  </conditionalFormatting>
  <conditionalFormatting sqref="B789:B792">
    <cfRule type="expression" dxfId="21" priority="5">
      <formula>MOD(ROW(),4)&lt;&gt;2</formula>
    </cfRule>
  </conditionalFormatting>
  <conditionalFormatting sqref="B882">
    <cfRule type="expression" dxfId="20" priority="4">
      <formula>MOD(ROW(),4)&lt;&gt;2</formula>
    </cfRule>
  </conditionalFormatting>
  <conditionalFormatting sqref="B883">
    <cfRule type="expression" dxfId="19" priority="3">
      <formula>MOD(ROW(),4)&lt;&gt;2</formula>
    </cfRule>
  </conditionalFormatting>
  <conditionalFormatting sqref="B884">
    <cfRule type="expression" dxfId="18" priority="2">
      <formula>MOD(ROW(),4)&lt;&gt;2</formula>
    </cfRule>
  </conditionalFormatting>
  <conditionalFormatting sqref="B817:B820">
    <cfRule type="expression" dxfId="17" priority="1">
      <formula>MOD(ROW(),4)&lt;&gt;2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E13" sqref="E13"/>
    </sheetView>
  </sheetViews>
  <sheetFormatPr defaultRowHeight="14.25"/>
  <cols>
    <col min="1" max="1" width="11" style="239" bestFit="1" customWidth="1"/>
    <col min="2" max="2" width="33" style="239" bestFit="1" customWidth="1"/>
    <col min="3" max="3" width="0.625" style="239" customWidth="1"/>
    <col min="4" max="4" width="17.125" style="239" bestFit="1" customWidth="1"/>
    <col min="5" max="5" width="52.75" style="239" bestFit="1" customWidth="1"/>
    <col min="6" max="6" width="1" style="108" customWidth="1"/>
    <col min="7" max="7" width="9" style="108" bestFit="1" customWidth="1"/>
    <col min="8" max="8" width="11" style="108" bestFit="1" customWidth="1"/>
    <col min="9" max="9" width="9" style="108"/>
    <col min="10" max="10" width="13" style="108" bestFit="1" customWidth="1"/>
    <col min="11" max="11" width="0.625" style="108" customWidth="1"/>
    <col min="12" max="12" width="9" style="108" bestFit="1" customWidth="1"/>
    <col min="13" max="14" width="9" style="108"/>
    <col min="15" max="15" width="13" style="108" bestFit="1" customWidth="1"/>
    <col min="16" max="16" width="0.625" style="108" customWidth="1"/>
    <col min="17" max="17" width="9" style="108" bestFit="1" customWidth="1"/>
    <col min="18" max="19" width="9" style="108"/>
    <col min="20" max="20" width="13" style="108" bestFit="1" customWidth="1"/>
    <col min="21" max="16384" width="9" style="108"/>
  </cols>
  <sheetData>
    <row r="1" spans="1:20" ht="3.75" customHeight="1"/>
    <row r="2" spans="1:20" ht="18">
      <c r="A2" s="405" t="s">
        <v>13738</v>
      </c>
      <c r="B2" s="405"/>
      <c r="C2" s="405"/>
      <c r="D2" s="405"/>
      <c r="E2" s="405"/>
      <c r="G2" s="409" t="s">
        <v>11495</v>
      </c>
      <c r="H2" s="410"/>
      <c r="I2" s="410"/>
      <c r="J2" s="411"/>
      <c r="L2" s="412" t="s">
        <v>11496</v>
      </c>
      <c r="M2" s="412"/>
      <c r="N2" s="412"/>
      <c r="O2" s="412"/>
      <c r="Q2" s="412" t="s">
        <v>11497</v>
      </c>
      <c r="R2" s="412"/>
      <c r="S2" s="412"/>
      <c r="T2" s="412"/>
    </row>
    <row r="3" spans="1:20">
      <c r="A3" s="418" t="s">
        <v>13723</v>
      </c>
      <c r="B3" s="418"/>
      <c r="C3" s="418"/>
      <c r="D3" s="418"/>
      <c r="E3" s="418"/>
      <c r="G3" s="105" t="s">
        <v>1462</v>
      </c>
      <c r="H3" s="105" t="s">
        <v>11433</v>
      </c>
      <c r="I3" s="105" t="s">
        <v>11485</v>
      </c>
      <c r="J3" s="105" t="s">
        <v>11487</v>
      </c>
      <c r="L3" s="105" t="s">
        <v>1462</v>
      </c>
      <c r="M3" s="105" t="s">
        <v>11433</v>
      </c>
      <c r="N3" s="105" t="s">
        <v>11485</v>
      </c>
      <c r="O3" s="105" t="s">
        <v>11487</v>
      </c>
      <c r="Q3" s="105" t="s">
        <v>1462</v>
      </c>
      <c r="R3" s="105" t="s">
        <v>11433</v>
      </c>
      <c r="S3" s="105" t="s">
        <v>11485</v>
      </c>
      <c r="T3" s="105" t="s">
        <v>11487</v>
      </c>
    </row>
    <row r="4" spans="1:20">
      <c r="A4" s="405" t="s">
        <v>12277</v>
      </c>
      <c r="B4" s="405"/>
      <c r="C4" s="405"/>
      <c r="D4" s="405"/>
      <c r="E4" s="405"/>
      <c r="G4" s="45"/>
      <c r="H4" s="45" t="s">
        <v>11468</v>
      </c>
      <c r="I4" s="45">
        <v>1</v>
      </c>
      <c r="J4" s="167">
        <v>0</v>
      </c>
      <c r="L4" s="45"/>
      <c r="M4" s="45" t="s">
        <v>11502</v>
      </c>
      <c r="N4" s="45">
        <v>1</v>
      </c>
      <c r="O4" s="167">
        <v>0</v>
      </c>
      <c r="Q4" s="45"/>
      <c r="R4" s="45" t="s">
        <v>12706</v>
      </c>
      <c r="S4" s="45">
        <v>1</v>
      </c>
      <c r="T4" s="167">
        <v>0</v>
      </c>
    </row>
    <row r="5" spans="1:20">
      <c r="A5" s="413">
        <v>20</v>
      </c>
      <c r="B5" s="414"/>
      <c r="C5" s="414"/>
      <c r="D5" s="414"/>
      <c r="E5" s="414"/>
      <c r="G5" s="105" t="s">
        <v>11441</v>
      </c>
      <c r="H5" s="105" t="s">
        <v>11443</v>
      </c>
      <c r="I5" s="105" t="s">
        <v>11445</v>
      </c>
      <c r="J5" s="105" t="s">
        <v>11447</v>
      </c>
      <c r="L5" s="105" t="s">
        <v>11441</v>
      </c>
      <c r="M5" s="105" t="s">
        <v>11443</v>
      </c>
      <c r="N5" s="105" t="s">
        <v>11445</v>
      </c>
      <c r="O5" s="105" t="s">
        <v>11447</v>
      </c>
      <c r="Q5" s="105" t="s">
        <v>11441</v>
      </c>
      <c r="R5" s="105" t="s">
        <v>11443</v>
      </c>
      <c r="S5" s="105" t="s">
        <v>11445</v>
      </c>
      <c r="T5" s="105" t="s">
        <v>11447</v>
      </c>
    </row>
    <row r="6" spans="1:20">
      <c r="A6" s="415" t="s">
        <v>17075</v>
      </c>
      <c r="B6" s="416"/>
      <c r="C6" s="338"/>
      <c r="D6" s="416" t="s">
        <v>17074</v>
      </c>
      <c r="E6" s="417"/>
      <c r="G6" s="105" t="s">
        <v>11449</v>
      </c>
      <c r="H6" s="106">
        <f>IFERROR(宝物1!B4,"0")</f>
        <v>6</v>
      </c>
      <c r="I6" s="106">
        <f>IFERROR(宝物1!C4,"0")</f>
        <v>2.4</v>
      </c>
      <c r="J6" s="106">
        <f>IFERROR(宝物1!D4,"0")</f>
        <v>6</v>
      </c>
      <c r="L6" s="105" t="s">
        <v>11449</v>
      </c>
      <c r="M6" s="106">
        <f>IFERROR(宝物2!B4,"0")</f>
        <v>5</v>
      </c>
      <c r="N6" s="106">
        <f>IFERROR(宝物2!C4,"0")</f>
        <v>2</v>
      </c>
      <c r="O6" s="106">
        <f>IFERROR(宝物2!D4,"0")</f>
        <v>5</v>
      </c>
      <c r="Q6" s="105" t="s">
        <v>11449</v>
      </c>
      <c r="R6" s="106">
        <f>IFERROR(宝物3!B4,"0")</f>
        <v>2</v>
      </c>
      <c r="S6" s="106">
        <f>IFERROR(宝物3!C4,"0")</f>
        <v>0.8</v>
      </c>
      <c r="T6" s="106">
        <f>IFERROR(宝物3!D4,"0")</f>
        <v>2</v>
      </c>
    </row>
    <row r="7" spans="1:20">
      <c r="A7" s="237" t="s">
        <v>12278</v>
      </c>
      <c r="B7" s="238" t="str">
        <f>IFERROR(宝物!B5,"主动技能")</f>
        <v>[1,2,5,8,11,14,17,20]</v>
      </c>
      <c r="D7" s="237" t="str">
        <f>宝物!A18</f>
        <v>主技能</v>
      </c>
      <c r="E7" s="98" t="str">
        <f>IFERROR(宝物!C18,"被动技能")</f>
        <v>#使极大范围内的敌方单位受到法术造成的伤害提高50%，持续整场（最多可叠加2层），同时附加减速效果及沉默效果，持续[color=48b946,fontsize=20]{($bufflast11+$bufflast12*($sklevel-1))/1000}[-]秒</v>
      </c>
      <c r="G7" s="105" t="s">
        <v>11451</v>
      </c>
      <c r="H7" s="106">
        <f>IFERROR(宝物1!B5,"0")</f>
        <v>3</v>
      </c>
      <c r="I7" s="106">
        <f>IFERROR(宝物1!C5,"0")</f>
        <v>1.2</v>
      </c>
      <c r="J7" s="106">
        <f>IFERROR(宝物1!D5,"0")</f>
        <v>3</v>
      </c>
      <c r="L7" s="105" t="s">
        <v>11451</v>
      </c>
      <c r="M7" s="106">
        <f>IFERROR(宝物2!B5,"0")</f>
        <v>0</v>
      </c>
      <c r="N7" s="106">
        <f>IFERROR(宝物2!C5,"0")</f>
        <v>0</v>
      </c>
      <c r="O7" s="106">
        <f>IFERROR(宝物2!D5,"0")</f>
        <v>0</v>
      </c>
      <c r="Q7" s="105" t="s">
        <v>11451</v>
      </c>
      <c r="R7" s="106">
        <f>IFERROR(宝物3!B5,"0")</f>
        <v>10</v>
      </c>
      <c r="S7" s="106">
        <f>IFERROR(宝物3!C5,"0")</f>
        <v>4</v>
      </c>
      <c r="T7" s="106">
        <f>IFERROR(宝物3!D5,"0")</f>
        <v>10</v>
      </c>
    </row>
    <row r="8" spans="1:20">
      <c r="A8" s="237" t="s">
        <v>12701</v>
      </c>
      <c r="B8" s="238" t="str">
        <f>IFERROR(宝物!B6,"主动技能")</f>
        <v>主动技能</v>
      </c>
      <c r="D8" s="237" t="str">
        <f>宝物!A19</f>
        <v>附加技能1</v>
      </c>
      <c r="E8" s="41" t="str">
        <f>IFERROR(宝物!C19,"被动技能")</f>
        <v>【冰天雪地】的魔法消耗为0</v>
      </c>
      <c r="G8" s="105" t="s">
        <v>11453</v>
      </c>
      <c r="H8" s="106">
        <f>IFERROR(宝物1!B6,"0")</f>
        <v>0</v>
      </c>
      <c r="I8" s="106">
        <f>IFERROR(宝物1!C6,"0")</f>
        <v>0</v>
      </c>
      <c r="J8" s="106">
        <f>IFERROR(宝物1!D6,"0")</f>
        <v>0</v>
      </c>
      <c r="L8" s="105" t="s">
        <v>11453</v>
      </c>
      <c r="M8" s="106">
        <f>IFERROR(宝物2!B6,"0")</f>
        <v>0</v>
      </c>
      <c r="N8" s="106">
        <f>IFERROR(宝物2!C6,"0")</f>
        <v>0</v>
      </c>
      <c r="O8" s="106">
        <f>IFERROR(宝物2!D6,"0")</f>
        <v>0</v>
      </c>
      <c r="Q8" s="105" t="s">
        <v>11453</v>
      </c>
      <c r="R8" s="106">
        <f>IFERROR(宝物3!B6,"0")</f>
        <v>0</v>
      </c>
      <c r="S8" s="106">
        <f>IFERROR(宝物3!C6,"0")</f>
        <v>0</v>
      </c>
      <c r="T8" s="106">
        <f>IFERROR(宝物3!D6,"0")</f>
        <v>0</v>
      </c>
    </row>
    <row r="9" spans="1:20">
      <c r="A9" s="237" t="s">
        <v>12702</v>
      </c>
      <c r="B9" s="238" t="str">
        <f>IFERROR(宝物!B7,"主动技能")</f>
        <v>主动技能</v>
      </c>
      <c r="D9" s="237" t="str">
        <f>宝物!A20</f>
        <v>附加技能2</v>
      </c>
      <c r="E9" s="41" t="str">
        <f>IFERROR(宝物!C20,"被动技能")</f>
        <v>【冰天雪地】对兵团受到法术的伤害可叠加层数由2层提高至3层</v>
      </c>
      <c r="G9" s="105" t="s">
        <v>11455</v>
      </c>
      <c r="H9" s="106">
        <f>IFERROR(宝物1!B7,"0")</f>
        <v>10</v>
      </c>
      <c r="I9" s="106">
        <f>IFERROR(宝物1!C7,"0")</f>
        <v>4</v>
      </c>
      <c r="J9" s="106">
        <f>IFERROR(宝物1!D7,"0")</f>
        <v>10</v>
      </c>
      <c r="L9" s="105" t="s">
        <v>11455</v>
      </c>
      <c r="M9" s="106">
        <f>IFERROR(宝物2!B7,"0")</f>
        <v>12</v>
      </c>
      <c r="N9" s="106">
        <f>IFERROR(宝物2!C7,"0")</f>
        <v>4.8</v>
      </c>
      <c r="O9" s="106">
        <f>IFERROR(宝物2!D7,"0")</f>
        <v>12</v>
      </c>
      <c r="Q9" s="105" t="s">
        <v>11455</v>
      </c>
      <c r="R9" s="106">
        <f>IFERROR(宝物3!B7,"0")</f>
        <v>6</v>
      </c>
      <c r="S9" s="106">
        <f>IFERROR(宝物3!C7,"0")</f>
        <v>2.4</v>
      </c>
      <c r="T9" s="106">
        <f>IFERROR(宝物3!D7,"0")</f>
        <v>6</v>
      </c>
    </row>
    <row r="10" spans="1:20">
      <c r="A10" s="237" t="s">
        <v>12703</v>
      </c>
      <c r="B10" s="238">
        <f>IFERROR(宝物!B8,"主动技能")</f>
        <v>49014</v>
      </c>
      <c r="D10" s="237" t="str">
        <f>宝物!A21</f>
        <v>附加技能3</v>
      </c>
      <c r="E10" s="41" t="str">
        <f>IFERROR(宝物!C21,"被动技能")</f>
        <v>【冰天雪地】额外降低2秒冷却时间</v>
      </c>
      <c r="G10" s="105" t="s">
        <v>11457</v>
      </c>
      <c r="H10" s="106">
        <f>IFERROR(宝物1!B8,"0")</f>
        <v>0</v>
      </c>
      <c r="I10" s="106">
        <f>IFERROR(宝物1!C8,"0")</f>
        <v>0</v>
      </c>
      <c r="J10" s="106">
        <f>IFERROR(宝物1!D8,"0")</f>
        <v>0</v>
      </c>
      <c r="L10" s="105" t="s">
        <v>11457</v>
      </c>
      <c r="M10" s="106">
        <f>IFERROR(宝物2!B8,"0")</f>
        <v>8</v>
      </c>
      <c r="N10" s="106">
        <f>IFERROR(宝物2!C8,"0")</f>
        <v>3.2</v>
      </c>
      <c r="O10" s="106">
        <f>IFERROR(宝物2!D8,"0")</f>
        <v>8</v>
      </c>
      <c r="Q10" s="105" t="s">
        <v>11457</v>
      </c>
      <c r="R10" s="106">
        <f>IFERROR(宝物3!B8,"0")</f>
        <v>0</v>
      </c>
      <c r="S10" s="106">
        <f>IFERROR(宝物3!C8,"0")</f>
        <v>0</v>
      </c>
      <c r="T10" s="106">
        <f>IFERROR(宝物3!D8,"0")</f>
        <v>0</v>
      </c>
    </row>
    <row r="11" spans="1:20">
      <c r="A11" s="237" t="s">
        <v>12705</v>
      </c>
      <c r="B11" s="238" t="str">
        <f>IFERROR(宝物!H8,"主动技能")</f>
        <v>主动技能</v>
      </c>
      <c r="D11" s="237" t="str">
        <f>宝物!A22</f>
        <v>附加技能4</v>
      </c>
      <c r="E11" s="41" t="str">
        <f>IFERROR(宝物!C22,"被动技能")</f>
        <v>【冰天雪地】额外附加「冰封」效果</v>
      </c>
      <c r="G11" s="105" t="s">
        <v>11459</v>
      </c>
      <c r="H11" s="106">
        <f>IFERROR(宝物1!B9,"0")</f>
        <v>0</v>
      </c>
      <c r="I11" s="106">
        <f>IFERROR(宝物1!C9,"0")</f>
        <v>0</v>
      </c>
      <c r="J11" s="106">
        <f>IFERROR(宝物1!D9,"0")</f>
        <v>0</v>
      </c>
      <c r="L11" s="105" t="s">
        <v>11459</v>
      </c>
      <c r="M11" s="106">
        <f>IFERROR(宝物2!B9,"0")</f>
        <v>0</v>
      </c>
      <c r="N11" s="106">
        <f>IFERROR(宝物2!C9,"0")</f>
        <v>0</v>
      </c>
      <c r="O11" s="106">
        <f>IFERROR(宝物2!D9,"0")</f>
        <v>0</v>
      </c>
      <c r="Q11" s="105" t="s">
        <v>11459</v>
      </c>
      <c r="R11" s="106">
        <f>IFERROR(宝物3!B9,"0")</f>
        <v>0</v>
      </c>
      <c r="S11" s="106">
        <f>IFERROR(宝物3!C9,"0")</f>
        <v>0</v>
      </c>
      <c r="T11" s="106">
        <f>IFERROR(宝物3!D9,"0")</f>
        <v>0</v>
      </c>
    </row>
    <row r="12" spans="1:20">
      <c r="A12" s="237" t="s">
        <v>17073</v>
      </c>
      <c r="B12" s="97" t="str">
        <f>IFERROR(宝物!C8,"主动技能")</f>
        <v>主动技能</v>
      </c>
      <c r="D12" s="237" t="str">
        <f>宝物!A23</f>
        <v>附加技能5</v>
      </c>
      <c r="E12" s="41" t="str">
        <f>IFERROR(宝物!C23,"被动技能")</f>
        <v>【冰天雪地】额外降低3秒冷却时间</v>
      </c>
      <c r="G12" s="105" t="s">
        <v>11461</v>
      </c>
      <c r="H12" s="106">
        <f>IFERROR(宝物1!B10,"0")</f>
        <v>0</v>
      </c>
      <c r="I12" s="106">
        <f>IFERROR(宝物1!C10,"0")</f>
        <v>0</v>
      </c>
      <c r="J12" s="106">
        <f>IFERROR(宝物1!D10,"0")</f>
        <v>0</v>
      </c>
      <c r="L12" s="105" t="s">
        <v>11461</v>
      </c>
      <c r="M12" s="106">
        <f>IFERROR(宝物2!B10,"0")</f>
        <v>0</v>
      </c>
      <c r="N12" s="106">
        <f>IFERROR(宝物2!C10,"0")</f>
        <v>0</v>
      </c>
      <c r="O12" s="106">
        <f>IFERROR(宝物2!D10,"0")</f>
        <v>0</v>
      </c>
      <c r="Q12" s="105" t="s">
        <v>11461</v>
      </c>
      <c r="R12" s="106">
        <f>IFERROR(宝物3!B10,"0")</f>
        <v>0</v>
      </c>
      <c r="S12" s="106">
        <f>IFERROR(宝物3!C10,"0")</f>
        <v>0</v>
      </c>
      <c r="T12" s="106">
        <f>IFERROR(宝物3!D10,"0")</f>
        <v>0</v>
      </c>
    </row>
    <row r="13" spans="1:20">
      <c r="A13" s="237" t="s">
        <v>12279</v>
      </c>
      <c r="B13" s="238" t="str">
        <f>IFERROR(宝物!C9,"主动技能")</f>
        <v>主动技能</v>
      </c>
      <c r="D13" s="237" t="str">
        <f>宝物!A24</f>
        <v>附加技能6</v>
      </c>
      <c r="E13" s="41" t="str">
        <f>IFERROR(宝物!C24,"被动技能")</f>
        <v>【冰天雪地】对兵团受到法术的伤害可叠加层数由3层提高至4层</v>
      </c>
      <c r="G13" s="105" t="s">
        <v>11475</v>
      </c>
      <c r="H13" s="41" t="str">
        <f>IFERROR(宝物1!E2,"0")</f>
        <v>16人单位</v>
      </c>
      <c r="I13" s="404" t="str">
        <f>IFERROR(宝物1!O2,"无")</f>
        <v>火焰巨龙结晶炼化的长剑，龙王神力的组件之一</v>
      </c>
      <c r="J13" s="404"/>
      <c r="L13" s="105" t="s">
        <v>11475</v>
      </c>
      <c r="M13" s="106" t="str">
        <f>IFERROR(宝物2!E2,"0")</f>
        <v>9人单位</v>
      </c>
      <c r="N13" s="404" t="str">
        <f>IFERROR(宝物2!O2,"无")</f>
        <v>牛头人世代传承的战斧，寒冰之剑的组件之一</v>
      </c>
      <c r="O13" s="404"/>
      <c r="Q13" s="105" t="s">
        <v>11475</v>
      </c>
      <c r="R13" s="106" t="str">
        <f>IFERROR(宝物3!E2,"0")</f>
        <v>16人单位</v>
      </c>
      <c r="S13" s="404" t="str">
        <f>IFERROR(宝物3!O2,"无")</f>
        <v>大巫妖使用过的法杖，寒冰之剑的组件之一</v>
      </c>
      <c r="T13" s="404"/>
    </row>
    <row r="14" spans="1:20">
      <c r="A14" s="237" t="s">
        <v>12280</v>
      </c>
      <c r="B14" s="238" t="str">
        <f>IFERROR(宝物!C10,"主动技能")</f>
        <v>主动技能</v>
      </c>
      <c r="D14" s="237" t="str">
        <f>宝物!A25</f>
        <v>附加技能7</v>
      </c>
      <c r="E14" s="41" t="str">
        <f>IFERROR(宝物!C25,"被动技能")</f>
        <v>【冰天雪地】范围提高至全屏</v>
      </c>
      <c r="G14" s="105" t="s">
        <v>11449</v>
      </c>
      <c r="H14" s="41">
        <f>IFERROR(宝物1!F2,"0")</f>
        <v>0</v>
      </c>
      <c r="I14" s="404"/>
      <c r="J14" s="404"/>
      <c r="L14" s="105" t="s">
        <v>11449</v>
      </c>
      <c r="M14" s="106">
        <f>IFERROR(宝物2!F2,"0")</f>
        <v>0</v>
      </c>
      <c r="N14" s="404"/>
      <c r="O14" s="404"/>
      <c r="Q14" s="105" t="s">
        <v>11449</v>
      </c>
      <c r="R14" s="106">
        <f>IFERROR(宝物3!F2,"0")</f>
        <v>0</v>
      </c>
      <c r="S14" s="404"/>
      <c r="T14" s="404"/>
    </row>
    <row r="15" spans="1:20">
      <c r="A15" s="237" t="s">
        <v>12281</v>
      </c>
      <c r="B15" s="238" t="str">
        <f>IFERROR(宝物!C11,"主动技能")</f>
        <v>主动技能</v>
      </c>
      <c r="D15" s="237" t="str">
        <f>宝物!A26</f>
        <v>触发条件</v>
      </c>
      <c r="E15" s="41" t="str">
        <f>IFERROR(宝物!B26,"被动技能")</f>
        <v>无限制</v>
      </c>
      <c r="G15" s="105" t="s">
        <v>11451</v>
      </c>
      <c r="H15" s="41">
        <f>IFERROR(宝物1!G2,"0")</f>
        <v>0</v>
      </c>
      <c r="I15" s="404"/>
      <c r="J15" s="404"/>
      <c r="L15" s="105" t="s">
        <v>11451</v>
      </c>
      <c r="M15" s="106">
        <f>IFERROR(宝物2!G2,"0")</f>
        <v>0</v>
      </c>
      <c r="N15" s="404"/>
      <c r="O15" s="404"/>
      <c r="Q15" s="105" t="s">
        <v>11451</v>
      </c>
      <c r="R15" s="106">
        <f>IFERROR(宝物3!G2,"0")</f>
        <v>0</v>
      </c>
      <c r="S15" s="404"/>
      <c r="T15" s="404"/>
    </row>
    <row r="16" spans="1:20" ht="13.5" customHeight="1">
      <c r="A16" s="237" t="s">
        <v>12282</v>
      </c>
      <c r="B16" s="238" t="str">
        <f>IFERROR(宝物!C12,"主动技能")</f>
        <v>主动技能</v>
      </c>
      <c r="D16" s="237" t="str">
        <f>宝物!A27</f>
        <v>能量损耗</v>
      </c>
      <c r="E16" s="41" t="str">
        <f>IFERROR(宝物!B27,"被动技能")</f>
        <v>[30,0]</v>
      </c>
    </row>
    <row r="17" spans="1:20" ht="18">
      <c r="A17" s="237" t="s">
        <v>12283</v>
      </c>
      <c r="B17" s="238" t="str">
        <f>IFERROR(宝物!C13,"主动技能")</f>
        <v>主动技能</v>
      </c>
      <c r="D17" s="237" t="str">
        <f>宝物!A28</f>
        <v>效果类型</v>
      </c>
      <c r="E17" s="41" t="str">
        <f>IFERROR(宝物!B28,"被动技能")</f>
        <v>辅助</v>
      </c>
      <c r="G17" s="409" t="s">
        <v>11498</v>
      </c>
      <c r="H17" s="410"/>
      <c r="I17" s="410"/>
      <c r="J17" s="411"/>
      <c r="L17" s="412" t="s">
        <v>11499</v>
      </c>
      <c r="M17" s="412"/>
      <c r="N17" s="412"/>
      <c r="O17" s="412"/>
      <c r="Q17" s="412" t="s">
        <v>11500</v>
      </c>
      <c r="R17" s="412"/>
      <c r="S17" s="412"/>
      <c r="T17" s="412"/>
    </row>
    <row r="18" spans="1:20">
      <c r="A18" s="237" t="s">
        <v>12284</v>
      </c>
      <c r="B18" s="238" t="str">
        <f>IFERROR(宝物!C14,"主动技能")</f>
        <v>主动技能</v>
      </c>
      <c r="D18" s="237" t="str">
        <f>宝物!A29</f>
        <v>效果属性</v>
      </c>
      <c r="E18" s="41" t="str">
        <f>IFERROR(宝物!B29,"被动技能")</f>
        <v>水</v>
      </c>
      <c r="G18" s="105" t="s">
        <v>1462</v>
      </c>
      <c r="H18" s="105" t="s">
        <v>11433</v>
      </c>
      <c r="I18" s="105" t="s">
        <v>11485</v>
      </c>
      <c r="J18" s="105" t="s">
        <v>11487</v>
      </c>
      <c r="L18" s="105" t="s">
        <v>1462</v>
      </c>
      <c r="M18" s="105" t="s">
        <v>11433</v>
      </c>
      <c r="N18" s="105" t="s">
        <v>11485</v>
      </c>
      <c r="O18" s="105" t="s">
        <v>11487</v>
      </c>
      <c r="Q18" s="105" t="s">
        <v>1462</v>
      </c>
      <c r="R18" s="105" t="s">
        <v>11433</v>
      </c>
      <c r="S18" s="105" t="s">
        <v>11485</v>
      </c>
      <c r="T18" s="105" t="s">
        <v>11487</v>
      </c>
    </row>
    <row r="19" spans="1:20">
      <c r="A19" s="237" t="s">
        <v>12285</v>
      </c>
      <c r="B19" s="238" t="str">
        <f>IFERROR(宝物!C15,"主动技能")</f>
        <v>主动技能</v>
      </c>
      <c r="D19" s="237" t="str">
        <f>宝物!A30</f>
        <v>效果类型</v>
      </c>
      <c r="E19" s="41" t="str">
        <f>IFERROR(宝物!B30,"被动技能")</f>
        <v>无</v>
      </c>
      <c r="G19" s="45"/>
      <c r="H19" s="45" t="s">
        <v>12707</v>
      </c>
      <c r="I19" s="45">
        <v>1</v>
      </c>
      <c r="J19" s="167">
        <v>0</v>
      </c>
      <c r="L19" s="45"/>
      <c r="M19" s="45" t="s">
        <v>12708</v>
      </c>
      <c r="N19" s="45">
        <v>1</v>
      </c>
      <c r="O19" s="167">
        <v>0</v>
      </c>
      <c r="Q19" s="45"/>
      <c r="R19" s="45" t="s">
        <v>12709</v>
      </c>
      <c r="S19" s="45">
        <v>1</v>
      </c>
      <c r="T19" s="167">
        <v>0</v>
      </c>
    </row>
    <row r="20" spans="1:20">
      <c r="A20" s="237" t="s">
        <v>11449</v>
      </c>
      <c r="B20" s="238">
        <f t="shared" ref="B20:B26" si="0">IFERROR(J6+O6+T6+J21+O21+T21,"0")</f>
        <v>13</v>
      </c>
      <c r="D20" s="237" t="str">
        <f>宝物!A31</f>
        <v>目标对象</v>
      </c>
      <c r="E20" s="41" t="str">
        <f>IFERROR(宝物!B31,"被动技能")</f>
        <v>友军</v>
      </c>
      <c r="G20" s="105" t="s">
        <v>11441</v>
      </c>
      <c r="H20" s="105" t="s">
        <v>11443</v>
      </c>
      <c r="I20" s="105" t="s">
        <v>11445</v>
      </c>
      <c r="J20" s="105" t="s">
        <v>11447</v>
      </c>
      <c r="L20" s="105" t="s">
        <v>11441</v>
      </c>
      <c r="M20" s="105" t="s">
        <v>11443</v>
      </c>
      <c r="N20" s="105" t="s">
        <v>11445</v>
      </c>
      <c r="O20" s="105" t="s">
        <v>11447</v>
      </c>
      <c r="Q20" s="105" t="s">
        <v>11441</v>
      </c>
      <c r="R20" s="105" t="s">
        <v>11443</v>
      </c>
      <c r="S20" s="105" t="s">
        <v>11445</v>
      </c>
      <c r="T20" s="105" t="s">
        <v>11447</v>
      </c>
    </row>
    <row r="21" spans="1:20">
      <c r="A21" s="237" t="s">
        <v>11451</v>
      </c>
      <c r="B21" s="238">
        <f t="shared" si="0"/>
        <v>27</v>
      </c>
      <c r="D21" s="237" t="str">
        <f>宝物!A32</f>
        <v>效果对象</v>
      </c>
      <c r="E21" s="41" t="str">
        <f>IFERROR(宝物!B32,"被动技能")</f>
        <v>敌方方阵</v>
      </c>
      <c r="G21" s="105" t="s">
        <v>11449</v>
      </c>
      <c r="H21" s="106">
        <f>IFERROR(宝物4!B4,"0")</f>
        <v>0</v>
      </c>
      <c r="I21" s="106">
        <f>IFERROR(宝物4!C4,"0")</f>
        <v>0</v>
      </c>
      <c r="J21" s="106">
        <f>IFERROR(宝物4!D4,"0")</f>
        <v>0</v>
      </c>
      <c r="L21" s="105" t="s">
        <v>11449</v>
      </c>
      <c r="M21" s="106">
        <f>IFERROR(宝物5!B4,"0")</f>
        <v>0</v>
      </c>
      <c r="N21" s="106">
        <f>IFERROR(宝物5!C4,"0")</f>
        <v>0</v>
      </c>
      <c r="O21" s="106">
        <f>IFERROR(宝物5!D4,"0")</f>
        <v>0</v>
      </c>
      <c r="Q21" s="105" t="s">
        <v>11449</v>
      </c>
      <c r="R21" s="106">
        <f>IFERROR(宝物6!B4,"0")</f>
        <v>0</v>
      </c>
      <c r="S21" s="106">
        <f>IFERROR(宝物6!C4,"0")</f>
        <v>0</v>
      </c>
      <c r="T21" s="106">
        <f>IFERROR(宝物6!D4,"0")</f>
        <v>0</v>
      </c>
    </row>
    <row r="22" spans="1:20">
      <c r="A22" s="237" t="s">
        <v>11453</v>
      </c>
      <c r="B22" s="238">
        <f t="shared" si="0"/>
        <v>0</v>
      </c>
      <c r="D22" s="237" t="str">
        <f>宝物!A33</f>
        <v>入场冷却</v>
      </c>
      <c r="E22" s="41" t="str">
        <f>IFERROR(宝物!B33,"被动技能")</f>
        <v>6000</v>
      </c>
      <c r="G22" s="105" t="s">
        <v>11451</v>
      </c>
      <c r="H22" s="106">
        <f>IFERROR(宝物4!B5,"0")</f>
        <v>6</v>
      </c>
      <c r="I22" s="106">
        <f>IFERROR(宝物4!C5,"0")</f>
        <v>2.4</v>
      </c>
      <c r="J22" s="106">
        <f>IFERROR(宝物4!D5,"0")</f>
        <v>6</v>
      </c>
      <c r="L22" s="105" t="s">
        <v>11451</v>
      </c>
      <c r="M22" s="106">
        <f>IFERROR(宝物5!B5,"0")</f>
        <v>8</v>
      </c>
      <c r="N22" s="106">
        <f>IFERROR(宝物5!C5,"0")</f>
        <v>3.2</v>
      </c>
      <c r="O22" s="106">
        <f>IFERROR(宝物5!D5,"0")</f>
        <v>8</v>
      </c>
      <c r="Q22" s="105" t="s">
        <v>11451</v>
      </c>
      <c r="R22" s="106">
        <f>IFERROR(宝物6!B5,"0")</f>
        <v>0</v>
      </c>
      <c r="S22" s="106">
        <f>IFERROR(宝物6!C5,"0")</f>
        <v>0</v>
      </c>
      <c r="T22" s="106">
        <f>IFERROR(宝物6!D5,"0")</f>
        <v>0</v>
      </c>
    </row>
    <row r="23" spans="1:20">
      <c r="A23" s="237" t="s">
        <v>11455</v>
      </c>
      <c r="B23" s="238">
        <f t="shared" si="0"/>
        <v>36</v>
      </c>
      <c r="D23" s="400" t="str">
        <f>宝物!A34</f>
        <v>随等阶降低冷却</v>
      </c>
      <c r="E23" s="41" t="str">
        <f>IFERROR(宝物!B34,"被动技能")</f>
        <v>0</v>
      </c>
      <c r="G23" s="105" t="s">
        <v>11453</v>
      </c>
      <c r="H23" s="106">
        <f>IFERROR(宝物4!B6,"0")</f>
        <v>0</v>
      </c>
      <c r="I23" s="106">
        <f>IFERROR(宝物4!C6,"0")</f>
        <v>0</v>
      </c>
      <c r="J23" s="106">
        <f>IFERROR(宝物4!D6,"0")</f>
        <v>0</v>
      </c>
      <c r="L23" s="105" t="s">
        <v>11453</v>
      </c>
      <c r="M23" s="106">
        <f>IFERROR(宝物5!B6,"0")</f>
        <v>0</v>
      </c>
      <c r="N23" s="106">
        <f>IFERROR(宝物5!C6,"0")</f>
        <v>0</v>
      </c>
      <c r="O23" s="106">
        <f>IFERROR(宝物5!D6,"0")</f>
        <v>0</v>
      </c>
      <c r="Q23" s="105" t="s">
        <v>11453</v>
      </c>
      <c r="R23" s="106">
        <f>IFERROR(宝物6!B6,"0")</f>
        <v>0</v>
      </c>
      <c r="S23" s="106">
        <f>IFERROR(宝物6!C6,"0")</f>
        <v>0</v>
      </c>
      <c r="T23" s="106">
        <f>IFERROR(宝物6!D6,"0")</f>
        <v>0</v>
      </c>
    </row>
    <row r="24" spans="1:20">
      <c r="A24" s="237" t="s">
        <v>11457</v>
      </c>
      <c r="B24" s="238">
        <f t="shared" si="0"/>
        <v>30</v>
      </c>
      <c r="D24" s="400" t="str">
        <f>宝物!A35</f>
        <v>释放冷却</v>
      </c>
      <c r="E24" s="41" t="str">
        <f>IFERROR(宝物!B35,"被动技能")</f>
        <v>26000</v>
      </c>
      <c r="G24" s="105" t="s">
        <v>11455</v>
      </c>
      <c r="H24" s="106">
        <f>IFERROR(宝物4!B7,"0")</f>
        <v>0</v>
      </c>
      <c r="I24" s="106">
        <f>IFERROR(宝物4!C7,"0")</f>
        <v>0</v>
      </c>
      <c r="J24" s="106">
        <f>IFERROR(宝物4!D7,"0")</f>
        <v>0</v>
      </c>
      <c r="L24" s="105" t="s">
        <v>11455</v>
      </c>
      <c r="M24" s="106">
        <f>IFERROR(宝物5!B7,"0")</f>
        <v>0</v>
      </c>
      <c r="N24" s="106">
        <f>IFERROR(宝物5!C7,"0")</f>
        <v>0</v>
      </c>
      <c r="O24" s="106">
        <f>IFERROR(宝物5!D7,"0")</f>
        <v>0</v>
      </c>
      <c r="Q24" s="105" t="s">
        <v>11455</v>
      </c>
      <c r="R24" s="106">
        <f>IFERROR(宝物6!B7,"0")</f>
        <v>8</v>
      </c>
      <c r="S24" s="106">
        <f>IFERROR(宝物6!C7,"0")</f>
        <v>3.2</v>
      </c>
      <c r="T24" s="106">
        <f>IFERROR(宝物6!D7,"0")</f>
        <v>8</v>
      </c>
    </row>
    <row r="25" spans="1:20">
      <c r="A25" s="237" t="s">
        <v>11459</v>
      </c>
      <c r="B25" s="238">
        <f t="shared" si="0"/>
        <v>16</v>
      </c>
      <c r="D25" s="400" t="str">
        <f>宝物!A36</f>
        <v>随等阶降低冷却</v>
      </c>
      <c r="E25" s="41" t="str">
        <f>IFERROR(宝物!B36,"被动技能")</f>
        <v>0</v>
      </c>
      <c r="G25" s="105" t="s">
        <v>11457</v>
      </c>
      <c r="H25" s="106">
        <f>IFERROR(宝物4!B8,"0")</f>
        <v>12</v>
      </c>
      <c r="I25" s="106">
        <f>IFERROR(宝物4!C8,"0")</f>
        <v>4.8</v>
      </c>
      <c r="J25" s="106">
        <f>IFERROR(宝物4!D8,"0")</f>
        <v>12</v>
      </c>
      <c r="L25" s="105" t="s">
        <v>11457</v>
      </c>
      <c r="M25" s="106">
        <f>IFERROR(宝物5!B8,"0")</f>
        <v>10</v>
      </c>
      <c r="N25" s="106">
        <f>IFERROR(宝物5!C8,"0")</f>
        <v>4</v>
      </c>
      <c r="O25" s="106">
        <f>IFERROR(宝物5!D8,"0")</f>
        <v>10</v>
      </c>
      <c r="Q25" s="105" t="s">
        <v>11457</v>
      </c>
      <c r="R25" s="106">
        <f>IFERROR(宝物6!B8,"0")</f>
        <v>0</v>
      </c>
      <c r="S25" s="106">
        <f>IFERROR(宝物6!C8,"0")</f>
        <v>0</v>
      </c>
      <c r="T25" s="106">
        <f>IFERROR(宝物6!D8,"0")</f>
        <v>0</v>
      </c>
    </row>
    <row r="26" spans="1:20">
      <c r="A26" s="237" t="s">
        <v>11461</v>
      </c>
      <c r="B26" s="238">
        <f t="shared" si="0"/>
        <v>16</v>
      </c>
      <c r="D26" s="237" t="str">
        <f>宝物!A37</f>
        <v>实际效果</v>
      </c>
      <c r="E26" s="41" t="str">
        <f>IFERROR(宝物!B37,"被动技能")</f>
        <v/>
      </c>
      <c r="G26" s="105" t="s">
        <v>11459</v>
      </c>
      <c r="H26" s="106">
        <f>IFERROR(宝物4!B9,"0")</f>
        <v>6</v>
      </c>
      <c r="I26" s="106">
        <f>IFERROR(宝物4!C9,"0")</f>
        <v>2.4</v>
      </c>
      <c r="J26" s="106">
        <f>IFERROR(宝物4!D9,"0")</f>
        <v>6</v>
      </c>
      <c r="L26" s="105" t="s">
        <v>11459</v>
      </c>
      <c r="M26" s="106">
        <f>IFERROR(宝物5!B9,"0")</f>
        <v>0</v>
      </c>
      <c r="N26" s="106">
        <f>IFERROR(宝物5!C9,"0")</f>
        <v>0</v>
      </c>
      <c r="O26" s="106">
        <f>IFERROR(宝物5!D9,"0")</f>
        <v>0</v>
      </c>
      <c r="Q26" s="105" t="s">
        <v>11459</v>
      </c>
      <c r="R26" s="106">
        <f>IFERROR(宝物6!B9,"0")</f>
        <v>10</v>
      </c>
      <c r="S26" s="106">
        <f>IFERROR(宝物6!C9,"0")</f>
        <v>4</v>
      </c>
      <c r="T26" s="106">
        <f>IFERROR(宝物6!D9,"0")</f>
        <v>10</v>
      </c>
    </row>
    <row r="27" spans="1:20">
      <c r="D27" s="237" t="str">
        <f>宝物!A38</f>
        <v>附加Buff</v>
      </c>
      <c r="E27" s="41">
        <f>IFERROR(宝物!B38,"被动技能")</f>
        <v>449014</v>
      </c>
      <c r="G27" s="105" t="s">
        <v>11461</v>
      </c>
      <c r="H27" s="106">
        <f>IFERROR(宝物4!B10,"0")</f>
        <v>0</v>
      </c>
      <c r="I27" s="106">
        <f>IFERROR(宝物4!C10,"0")</f>
        <v>0</v>
      </c>
      <c r="J27" s="106">
        <f>IFERROR(宝物4!D10,"0")</f>
        <v>0</v>
      </c>
      <c r="L27" s="105" t="s">
        <v>11461</v>
      </c>
      <c r="M27" s="106">
        <f>IFERROR(宝物5!B10,"0")</f>
        <v>4</v>
      </c>
      <c r="N27" s="106">
        <f>IFERROR(宝物5!C10,"0")</f>
        <v>1.6</v>
      </c>
      <c r="O27" s="106">
        <f>IFERROR(宝物5!D10,"0")</f>
        <v>4</v>
      </c>
      <c r="Q27" s="105" t="s">
        <v>11461</v>
      </c>
      <c r="R27" s="106">
        <f>IFERROR(宝物6!B10,"0")</f>
        <v>12</v>
      </c>
      <c r="S27" s="106">
        <f>IFERROR(宝物6!C10,"0")</f>
        <v>4.8</v>
      </c>
      <c r="T27" s="106">
        <f>IFERROR(宝物6!D10,"0")</f>
        <v>12</v>
      </c>
    </row>
    <row r="28" spans="1:20">
      <c r="A28" s="239" t="s">
        <v>17078</v>
      </c>
      <c r="B28" s="42" t="s">
        <v>17079</v>
      </c>
      <c r="D28" s="237" t="str">
        <f>宝物!A39</f>
        <v>Buff几率及成长</v>
      </c>
      <c r="E28" s="41" t="str">
        <f>IFERROR(宝物!B39,"被动技能")</f>
        <v>[100,0]</v>
      </c>
      <c r="G28" s="105" t="s">
        <v>11475</v>
      </c>
      <c r="H28" s="106" t="str">
        <f>IFERROR(宝物4!E2,"0")</f>
        <v>4人单位</v>
      </c>
      <c r="I28" s="404" t="str">
        <f>IFERROR(宝物4!O2,"无")</f>
        <v>食人魔部族供奉的法杖，寒冰之剑的组件之一</v>
      </c>
      <c r="J28" s="404"/>
      <c r="L28" s="105" t="s">
        <v>11475</v>
      </c>
      <c r="M28" s="106" t="str">
        <f>IFERROR(宝物5!E2,"0")</f>
        <v>4人单位</v>
      </c>
      <c r="N28" s="404" t="str">
        <f>IFERROR(宝物5!O2,"无")</f>
        <v>在布拉卡达高原上封存的圣盾，寒冰之剑的组件之一</v>
      </c>
      <c r="O28" s="404"/>
      <c r="Q28" s="105" t="s">
        <v>11475</v>
      </c>
      <c r="R28" s="106" t="str">
        <f>IFERROR(宝物6!E2,"0")</f>
        <v>16人单位</v>
      </c>
      <c r="S28" s="404" t="str">
        <f>IFERROR(宝物6!O2,"无")</f>
        <v>在迪雅封存的至高权杖，寒冰之剑的组件之一</v>
      </c>
      <c r="T28" s="404"/>
    </row>
    <row r="29" spans="1:20">
      <c r="D29" s="237" t="str">
        <f>宝物!A40</f>
        <v>释放优先级</v>
      </c>
      <c r="E29" s="41" t="str">
        <f>IFERROR(宝物!B40,"被动技能")</f>
        <v>配置正常</v>
      </c>
      <c r="G29" s="105" t="s">
        <v>11449</v>
      </c>
      <c r="H29" s="106">
        <f>IFERROR(宝物4!F2,"0")</f>
        <v>0</v>
      </c>
      <c r="I29" s="404"/>
      <c r="J29" s="404"/>
      <c r="L29" s="105" t="s">
        <v>11449</v>
      </c>
      <c r="M29" s="106">
        <f>IFERROR(宝物5!F2,"0")</f>
        <v>0</v>
      </c>
      <c r="N29" s="404"/>
      <c r="O29" s="404"/>
      <c r="Q29" s="105" t="s">
        <v>11449</v>
      </c>
      <c r="R29" s="106">
        <f>IFERROR(宝物6!F2,"0")</f>
        <v>0</v>
      </c>
      <c r="S29" s="404"/>
      <c r="T29" s="404"/>
    </row>
    <row r="30" spans="1:20">
      <c r="D30" s="237" t="str">
        <f>宝物!A41</f>
        <v>释放优先级</v>
      </c>
      <c r="E30" s="41" t="str">
        <f>IFERROR(宝物!B41,"被动技能")</f>
        <v>配置正常</v>
      </c>
      <c r="G30" s="105" t="s">
        <v>11451</v>
      </c>
      <c r="H30" s="106">
        <f>IFERROR(宝物4!G2,"0")</f>
        <v>0</v>
      </c>
      <c r="I30" s="404"/>
      <c r="J30" s="404"/>
      <c r="L30" s="105" t="s">
        <v>11451</v>
      </c>
      <c r="M30" s="106">
        <f>IFERROR(宝物5!G2,"0")</f>
        <v>0</v>
      </c>
      <c r="N30" s="404"/>
      <c r="O30" s="404"/>
      <c r="Q30" s="105" t="s">
        <v>11451</v>
      </c>
      <c r="R30" s="106">
        <f>IFERROR(宝物6!G2,"0")</f>
        <v>0</v>
      </c>
      <c r="S30" s="404"/>
      <c r="T30" s="404"/>
    </row>
    <row r="31" spans="1:20">
      <c r="D31" s="237" t="str">
        <f>宝物!A42</f>
        <v>AI时优先兵种</v>
      </c>
      <c r="E31" s="41" t="str">
        <f>IFERROR(宝物!B42,"被动技能")</f>
        <v>[1,3,2,4,5]</v>
      </c>
    </row>
    <row r="32" spans="1:20">
      <c r="D32" s="237" t="str">
        <f>宝物!A43</f>
        <v>AI时优先方阵大小</v>
      </c>
      <c r="E32" s="41" t="str">
        <f>IFERROR(宝物!B43,"被动技能")</f>
        <v>异常</v>
      </c>
    </row>
    <row r="33" spans="4:5">
      <c r="D33" s="237" t="str">
        <f>宝物!A44</f>
        <v>免疫对象</v>
      </c>
      <c r="E33" s="41">
        <f>IFERROR(宝物!B44,"被动技能")</f>
        <v>0</v>
      </c>
    </row>
    <row r="34" spans="4:5">
      <c r="D34" s="237" t="str">
        <f>宝物!A45</f>
        <v>使用限制</v>
      </c>
      <c r="E34" s="41" t="str">
        <f>IFERROR(宝物!B45,"被动技能")</f>
        <v>无限制</v>
      </c>
    </row>
    <row r="35" spans="4:5">
      <c r="D35" s="237" t="str">
        <f>宝物!A47</f>
        <v>技能名称</v>
      </c>
      <c r="E35" s="41" t="str">
        <f>IFERROR(宝物!B47,"被动技能")</f>
        <v>#冰天雪地</v>
      </c>
    </row>
    <row r="36" spans="4:5">
      <c r="D36" s="237" t="str">
        <f>宝物!A49</f>
        <v>技能描述</v>
      </c>
      <c r="E36" s="98" t="str">
        <f>IFERROR(宝物!B49,"被动技能")</f>
        <v>#使极大范围内的敌方单位受到法术造成的伤害提高50%，持续整场（最多可叠加2层），同时附加减速效果及沉默效果，持续[color=48b946,fontsize=20]{($bufflast11+$bufflast12*($sklevel-1))/1000}[-]秒</v>
      </c>
    </row>
    <row r="37" spans="4:5">
      <c r="D37" s="237" t="str">
        <f>宝物!A51</f>
        <v>升级描述</v>
      </c>
      <c r="E37" s="98" t="str">
        <f>IFERROR(宝物!B51,"被动技能")</f>
        <v>#使极大范围内的敌方单位受到法术造成的伤害提高50%，持续整场（最多可叠加2层），同时附加减速效果及沉默效果，持续[color=48b946,fontsize=20]{($bufflast11+$bufflast12*($sklevel-1))/1000}[-]秒</v>
      </c>
    </row>
    <row r="38" spans="4:5">
      <c r="D38" s="237" t="str">
        <f>宝物!A53</f>
        <v>技能简述</v>
      </c>
      <c r="E38" s="41" t="str">
        <f>IFERROR(宝物!B53,"被动技能")</f>
        <v>#敌军 降低抗性</v>
      </c>
    </row>
  </sheetData>
  <mergeCells count="18">
    <mergeCell ref="A5:E5"/>
    <mergeCell ref="A4:E4"/>
    <mergeCell ref="A6:B6"/>
    <mergeCell ref="D6:E6"/>
    <mergeCell ref="A2:E2"/>
    <mergeCell ref="A3:E3"/>
    <mergeCell ref="S28:T30"/>
    <mergeCell ref="N28:O30"/>
    <mergeCell ref="I28:J30"/>
    <mergeCell ref="G2:J2"/>
    <mergeCell ref="L2:O2"/>
    <mergeCell ref="Q2:T2"/>
    <mergeCell ref="G17:J17"/>
    <mergeCell ref="L17:O17"/>
    <mergeCell ref="Q17:T17"/>
    <mergeCell ref="I13:J15"/>
    <mergeCell ref="N13:O15"/>
    <mergeCell ref="S13:T15"/>
  </mergeCells>
  <phoneticPr fontId="9" type="noConversion"/>
  <conditionalFormatting sqref="H6:J12 M6:O12 R6:T12 H21:J27 M21:O27 R21:T27">
    <cfRule type="cellIs" dxfId="118" priority="14" operator="greaterThan">
      <formula>0</formula>
    </cfRule>
  </conditionalFormatting>
  <conditionalFormatting sqref="H13:H15 M13:M15 R13:R15 R28:R30 M28:M30 H28:H30">
    <cfRule type="cellIs" dxfId="117" priority="12" operator="greaterThan">
      <formula>0</formula>
    </cfRule>
  </conditionalFormatting>
  <conditionalFormatting sqref="H6:J15 M6:O15 R6:T15 H21:J30 M21:O30 R21:T30">
    <cfRule type="cellIs" dxfId="116" priority="1" operator="equal">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宝物1!$AF$3:$AF$22</xm:f>
          </x14:formula1>
          <xm:sqref>I4 N19 N4 S4 S19 I19</xm:sqref>
        </x14:dataValidation>
        <x14:dataValidation type="list" allowBlank="1" showInputMessage="1" showErrorMessage="1">
          <x14:formula1>
            <xm:f>'disTreasure-宝物'!$A$6:$A$66</xm:f>
          </x14:formula1>
          <xm:sqref>G4 L19 Q19 G19 Q4 L4</xm:sqref>
        </x14:dataValidation>
        <x14:dataValidation type="list" allowBlank="1" showInputMessage="1" showErrorMessage="1">
          <x14:formula1>
            <xm:f>'disTreasure-宝物'!$B$6:$B$999</xm:f>
          </x14:formula1>
          <xm:sqref>H4 M4 R4 H19 M19 R19</xm:sqref>
        </x14:dataValidation>
        <x14:dataValidation type="list" allowBlank="1" showInputMessage="1" showErrorMessage="1">
          <x14:formula1>
            <xm:f>comTreasure核心宝物!$B$6:$B$999</xm:f>
          </x14:formula1>
          <xm:sqref>A7 A3</xm:sqref>
        </x14:dataValidation>
        <x14:dataValidation type="list" allowBlank="1" showInputMessage="1" showErrorMessage="1">
          <x14:formula1>
            <xm:f>宝物!$S$2:$S$21</xm:f>
          </x14:formula1>
          <xm:sqref>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
  <sheetViews>
    <sheetView topLeftCell="AA1" workbookViewId="0">
      <selection activeCell="AL6" sqref="AL6"/>
    </sheetView>
  </sheetViews>
  <sheetFormatPr defaultRowHeight="14.25"/>
  <cols>
    <col min="1" max="1" width="9" style="104"/>
    <col min="2" max="2" width="9" style="104" bestFit="1" customWidth="1"/>
    <col min="3" max="3" width="9" style="108" bestFit="1" customWidth="1"/>
    <col min="4" max="4" width="13" style="108" bestFit="1" customWidth="1"/>
    <col min="5" max="5" width="9.125" style="108" bestFit="1" customWidth="1"/>
    <col min="6" max="7" width="9" style="108" bestFit="1" customWidth="1"/>
    <col min="8" max="8" width="16.125" style="104" bestFit="1" customWidth="1"/>
    <col min="9" max="9" width="9" style="104"/>
    <col min="10" max="10" width="5.25" style="104" bestFit="1" customWidth="1"/>
    <col min="11" max="11" width="19.125" style="104" bestFit="1" customWidth="1"/>
    <col min="12" max="12" width="17.25" style="104" bestFit="1" customWidth="1"/>
    <col min="13" max="13" width="20.125" style="104" bestFit="1" customWidth="1"/>
    <col min="14" max="14" width="17.25" style="108" bestFit="1" customWidth="1"/>
    <col min="15" max="15" width="40.125" style="108" bestFit="1" customWidth="1"/>
    <col min="16" max="16" width="24.75" style="108" customWidth="1"/>
    <col min="17" max="17" width="5.5" style="104" bestFit="1" customWidth="1"/>
    <col min="18" max="19" width="6.5" style="104" bestFit="1" customWidth="1"/>
    <col min="20" max="31" width="9" style="104"/>
    <col min="32" max="32" width="3.5" style="104" bestFit="1" customWidth="1"/>
    <col min="33" max="34" width="9" style="104" bestFit="1" customWidth="1"/>
    <col min="35" max="37" width="9" style="166" bestFit="1" customWidth="1"/>
    <col min="38" max="38" width="9" style="104" bestFit="1" customWidth="1"/>
    <col min="39" max="42" width="9" style="104"/>
    <col min="43" max="43" width="9.125" style="104" bestFit="1" customWidth="1"/>
    <col min="44" max="45" width="9.75" style="104" bestFit="1" customWidth="1"/>
    <col min="46" max="16384" width="9" style="104"/>
  </cols>
  <sheetData>
    <row r="1" spans="1:48">
      <c r="A1" s="103" t="s">
        <v>1462</v>
      </c>
      <c r="B1" s="103" t="s">
        <v>11433</v>
      </c>
      <c r="C1" s="105" t="s">
        <v>11485</v>
      </c>
      <c r="D1" s="105" t="s">
        <v>11487</v>
      </c>
      <c r="E1" s="105" t="s">
        <v>11475</v>
      </c>
      <c r="F1" s="105" t="s">
        <v>11449</v>
      </c>
      <c r="G1" s="105" t="s">
        <v>11451</v>
      </c>
      <c r="H1" s="103" t="s">
        <v>11434</v>
      </c>
      <c r="I1" s="103" t="s">
        <v>11435</v>
      </c>
      <c r="J1" s="103" t="s">
        <v>11436</v>
      </c>
      <c r="K1" s="103" t="s">
        <v>11437</v>
      </c>
      <c r="L1" s="103" t="s">
        <v>11385</v>
      </c>
      <c r="M1" s="103" t="s">
        <v>11438</v>
      </c>
      <c r="N1" s="105" t="s">
        <v>11471</v>
      </c>
      <c r="O1" s="105" t="s">
        <v>11504</v>
      </c>
    </row>
    <row r="2" spans="1:48">
      <c r="A2" s="45" t="str">
        <f>IF(宝物查询!G4=0,"",宝物查询!G4)</f>
        <v/>
      </c>
      <c r="B2" s="45" t="str">
        <f>IF(宝物查询!H4=0,"",宝物查询!H4)</f>
        <v>赤龙剑</v>
      </c>
      <c r="C2" s="45">
        <f>宝物查询!I4</f>
        <v>1</v>
      </c>
      <c r="D2" s="216">
        <f>宝物查询!J4</f>
        <v>0</v>
      </c>
      <c r="E2" s="41" t="str">
        <f>IF(AQ11="正常",AQ4,AQ11)</f>
        <v>16人单位</v>
      </c>
      <c r="F2" s="41">
        <f>宝物1!AT11</f>
        <v>0</v>
      </c>
      <c r="G2" s="41">
        <f>AU11</f>
        <v>0</v>
      </c>
      <c r="H2" s="41" t="str">
        <f>IFERROR(IF(A2="","[[tool,"&amp;INDEX('disTreasure-宝物'!A:A,MATCH(宝物1!B2,'disTreasure-宝物'!B:B,0),0)&amp;","&amp;"999]]","[[tool,"&amp;A2&amp;","&amp;"999]]"),"无")</f>
        <v>[[tool,40403,999]]</v>
      </c>
      <c r="I2" s="41" t="str">
        <f>IFERROR(IF(IF(A2="",INDEX('disTreasure-宝物'!C:C,MATCH(宝物1!B2,'disTreasure-宝物'!B:B,0),0),INDEX('disTreasure-宝物'!C:C,MATCH(宝物1!A2,'disTreasure-宝物'!A:A,0),0))=0,"普通抽卡",IF(IF(A2="",INDEX('disTreasure-宝物'!C:C,MATCH(宝物1!B2,'disTreasure-宝物'!B:B,0),0),INDEX('disTreasure-宝物'!C:C,MATCH(宝物1!A2,'disTreasure-宝物'!A:A,0),0))=1,"豪华午餐展示",IF(IF(A2="",INDEX('disTreasure-宝物'!C:C,MATCH(宝物1!B2,'disTreasure-宝物'!B:B,0),0),INDEX('disTreasure-宝物'!C:C,MATCH(宝物1!A2,'disTreasure-宝物'!A:A,0),0))=2,"橙色宝物","有误"))),"无")</f>
        <v>橙色宝物</v>
      </c>
      <c r="J2" s="41" t="str">
        <f>IFERROR(IF(IF($A$2="",INDEX('disTreasure-宝物'!F:F,MATCH(宝物1!$B$2,'disTreasure-宝物'!$B:$B,0),0),INDEX('disTreasure-宝物'!F:F,MATCH(宝物1!$A$2,'disTreasure-宝物'!$A:$A,0),0))=2,"绿色",IF(IF($A$2="",INDEX('disTreasure-宝物'!F:F,MATCH(宝物1!$B$2,'disTreasure-宝物'!$B:$B,0),0),INDEX('disTreasure-宝物'!F:F,MATCH(宝物1!$A$2,'disTreasure-宝物'!$A:$A,0),0))=3,"蓝色",IF(IF($A$2="",INDEX('disTreasure-宝物'!F:F,MATCH(宝物1!$B$2,'disTreasure-宝物'!$B:$B,0),0),INDEX('disTreasure-宝物'!F:F,MATCH(宝物1!$A$2,'disTreasure-宝物'!$A:$A,0),0))=4,"紫色",IF(IF($A$2="",INDEX('disTreasure-宝物'!F:F,MATCH(宝物1!$B$2,'disTreasure-宝物'!$B:$B,0),0),INDEX('disTreasure-宝物'!F:F,MATCH(宝物1!$A$2,'disTreasure-宝物'!$A:$A,0),0))=5,"橙色","有误")))),"无")</f>
        <v>橙色</v>
      </c>
      <c r="K2" s="41" t="str">
        <f>IF($A$2="",INDEX('disTreasure-宝物'!I:I,MATCH(宝物1!$B$2,'disTreasure-宝物'!$B:$B,0),0),INDEX('disTreasure-宝物'!I:I,MATCH(宝物1!$A$2,'disTreasure-宝物'!$A:$A,0),0))</f>
        <v>[0.19,0.076,0.076]</v>
      </c>
      <c r="L2" s="41">
        <f>IF($A$2="",INDEX('disTreasure-宝物'!J:J,MATCH(宝物1!$B$2,'disTreasure-宝物'!$B:$B,0),0),INDEX('disTreasure-宝物'!J:J,MATCH(宝物1!$A$2,'disTreasure-宝物'!$A:$A,0),0))</f>
        <v>225</v>
      </c>
      <c r="M2" s="41" t="str">
        <f>IF($A$2="",INDEX('disTreasure-宝物'!K:K,MATCH(宝物1!$B$2,'disTreasure-宝物'!$B:$B,0),0),INDEX('disTreasure-宝物'!K:K,MATCH(宝物1!$A$2,'disTreasure-宝物'!$A:$A,0),0))</f>
        <v>[[2,6,2.4],[5,3,1.2],[112,10,4]]</v>
      </c>
      <c r="N2" s="41" t="str">
        <f>IF($A$2="",INDEX('disTreasure-宝物'!T:T,MATCH(宝物1!$B$2,'disTreasure-宝物'!$B:$B,0),0),INDEX('disTreasure-宝物'!T:T,MATCH(宝物1!$A$2,'disTreasure-宝物'!$A:$A,0),0))</f>
        <v>[2,5,8,11,14,17,20]</v>
      </c>
      <c r="O2" s="41" t="str">
        <f>IF($A$2="",INDEX(语言辅助表!Q:Q,MATCH(宝物1!$B$2,语言辅助表!P:P,0),0),INDEX(语言辅助表!Q:Q,MATCH(宝物1!$A$2,语言辅助表!O:O,0),0))</f>
        <v>火焰巨龙结晶炼化的长剑，龙王神力的组件之一</v>
      </c>
      <c r="Q2" s="104">
        <f>SUM('disTreasure-宝物'!M6:O6)*100+SUM('disTreasure-宝物'!P6:S6)*1.5/100</f>
        <v>0.03</v>
      </c>
      <c r="R2" s="104">
        <f>SUM('disTreasure-宝物'!M6:O6)*100+SUM('disTreasure-宝物'!P6:S6)/250</f>
        <v>8.0000000000000002E-3</v>
      </c>
      <c r="S2" s="104">
        <f>SUM('disTreasure-宝物'!M6:O6)*100+SUM('disTreasure-宝物'!P6:S6)/250</f>
        <v>8.0000000000000002E-3</v>
      </c>
      <c r="AF2" s="104">
        <f>AF1</f>
        <v>0</v>
      </c>
    </row>
    <row r="3" spans="1:48">
      <c r="A3" s="105" t="s">
        <v>11441</v>
      </c>
      <c r="B3" s="105" t="s">
        <v>11443</v>
      </c>
      <c r="C3" s="105" t="s">
        <v>11445</v>
      </c>
      <c r="D3" s="105" t="s">
        <v>11447</v>
      </c>
      <c r="AF3" s="104">
        <v>1</v>
      </c>
      <c r="AG3" s="419" t="s">
        <v>11467</v>
      </c>
      <c r="AH3" s="419"/>
      <c r="AI3" s="419"/>
      <c r="AJ3" s="419"/>
      <c r="AK3" s="419"/>
      <c r="AL3" s="419"/>
      <c r="AP3" s="105" t="s">
        <v>11473</v>
      </c>
      <c r="AQ3" s="105" t="s">
        <v>11475</v>
      </c>
      <c r="AR3" s="105" t="s">
        <v>11481</v>
      </c>
      <c r="AS3" s="105" t="s">
        <v>11483</v>
      </c>
      <c r="AT3" s="105" t="s">
        <v>11477</v>
      </c>
      <c r="AU3" s="105" t="s">
        <v>11479</v>
      </c>
    </row>
    <row r="4" spans="1:48">
      <c r="A4" s="105" t="s">
        <v>11449</v>
      </c>
      <c r="B4" s="173">
        <f t="shared" ref="B4:D10" si="0">AJ5</f>
        <v>6</v>
      </c>
      <c r="C4" s="173">
        <f t="shared" si="0"/>
        <v>2.4</v>
      </c>
      <c r="D4" s="173">
        <f t="shared" si="0"/>
        <v>6</v>
      </c>
      <c r="Q4" s="108"/>
      <c r="AF4" s="104">
        <v>2</v>
      </c>
      <c r="AG4" s="169" t="s">
        <v>11463</v>
      </c>
      <c r="AH4" s="169" t="s">
        <v>11465</v>
      </c>
      <c r="AI4" s="169" t="s">
        <v>11443</v>
      </c>
      <c r="AJ4" s="169" t="s">
        <v>11443</v>
      </c>
      <c r="AK4" s="169" t="s">
        <v>11445</v>
      </c>
      <c r="AL4" s="169" t="s">
        <v>11447</v>
      </c>
      <c r="AP4" s="105">
        <v>2</v>
      </c>
      <c r="AQ4" s="41" t="str">
        <f>IF(IF($A$2="",INDEX('disTreasure-宝物'!V:V,MATCH(宝物1!$B$2,'disTreasure-宝物'!$B:$B,0),0),INDEX('disTreasure-宝物'!V:V,MATCH(宝物1!$A$2,'disTreasure-宝物'!$A:$A,0),0))=2,"16人单位",IF(IF($A$2="",INDEX('disTreasure-宝物'!V:V,MATCH(宝物1!$B$2,'disTreasure-宝物'!$B:$B,0),0),INDEX('disTreasure-宝物'!V:V,MATCH(宝物1!$A$2,'disTreasure-宝物'!$A:$A,0),0))=3,"9人单位",IF(IF($A$2="",INDEX('disTreasure-宝物'!V:V,MATCH(宝物1!$B$2,'disTreasure-宝物'!$B:$B,0),0),INDEX('disTreasure-宝物'!V:V,MATCH(宝物1!$A$2,'disTreasure-宝物'!$A:$A,0),0))=4,"4人单位",IF(IF($A$2="",INDEX('disTreasure-宝物'!V:V,MATCH(宝物1!$B$2,'disTreasure-宝物'!$B:$B,0),0),INDEX('disTreasure-宝物'!V:V,MATCH(宝物1!$A$2,'disTreasure-宝物'!$A:$A,0),0))=5,"1人单位","异常"))))</f>
        <v>16人单位</v>
      </c>
      <c r="AR4" s="41">
        <f>IF($C$2&gt;=2,IF($A$2="",INDEX('disTreasure-宝物'!W:W,MATCH(宝物1!$B$2,'disTreasure-宝物'!$B:$B,0),0),INDEX('disTreasure-宝物'!W:W,MATCH(宝物1!$A$2,'disTreasure-宝物'!$A:$A,0),0)),0)</f>
        <v>0</v>
      </c>
      <c r="AS4" s="41">
        <f>IF($C$2&gt;=2,IF($A$2="",INDEX('disTreasure-宝物'!X:X,MATCH(宝物1!$B$2,'disTreasure-宝物'!$B:$B,0),0),INDEX('disTreasure-宝物'!X:X,MATCH(宝物1!$A$2,'disTreasure-宝物'!$A:$A,0),0)),0)</f>
        <v>0</v>
      </c>
      <c r="AT4" s="41" t="str">
        <f>IF(AR4="攻击",AS4,"0")</f>
        <v>0</v>
      </c>
      <c r="AU4" s="41" t="str">
        <f>IF(AR4="生命",AS4,"0")</f>
        <v>0</v>
      </c>
    </row>
    <row r="5" spans="1:48">
      <c r="A5" s="105" t="s">
        <v>11451</v>
      </c>
      <c r="B5" s="173">
        <f t="shared" si="0"/>
        <v>3</v>
      </c>
      <c r="C5" s="173">
        <f t="shared" si="0"/>
        <v>1.2</v>
      </c>
      <c r="D5" s="173">
        <f t="shared" si="0"/>
        <v>3</v>
      </c>
      <c r="AF5" s="108">
        <v>3</v>
      </c>
      <c r="AG5" s="170" t="s">
        <v>11448</v>
      </c>
      <c r="AH5" s="41">
        <v>2</v>
      </c>
      <c r="AI5" s="172">
        <f>IF($A$2="",INDEX('disTreasure-宝物'!M:M,MATCH(宝物1!$B$2,'disTreasure-宝物'!$B:$B,0),0),INDEX('disTreasure-宝物'!M:M,MATCH(宝物1!$A$2,'disTreasure-宝物'!$A:$A,0),0))</f>
        <v>0.06</v>
      </c>
      <c r="AJ5" s="172">
        <f>ROUND(100*AI5,2)</f>
        <v>6</v>
      </c>
      <c r="AK5" s="172">
        <f>ROUND(100*AI5*0.4,2)</f>
        <v>2.4</v>
      </c>
      <c r="AL5" s="173">
        <f t="shared" ref="AL5:AL11" si="1">(AJ5+($C$2*AK5-AK5))*(1+$D$2)</f>
        <v>6</v>
      </c>
      <c r="AP5" s="105">
        <v>5</v>
      </c>
      <c r="AQ5" s="41" t="str">
        <f>IF(IF($A$2="",INDEX('disTreasure-宝物'!Y:Y,MATCH(宝物1!$B$2,'disTreasure-宝物'!$B:$B,0),0),INDEX('disTreasure-宝物'!Y:Y,MATCH(宝物1!$A$2,'disTreasure-宝物'!$A:$A,0),0))=2,"16人单位",IF(IF($A$2="",INDEX('disTreasure-宝物'!Y:Y,MATCH(宝物1!$B$2,'disTreasure-宝物'!$B:$B,0),0),INDEX('disTreasure-宝物'!Y:Y,MATCH(宝物1!$A$2,'disTreasure-宝物'!$A:$A,0),0))=3,"9人单位",IF(IF($A$2="",INDEX('disTreasure-宝物'!Y:Y,MATCH(宝物1!$B$2,'disTreasure-宝物'!$B:$B,0),0),INDEX('disTreasure-宝物'!Y:Y,MATCH(宝物1!$A$2,'disTreasure-宝物'!$A:$A,0),0))=4,"4人单位",IF(IF($A$2="",INDEX('disTreasure-宝物'!Y:Y,MATCH(宝物1!$B$2,'disTreasure-宝物'!$B:$B,0),0),INDEX('disTreasure-宝物'!Y:Y,MATCH(宝物1!$A$2,'disTreasure-宝物'!$A:$A,0),0))=5,"1人单位","异常"))))</f>
        <v>16人单位</v>
      </c>
      <c r="AR5" s="41">
        <f>IF($C$2&gt;=5,IF($A$2="",INDEX('disTreasure-宝物'!Z:Z,MATCH(宝物1!$B$2,'disTreasure-宝物'!$B:$B,0),0),INDEX('disTreasure-宝物'!Z:Z,MATCH(宝物1!$A$2,'disTreasure-宝物'!$A:$A,0),0)),0)</f>
        <v>0</v>
      </c>
      <c r="AS5" s="41">
        <f>IF(C2&gt;=5,IF($A$2="",INDEX('disTreasure-宝物'!AA:AA,MATCH(宝物1!$B$2,'disTreasure-宝物'!$B:$B,0),0),INDEX('disTreasure-宝物'!AA:AA,MATCH(宝物1!$A$2,'disTreasure-宝物'!$A:$A,0),0)),0)</f>
        <v>0</v>
      </c>
      <c r="AT5" s="41" t="str">
        <f t="shared" ref="AT5:AT10" si="2">IF(AR5="攻击",AS5,"0")</f>
        <v>0</v>
      </c>
      <c r="AU5" s="41" t="str">
        <f t="shared" ref="AU5:AU10" si="3">IF(AR5="生命",AS5,"0")</f>
        <v>0</v>
      </c>
      <c r="AV5" s="42"/>
    </row>
    <row r="6" spans="1:48">
      <c r="A6" s="105" t="s">
        <v>11453</v>
      </c>
      <c r="B6" s="173">
        <f t="shared" si="0"/>
        <v>0</v>
      </c>
      <c r="C6" s="173">
        <f t="shared" si="0"/>
        <v>0</v>
      </c>
      <c r="D6" s="173">
        <f t="shared" si="0"/>
        <v>0</v>
      </c>
      <c r="AF6" s="108">
        <v>4</v>
      </c>
      <c r="AG6" s="170" t="s">
        <v>11450</v>
      </c>
      <c r="AH6" s="41">
        <v>5</v>
      </c>
      <c r="AI6" s="172">
        <f>IF($A$2="",INDEX('disTreasure-宝物'!N:N,MATCH(宝物1!$B$2,'disTreasure-宝物'!$B:$B,0),0),INDEX('disTreasure-宝物'!N:N,MATCH(宝物1!$A$2,'disTreasure-宝物'!$A:$A,0),0))</f>
        <v>0.03</v>
      </c>
      <c r="AJ6" s="172">
        <f>ROUND(100*AI6,2)</f>
        <v>3</v>
      </c>
      <c r="AK6" s="172">
        <f>ROUND(100*AI6*0.4,2)</f>
        <v>1.2</v>
      </c>
      <c r="AL6" s="173">
        <f t="shared" si="1"/>
        <v>3</v>
      </c>
      <c r="AP6" s="105">
        <v>8</v>
      </c>
      <c r="AQ6" s="41" t="str">
        <f>IF(IF($A$2="",INDEX('disTreasure-宝物'!AB:AB,MATCH(宝物1!$B$2,'disTreasure-宝物'!$B:$B,0),0),INDEX('disTreasure-宝物'!AB:AB,MATCH(宝物1!$A$2,'disTreasure-宝物'!$A:$A,0),0))=2,"16人单位",IF(IF($A$2="",INDEX('disTreasure-宝物'!AB:AB,MATCH(宝物1!$B$2,'disTreasure-宝物'!$B:$B,0),0),INDEX('disTreasure-宝物'!AB:AB,MATCH(宝物1!$A$2,'disTreasure-宝物'!$A:$A,0),0))=3,"9人单位",IF(IF($A$2="",INDEX('disTreasure-宝物'!AB:AB,MATCH(宝物1!$B$2,'disTreasure-宝物'!$B:$B,0),0),INDEX('disTreasure-宝物'!AB:AB,MATCH(宝物1!$A$2,'disTreasure-宝物'!$A:$A,0),0))=4,"4人单位",IF(IF($A$2="",INDEX('disTreasure-宝物'!AB:AB,MATCH(宝物1!$B$2,'disTreasure-宝物'!$B:$B,0),0),INDEX('disTreasure-宝物'!AB:AB,MATCH(宝物1!$A$2,'disTreasure-宝物'!$A:$A,0),0))=5,"1人单位","异常"))))</f>
        <v>16人单位</v>
      </c>
      <c r="AR6" s="41">
        <f>IF(C2&gt;=8,IF($A$2="",INDEX('disTreasure-宝物'!AC:AC,MATCH(宝物1!$B$2,'disTreasure-宝物'!$B:$B,0),0),INDEX('disTreasure-宝物'!AC:AC,MATCH(宝物1!$A$2,'disTreasure-宝物'!$A:$A,0),0)),0)</f>
        <v>0</v>
      </c>
      <c r="AS6" s="41">
        <f>IF(C2&gt;=8,IF($A$2="",INDEX('disTreasure-宝物'!AD:AD,MATCH(宝物1!$B$2,'disTreasure-宝物'!$B:$B,0),0),INDEX('disTreasure-宝物'!AD:AD,MATCH(宝物1!$A$2,'disTreasure-宝物'!$A:$A,0),0)),0)</f>
        <v>0</v>
      </c>
      <c r="AT6" s="41" t="str">
        <f t="shared" si="2"/>
        <v>0</v>
      </c>
      <c r="AU6" s="41" t="str">
        <f t="shared" si="3"/>
        <v>0</v>
      </c>
      <c r="AV6" s="42"/>
    </row>
    <row r="7" spans="1:48">
      <c r="A7" s="105" t="s">
        <v>11455</v>
      </c>
      <c r="B7" s="173">
        <f t="shared" si="0"/>
        <v>10</v>
      </c>
      <c r="C7" s="173">
        <f t="shared" si="0"/>
        <v>4</v>
      </c>
      <c r="D7" s="173">
        <f t="shared" si="0"/>
        <v>10</v>
      </c>
      <c r="AF7" s="108">
        <v>5</v>
      </c>
      <c r="AG7" s="170" t="s">
        <v>11452</v>
      </c>
      <c r="AH7" s="41">
        <v>131</v>
      </c>
      <c r="AI7" s="172">
        <f>IF($A$2="",INDEX('disTreasure-宝物'!O:O,MATCH(宝物1!$B$2,'disTreasure-宝物'!$B:$B,0),0),INDEX('disTreasure-宝物'!O:O,MATCH(宝物1!$A$2,'disTreasure-宝物'!$A:$A,0),0))</f>
        <v>0</v>
      </c>
      <c r="AJ7" s="172">
        <f>ROUND(100*AI7,2)</f>
        <v>0</v>
      </c>
      <c r="AK7" s="172">
        <f>ROUND(100*AI7*0.4,2)</f>
        <v>0</v>
      </c>
      <c r="AL7" s="173">
        <f t="shared" si="1"/>
        <v>0</v>
      </c>
      <c r="AP7" s="105">
        <v>11</v>
      </c>
      <c r="AQ7" s="41" t="str">
        <f>IF(IF($A$2="",INDEX('disTreasure-宝物'!AE:AE,MATCH(宝物1!$B$2,'disTreasure-宝物'!$B:$B,0),0),INDEX('disTreasure-宝物'!AE:AE,MATCH(宝物1!$A$2,'disTreasure-宝物'!$A:$A,0),0))=2,"16人单位",IF(IF($A$2="",INDEX('disTreasure-宝物'!AE:AE,MATCH(宝物1!$B$2,'disTreasure-宝物'!$B:$B,0),0),INDEX('disTreasure-宝物'!AE:AE,MATCH(宝物1!$A$2,'disTreasure-宝物'!$A:$A,0),0))=3,"9人单位",IF(IF($A$2="",INDEX('disTreasure-宝物'!AE:AE,MATCH(宝物1!$B$2,'disTreasure-宝物'!$B:$B,0),0),INDEX('disTreasure-宝物'!AE:AE,MATCH(宝物1!$A$2,'disTreasure-宝物'!$A:$A,0),0))=4,"4人单位",IF(IF($A$2="",INDEX('disTreasure-宝物'!AE:AE,MATCH(宝物1!$B$2,'disTreasure-宝物'!$B:$B,0),0),INDEX('disTreasure-宝物'!AE:AE,MATCH(宝物1!$A$2,'disTreasure-宝物'!$A:$A,0),0))=5,"1人单位","异常"))))</f>
        <v>16人单位</v>
      </c>
      <c r="AR7" s="41">
        <f>IF(C2&gt;=11,IF($A$2="",INDEX('disTreasure-宝物'!AF:AF,MATCH(宝物1!$B$2,'disTreasure-宝物'!$B:$B,0),0),INDEX('disTreasure-宝物'!AF:AF,MATCH(宝物1!$A$2,'disTreasure-宝物'!$A:$A,0),0)),0)</f>
        <v>0</v>
      </c>
      <c r="AS7" s="41">
        <f>IF(C2&gt;=11,IF($A$2="",INDEX('disTreasure-宝物'!AG:AG,MATCH(宝物1!$B$2,'disTreasure-宝物'!$B:$B,0),0),INDEX('disTreasure-宝物'!AG:AG,MATCH(宝物1!$A$2,'disTreasure-宝物'!$A:$A,0),0)),0)</f>
        <v>0</v>
      </c>
      <c r="AT7" s="41" t="str">
        <f t="shared" si="2"/>
        <v>0</v>
      </c>
      <c r="AU7" s="41" t="str">
        <f t="shared" si="3"/>
        <v>0</v>
      </c>
      <c r="AV7" s="42"/>
    </row>
    <row r="8" spans="1:48">
      <c r="A8" s="105" t="s">
        <v>11457</v>
      </c>
      <c r="B8" s="173">
        <f t="shared" si="0"/>
        <v>0</v>
      </c>
      <c r="C8" s="173">
        <f t="shared" si="0"/>
        <v>0</v>
      </c>
      <c r="D8" s="173">
        <f t="shared" si="0"/>
        <v>0</v>
      </c>
      <c r="AF8" s="108">
        <v>6</v>
      </c>
      <c r="AG8" s="169" t="s">
        <v>11454</v>
      </c>
      <c r="AH8" s="41">
        <v>112</v>
      </c>
      <c r="AI8" s="41">
        <f>IF($A$2="",INDEX('disTreasure-宝物'!P:P,MATCH(宝物1!$B$2,'disTreasure-宝物'!$B:$B,0),0),INDEX('disTreasure-宝物'!P:P,MATCH(宝物1!$A$2,'disTreasure-宝物'!$A:$A,0),0))</f>
        <v>10</v>
      </c>
      <c r="AJ8" s="41">
        <f>ROUND(AI8,2)</f>
        <v>10</v>
      </c>
      <c r="AK8" s="41">
        <f>ROUND(AI8*0.4,2)</f>
        <v>4</v>
      </c>
      <c r="AL8" s="173">
        <f t="shared" si="1"/>
        <v>10</v>
      </c>
      <c r="AP8" s="105">
        <v>14</v>
      </c>
      <c r="AQ8" s="41" t="str">
        <f>IF(IF($A$2="",INDEX('disTreasure-宝物'!AH:AH,MATCH(宝物1!$B$2,'disTreasure-宝物'!$B:$B,0),0),INDEX('disTreasure-宝物'!AH:AH,MATCH(宝物1!$A$2,'disTreasure-宝物'!$A:$A,0),0))=2,"16人单位",IF(IF($A$2="",INDEX('disTreasure-宝物'!AH:AH,MATCH(宝物1!$B$2,'disTreasure-宝物'!$B:$B,0),0),INDEX('disTreasure-宝物'!AH:AH,MATCH(宝物1!$A$2,'disTreasure-宝物'!$A:$A,0),0))=3,"9人单位",IF(IF($A$2="",INDEX('disTreasure-宝物'!AH:AH,MATCH(宝物1!$B$2,'disTreasure-宝物'!$B:$B,0),0),INDEX('disTreasure-宝物'!AH:AH,MATCH(宝物1!$A$2,'disTreasure-宝物'!$A:$A,0),0))=4,"4人单位",IF(IF($A$2="",INDEX('disTreasure-宝物'!AH:AH,MATCH(宝物1!$B$2,'disTreasure-宝物'!$B:$B,0),0),INDEX('disTreasure-宝物'!AH:AH,MATCH(宝物1!$A$2,'disTreasure-宝物'!$A:$A,0),0))=5,"1人单位","异常"))))</f>
        <v>16人单位</v>
      </c>
      <c r="AR8" s="41">
        <f>IF(C2&gt;=14,IF($A$2="",INDEX('disTreasure-宝物'!AI:AI,MATCH(宝物1!$B$2,'disTreasure-宝物'!$B:$B,0),0),INDEX('disTreasure-宝物'!AI:AI,MATCH(宝物1!$A$2,'disTreasure-宝物'!$A:$A,0),0)),0)</f>
        <v>0</v>
      </c>
      <c r="AS8" s="41">
        <f>IF(C2&gt;=14,IF($A$2="",INDEX('disTreasure-宝物'!AJ:AJ,MATCH(宝物1!$B$2,'disTreasure-宝物'!$B:$B,0),0),INDEX('disTreasure-宝物'!AJ:AJ,MATCH(宝物1!$A$2,'disTreasure-宝物'!$A:$A,0),0)),0)</f>
        <v>0</v>
      </c>
      <c r="AT8" s="41" t="str">
        <f t="shared" si="2"/>
        <v>0</v>
      </c>
      <c r="AU8" s="41" t="str">
        <f t="shared" si="3"/>
        <v>0</v>
      </c>
      <c r="AV8" s="42"/>
    </row>
    <row r="9" spans="1:48">
      <c r="A9" s="105" t="s">
        <v>11459</v>
      </c>
      <c r="B9" s="173">
        <f t="shared" si="0"/>
        <v>0</v>
      </c>
      <c r="C9" s="173">
        <f t="shared" si="0"/>
        <v>0</v>
      </c>
      <c r="D9" s="173">
        <f t="shared" si="0"/>
        <v>0</v>
      </c>
      <c r="AF9" s="108">
        <v>7</v>
      </c>
      <c r="AG9" s="169" t="s">
        <v>11456</v>
      </c>
      <c r="AH9" s="41">
        <v>115</v>
      </c>
      <c r="AI9" s="41">
        <f>IF($A$2="",INDEX('disTreasure-宝物'!Q:Q,MATCH(宝物1!$B$2,'disTreasure-宝物'!$B:$B,0),0),INDEX('disTreasure-宝物'!Q:Q,MATCH(宝物1!$A$2,'disTreasure-宝物'!$A:$A,0),0))</f>
        <v>0</v>
      </c>
      <c r="AJ9" s="41">
        <f>ROUND(AI9,2)</f>
        <v>0</v>
      </c>
      <c r="AK9" s="41">
        <f>ROUND(AI9*0.4,2)</f>
        <v>0</v>
      </c>
      <c r="AL9" s="173">
        <f t="shared" si="1"/>
        <v>0</v>
      </c>
      <c r="AP9" s="105">
        <v>17</v>
      </c>
      <c r="AQ9" s="41" t="str">
        <f>IF(IF($A$2="",INDEX('disTreasure-宝物'!AK:AK,MATCH(宝物1!$B$2,'disTreasure-宝物'!$B:$B,0),0),INDEX('disTreasure-宝物'!AK:AK,MATCH(宝物1!$A$2,'disTreasure-宝物'!$A:$A,0),0))=2,"16人单位",IF(IF($A$2="",INDEX('disTreasure-宝物'!AK:AK,MATCH(宝物1!$B$2,'disTreasure-宝物'!$B:$B,0),0),INDEX('disTreasure-宝物'!AK:AK,MATCH(宝物1!$A$2,'disTreasure-宝物'!$A:$A,0),0))=3,"9人单位",IF(IF($A$2="",INDEX('disTreasure-宝物'!AK:AK,MATCH(宝物1!$B$2,'disTreasure-宝物'!$B:$B,0),0),INDEX('disTreasure-宝物'!AK:AK,MATCH(宝物1!$A$2,'disTreasure-宝物'!$A:$A,0),0))=4,"4人单位",IF(IF($A$2="",INDEX('disTreasure-宝物'!AK:AK,MATCH(宝物1!$B$2,'disTreasure-宝物'!$B:$B,0),0),INDEX('disTreasure-宝物'!AK:AK,MATCH(宝物1!$A$2,'disTreasure-宝物'!$A:$A,0),0))=5,"1人单位","异常"))))</f>
        <v>16人单位</v>
      </c>
      <c r="AR9" s="41">
        <f>IF(C2&gt;=17,IF($A$2="",INDEX('disTreasure-宝物'!AL:AL,MATCH(宝物1!$B$2,'disTreasure-宝物'!$B:$B,0),0),INDEX('disTreasure-宝物'!AL:AL,MATCH(宝物1!$A$2,'disTreasure-宝物'!$A:$A,0),0)),0)</f>
        <v>0</v>
      </c>
      <c r="AS9" s="41">
        <f>IF(C2&gt;=17,IF($A$2="",INDEX('disTreasure-宝物'!AM:AM,MATCH(宝物1!$B$2,'disTreasure-宝物'!$B:$B,0),0),INDEX('disTreasure-宝物'!AM:AM,MATCH(宝物1!$A$2,'disTreasure-宝物'!$A:$A,0),0)),0)</f>
        <v>0</v>
      </c>
      <c r="AT9" s="41" t="str">
        <f t="shared" si="2"/>
        <v>0</v>
      </c>
      <c r="AU9" s="41" t="str">
        <f t="shared" si="3"/>
        <v>0</v>
      </c>
      <c r="AV9" s="42"/>
    </row>
    <row r="10" spans="1:48" s="108" customFormat="1">
      <c r="A10" s="105" t="s">
        <v>11461</v>
      </c>
      <c r="B10" s="173">
        <f t="shared" si="0"/>
        <v>0</v>
      </c>
      <c r="C10" s="173">
        <f t="shared" si="0"/>
        <v>0</v>
      </c>
      <c r="D10" s="173">
        <f t="shared" si="0"/>
        <v>0</v>
      </c>
      <c r="AF10" s="108">
        <v>8</v>
      </c>
      <c r="AG10" s="169" t="s">
        <v>11458</v>
      </c>
      <c r="AH10" s="41">
        <v>118</v>
      </c>
      <c r="AI10" s="41">
        <f>IF($A$2="",INDEX('disTreasure-宝物'!R:R,MATCH(宝物1!$B$2,'disTreasure-宝物'!$B:$B,0),0),INDEX('disTreasure-宝物'!R:R,MATCH(宝物1!$A$2,'disTreasure-宝物'!$A:$A,0),0))</f>
        <v>0</v>
      </c>
      <c r="AJ10" s="41">
        <f>ROUND(AI10,2)</f>
        <v>0</v>
      </c>
      <c r="AK10" s="41">
        <f>ROUND(AI10*0.4,2)</f>
        <v>0</v>
      </c>
      <c r="AL10" s="173">
        <f t="shared" si="1"/>
        <v>0</v>
      </c>
      <c r="AP10" s="105">
        <v>20</v>
      </c>
      <c r="AQ10" s="41" t="str">
        <f>IF(IF($A$2="",INDEX('disTreasure-宝物'!AN:AN,MATCH(宝物1!$B$2,'disTreasure-宝物'!$B:$B,0),0),INDEX('disTreasure-宝物'!AN:AN,MATCH(宝物1!$A$2,'disTreasure-宝物'!$A:$A,0),0))=2,"16人单位",IF(IF($A$2="",INDEX('disTreasure-宝物'!AN:AN,MATCH(宝物1!$B$2,'disTreasure-宝物'!$B:$B,0),0),INDEX('disTreasure-宝物'!AN:AN,MATCH(宝物1!$A$2,'disTreasure-宝物'!$A:$A,0),0))=3,"9人单位",IF(IF($A$2="",INDEX('disTreasure-宝物'!AN:AN,MATCH(宝物1!$B$2,'disTreasure-宝物'!$B:$B,0),0),INDEX('disTreasure-宝物'!AN:AN,MATCH(宝物1!$A$2,'disTreasure-宝物'!$A:$A,0),0))=4,"4人单位",IF(IF($A$2="",INDEX('disTreasure-宝物'!AN:AN,MATCH(宝物1!$B$2,'disTreasure-宝物'!$B:$B,0),0),INDEX('disTreasure-宝物'!AN:AN,MATCH(宝物1!$A$2,'disTreasure-宝物'!$A:$A,0),0))=5,"1人单位","异常"))))</f>
        <v>16人单位</v>
      </c>
      <c r="AR10" s="41">
        <f>IF(C2=20,IF($A$2="",INDEX('disTreasure-宝物'!AO:AO,MATCH(宝物1!$B$2,'disTreasure-宝物'!$B:$B,0),0),INDEX('disTreasure-宝物'!AO:AO,MATCH(宝物1!$A$2,'disTreasure-宝物'!$A:$A,0),0)),0)</f>
        <v>0</v>
      </c>
      <c r="AS10" s="41">
        <f>IF(C2=20,IF($A$2="",INDEX('disTreasure-宝物'!AP:AP,MATCH(宝物1!$B$2,'disTreasure-宝物'!$B:$B,0),0),INDEX('disTreasure-宝物'!AP:AP,MATCH(宝物1!$A$2,'disTreasure-宝物'!$A:$A,0),0)),0)</f>
        <v>0</v>
      </c>
      <c r="AT10" s="41" t="str">
        <f t="shared" si="2"/>
        <v>0</v>
      </c>
      <c r="AU10" s="41" t="str">
        <f t="shared" si="3"/>
        <v>0</v>
      </c>
      <c r="AV10" s="42"/>
    </row>
    <row r="11" spans="1:48">
      <c r="AF11" s="108">
        <v>9</v>
      </c>
      <c r="AG11" s="169" t="s">
        <v>11460</v>
      </c>
      <c r="AH11" s="41">
        <v>121</v>
      </c>
      <c r="AI11" s="41">
        <f>IF($A$2="",INDEX('disTreasure-宝物'!S:S,MATCH(宝物1!$B$2,'disTreasure-宝物'!$B:$B,0),0),INDEX('disTreasure-宝物'!S:S,MATCH(宝物1!$A$2,'disTreasure-宝物'!$A:$A,0),0))</f>
        <v>0</v>
      </c>
      <c r="AJ11" s="41">
        <f>ROUND(AI11,2)</f>
        <v>0</v>
      </c>
      <c r="AK11" s="41">
        <f>ROUND(AI11*0.4,2)</f>
        <v>0</v>
      </c>
      <c r="AL11" s="173">
        <f t="shared" si="1"/>
        <v>0</v>
      </c>
      <c r="AQ11" s="104"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H16" s="108"/>
      <c r="I16" s="108"/>
      <c r="J16" s="108"/>
      <c r="K16" s="108"/>
      <c r="L16" s="108"/>
      <c r="M16" s="10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H22" s="108"/>
      <c r="I22" s="108"/>
      <c r="J22" s="108"/>
      <c r="K22" s="108"/>
      <c r="L22" s="108"/>
      <c r="M22" s="108"/>
      <c r="Q22" s="108"/>
      <c r="AF22" s="108">
        <v>20</v>
      </c>
    </row>
    <row r="23" spans="2:32">
      <c r="H23" s="108"/>
      <c r="I23" s="108"/>
      <c r="J23" s="108"/>
      <c r="K23" s="108"/>
      <c r="L23" s="108"/>
      <c r="M23" s="108"/>
      <c r="Q23" s="108"/>
    </row>
    <row r="24" spans="2:32">
      <c r="H24" s="108"/>
      <c r="I24" s="108"/>
      <c r="J24" s="108"/>
      <c r="K24" s="108"/>
      <c r="L24" s="108"/>
      <c r="M24" s="108"/>
      <c r="Q24" s="108"/>
    </row>
    <row r="25" spans="2:32">
      <c r="D25" s="108" t="str">
        <f>IF(C15=0,"",#REF!)</f>
        <v/>
      </c>
      <c r="H25" s="108"/>
      <c r="I25" s="108"/>
      <c r="J25" s="108"/>
      <c r="K25" s="108"/>
      <c r="L25" s="108"/>
      <c r="M25" s="108"/>
      <c r="Q25" s="108"/>
    </row>
    <row r="26" spans="2:32">
      <c r="D26" s="168" t="str">
        <f t="shared" ref="D26" si="4">IF(C15=0,"",C15)</f>
        <v/>
      </c>
      <c r="E26" s="168"/>
      <c r="F26" s="168"/>
      <c r="G26" s="168"/>
      <c r="H26" s="108"/>
      <c r="I26" s="108"/>
      <c r="J26" s="108"/>
      <c r="K26" s="108"/>
      <c r="L26" s="108"/>
      <c r="M26" s="108"/>
      <c r="Q26" s="108"/>
    </row>
    <row r="27" spans="2:32">
      <c r="H27" s="108"/>
      <c r="I27" s="108"/>
      <c r="J27" s="108"/>
      <c r="K27" s="108"/>
      <c r="L27" s="108"/>
      <c r="M27" s="108"/>
      <c r="Q27" s="108"/>
    </row>
    <row r="28" spans="2:32">
      <c r="H28" s="108"/>
      <c r="I28" s="108"/>
      <c r="J28" s="108"/>
      <c r="K28" s="108"/>
      <c r="L28" s="108"/>
      <c r="M28" s="108"/>
      <c r="Q28" s="108"/>
    </row>
  </sheetData>
  <mergeCells count="1">
    <mergeCell ref="AG3:AL3"/>
  </mergeCells>
  <phoneticPr fontId="9" type="noConversion"/>
  <conditionalFormatting sqref="B4:D10">
    <cfRule type="cellIs" dxfId="115" priority="1" operator="equal">
      <formula>0</formula>
    </cfRule>
    <cfRule type="cellIs" dxfId="114"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X1" workbookViewId="0">
      <selection activeCell="AK5" sqref="AK5"/>
    </sheetView>
  </sheetViews>
  <sheetFormatPr defaultRowHeight="14.25"/>
  <cols>
    <col min="1" max="1" width="9" style="108"/>
    <col min="2" max="3" width="9" style="108" bestFit="1"/>
    <col min="4" max="4" width="13" style="108" bestFit="1" customWidth="1"/>
    <col min="5" max="5" width="9" style="108" bestFit="1" customWidth="1"/>
    <col min="6" max="7" width="9" style="108" bestFit="1"/>
    <col min="8" max="8" width="16.125" style="108" bestFit="1" customWidth="1"/>
    <col min="9" max="9" width="13" style="108" bestFit="1" customWidth="1"/>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0.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 style="108" bestFit="1" customWidth="1"/>
    <col min="44" max="45" width="9.75" style="108" bestFit="1" customWidth="1"/>
    <col min="46" max="16384" width="9" style="108"/>
  </cols>
  <sheetData>
    <row r="1" spans="1:48">
      <c r="A1" s="105" t="s">
        <v>1811</v>
      </c>
      <c r="B1" s="105" t="s">
        <v>1485</v>
      </c>
      <c r="C1" s="105" t="s">
        <v>11484</v>
      </c>
      <c r="D1" s="105" t="s">
        <v>11486</v>
      </c>
      <c r="E1" s="105" t="s">
        <v>11474</v>
      </c>
      <c r="F1" s="105" t="s">
        <v>11448</v>
      </c>
      <c r="G1" s="105" t="s">
        <v>11450</v>
      </c>
      <c r="H1" s="105" t="s">
        <v>11488</v>
      </c>
      <c r="I1" s="105" t="s">
        <v>11489</v>
      </c>
      <c r="J1" s="105" t="s">
        <v>11490</v>
      </c>
      <c r="K1" s="105" t="s">
        <v>11491</v>
      </c>
      <c r="L1" s="105" t="s">
        <v>11492</v>
      </c>
      <c r="M1" s="105" t="s">
        <v>11442</v>
      </c>
      <c r="N1" s="105" t="s">
        <v>11470</v>
      </c>
      <c r="O1" s="105" t="s">
        <v>11504</v>
      </c>
    </row>
    <row r="2" spans="1:48">
      <c r="A2" s="45" t="str">
        <f>IF(宝物查询!L4=0,"",宝物查询!L4)</f>
        <v/>
      </c>
      <c r="B2" s="45" t="str">
        <f>IF(宝物查询!M4=0,"",宝物查询!M4)</f>
        <v>牛头人战斧</v>
      </c>
      <c r="C2" s="45">
        <f>宝物查询!N4</f>
        <v>1</v>
      </c>
      <c r="D2" s="216">
        <f>宝物查询!O4</f>
        <v>0</v>
      </c>
      <c r="E2" s="41" t="str">
        <f>IF(AQ11="正常",AQ4,AQ11)</f>
        <v>9人单位</v>
      </c>
      <c r="F2" s="41">
        <f>AT11</f>
        <v>0</v>
      </c>
      <c r="G2" s="41">
        <f>AU11</f>
        <v>0</v>
      </c>
      <c r="H2" s="41" t="str">
        <f>IFERROR(IF(A2="","[[tool,"&amp;INDEX('disTreasure-宝物'!A:A,MATCH(B2,'disTreasure-宝物'!B:B,0),0)&amp;","&amp;"999]]","[[tool,"&amp;A2&amp;","&amp;"999]]"),"无")</f>
        <v>[[tool,40432,999]]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[0.25,0.1,0.1]</v>
      </c>
      <c r="L2" s="41">
        <f>IF($A$2="",INDEX('disTreasure-宝物'!J:J,MATCH($B$2,'disTreasure-宝物'!$B:$B,0),0),INDEX('disTreasure-宝物'!J:J,MATCH($A$2,'disTreasure-宝物'!$A:$A,0),0))</f>
        <v>225</v>
      </c>
      <c r="M2" s="41" t="str">
        <f>IF($A$2="",INDEX('disTreasure-宝物'!K:K,MATCH($B$2,'disTreasure-宝物'!$B:$B,0),0),INDEX('disTreasure-宝物'!K:K,MATCH($A$2,'disTreasure-宝物'!$A:$A,0),0))</f>
        <v>[[2,5,2],[112,12,4.8],[115,8,3.2]]</v>
      </c>
      <c r="N2" s="41" t="str">
        <f>IF($A$2="",INDEX('disTreasure-宝物'!T:T,MATCH($B$2,'disTreasure-宝物'!$B:$B,0),0),INDEX('disTreasure-宝物'!T:T,MATCH($A$2,'disTreasure-宝物'!$A:$A,0),0))</f>
        <v>[2,5,8,11,14,17,20]</v>
      </c>
      <c r="O2" s="106" t="str">
        <f>IF($A$2="",INDEX(语言辅助表!Q:Q,MATCH($B$2,语言辅助表!P:P,0),0),INDEX(语言辅助表!Q:Q,MATCH($A$2,语言辅助表!O:O,0),0))</f>
        <v>牛头人世代传承的战斧，寒冰之剑的组件之一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11440</v>
      </c>
      <c r="B3" s="105" t="s">
        <v>11442</v>
      </c>
      <c r="C3" s="105" t="s">
        <v>11444</v>
      </c>
      <c r="D3" s="105" t="s">
        <v>11446</v>
      </c>
      <c r="AF3" s="108">
        <v>1</v>
      </c>
      <c r="AG3" s="419" t="s">
        <v>11466</v>
      </c>
      <c r="AH3" s="419"/>
      <c r="AI3" s="419"/>
      <c r="AJ3" s="419"/>
      <c r="AK3" s="419"/>
      <c r="AL3" s="419"/>
      <c r="AP3" s="105" t="s">
        <v>11472</v>
      </c>
      <c r="AQ3" s="105" t="s">
        <v>11474</v>
      </c>
      <c r="AR3" s="105" t="s">
        <v>11480</v>
      </c>
      <c r="AS3" s="105" t="s">
        <v>11482</v>
      </c>
      <c r="AT3" s="105" t="s">
        <v>11476</v>
      </c>
      <c r="AU3" s="105" t="s">
        <v>11478</v>
      </c>
    </row>
    <row r="4" spans="1:48">
      <c r="A4" s="105" t="s">
        <v>11448</v>
      </c>
      <c r="B4" s="173">
        <f t="shared" ref="B4:D10" si="0">AJ5</f>
        <v>5</v>
      </c>
      <c r="C4" s="173">
        <f t="shared" si="0"/>
        <v>2</v>
      </c>
      <c r="D4" s="173">
        <f t="shared" si="0"/>
        <v>5</v>
      </c>
      <c r="AF4" s="108">
        <v>2</v>
      </c>
      <c r="AG4" s="169" t="s">
        <v>11462</v>
      </c>
      <c r="AH4" s="169" t="s">
        <v>11464</v>
      </c>
      <c r="AI4" s="169" t="s">
        <v>11442</v>
      </c>
      <c r="AJ4" s="169" t="s">
        <v>11442</v>
      </c>
      <c r="AK4" s="169" t="s">
        <v>11444</v>
      </c>
      <c r="AL4" s="169" t="s">
        <v>11446</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9人单位</v>
      </c>
      <c r="AR4" s="41">
        <f>IF($C$2&gt;=2,IF($A$2="",INDEX('disTreasure-宝物'!W:W,MATCH($B$2,'disTreasure-宝物'!$B:$B,0),0),INDEX('disTreasure-宝物'!W:W,MATCH($A$2,'disTreasure-宝物'!$A:$A,0),0)),0)</f>
        <v>0</v>
      </c>
      <c r="AS4" s="41">
        <f>IF($C$2&gt;=2,IF($A$2="",INDEX('disTreasure-宝物'!X:X,MATCH($B$2,'disTreasure-宝物'!$B:$B,0),0),INDEX('disTreasure-宝物'!X:X,MATCH($A$2,'disTreasure-宝物'!$A:$A,0),0)),0)</f>
        <v>0</v>
      </c>
      <c r="AT4" s="41" t="str">
        <f>IF(AR4="攻击",AS4,"0")</f>
        <v>0</v>
      </c>
      <c r="AU4" s="41" t="str">
        <f>IF(AR4="生命",AS4,"0")</f>
        <v>0</v>
      </c>
    </row>
    <row r="5" spans="1:48">
      <c r="A5" s="105" t="s">
        <v>11450</v>
      </c>
      <c r="B5" s="173">
        <f t="shared" si="0"/>
        <v>0</v>
      </c>
      <c r="C5" s="173">
        <f t="shared" si="0"/>
        <v>0</v>
      </c>
      <c r="D5" s="173">
        <f t="shared" si="0"/>
        <v>0</v>
      </c>
      <c r="AF5" s="108">
        <v>3</v>
      </c>
      <c r="AG5" s="170" t="s">
        <v>11448</v>
      </c>
      <c r="AH5" s="41">
        <v>2</v>
      </c>
      <c r="AI5" s="172">
        <f>IF($A$2="",INDEX('disTreasure-宝物'!M:M,MATCH($B$2,'disTreasure-宝物'!$B:$B,0),0),INDEX('disTreasure-宝物'!M:M,MATCH($A$2,'disTreasure-宝物'!$A:$A,0),0))</f>
        <v>0.05</v>
      </c>
      <c r="AJ5" s="172">
        <f>ROUND(100*AI5,2)</f>
        <v>5</v>
      </c>
      <c r="AK5" s="172">
        <f>ROUND(100*AI5*0.4,2)</f>
        <v>2</v>
      </c>
      <c r="AL5" s="173">
        <f t="shared" ref="AL5:AL11" si="1">(AJ5+($C$2*AK5-AK5))*(1+$D$2)</f>
        <v>5</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9人单位</v>
      </c>
      <c r="AR5" s="41">
        <f>IF($C$2&gt;=5,IF($A$2="",INDEX('disTreasure-宝物'!Z:Z,MATCH($B$2,'disTreasure-宝物'!$B:$B,0),0),INDEX('disTreasure-宝物'!Z:Z,MATCH($A$2,'disTreasure-宝物'!$A:$A,0),0)),0)</f>
        <v>0</v>
      </c>
      <c r="AS5" s="41">
        <f>IF(C2&gt;=5,IF($A$2="",INDEX('disTreasure-宝物'!AA:AA,MATCH($B$2,'disTreasure-宝物'!$B:$B,0),0),INDEX('disTreasure-宝物'!AA:AA,MATCH($A$2,'disTreasure-宝物'!$A:$A,0),0)),0)</f>
        <v>0</v>
      </c>
      <c r="AT5" s="41" t="str">
        <f t="shared" ref="AT5:AT10" si="2">IF(AR5="攻击",AS5,"0")</f>
        <v>0</v>
      </c>
      <c r="AU5" s="41" t="str">
        <f t="shared" ref="AU5:AU10" si="3">IF(AR5="生命",AS5,"0")</f>
        <v>0</v>
      </c>
      <c r="AV5" s="42"/>
    </row>
    <row r="6" spans="1:48">
      <c r="A6" s="105" t="s">
        <v>11452</v>
      </c>
      <c r="B6" s="173">
        <f t="shared" si="0"/>
        <v>0</v>
      </c>
      <c r="C6" s="173">
        <f t="shared" si="0"/>
        <v>0</v>
      </c>
      <c r="D6" s="173">
        <f t="shared" si="0"/>
        <v>0</v>
      </c>
      <c r="AF6" s="108">
        <v>4</v>
      </c>
      <c r="AG6" s="170" t="s">
        <v>11450</v>
      </c>
      <c r="AH6" s="41">
        <v>5</v>
      </c>
      <c r="AI6" s="172">
        <f>IF($A$2="",INDEX('disTreasure-宝物'!N:N,MATCH($B$2,'disTreasure-宝物'!$B:$B,0),0),INDEX('disTreasure-宝物'!N:N,MATCH($A$2,'disTreasure-宝物'!$A:$A,0),0))</f>
        <v>0</v>
      </c>
      <c r="AJ6" s="172">
        <f>ROUND(100*AI6,2)</f>
        <v>0</v>
      </c>
      <c r="AK6" s="172">
        <f>ROUND(100*AI6*0.4,2)</f>
        <v>0</v>
      </c>
      <c r="AL6" s="173">
        <f t="shared" si="1"/>
        <v>0</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9人单位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11454</v>
      </c>
      <c r="B7" s="173">
        <f t="shared" si="0"/>
        <v>12</v>
      </c>
      <c r="C7" s="173">
        <f t="shared" si="0"/>
        <v>4.8</v>
      </c>
      <c r="D7" s="173">
        <f t="shared" si="0"/>
        <v>12</v>
      </c>
      <c r="AF7" s="108">
        <v>5</v>
      </c>
      <c r="AG7" s="170" t="s">
        <v>11452</v>
      </c>
      <c r="AH7" s="41">
        <v>131</v>
      </c>
      <c r="AI7" s="172">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9人单位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11456</v>
      </c>
      <c r="B8" s="173">
        <f t="shared" si="0"/>
        <v>8</v>
      </c>
      <c r="C8" s="173">
        <f t="shared" si="0"/>
        <v>3.2</v>
      </c>
      <c r="D8" s="173">
        <f t="shared" si="0"/>
        <v>8</v>
      </c>
      <c r="AF8" s="108">
        <v>6</v>
      </c>
      <c r="AG8" s="169" t="s">
        <v>11454</v>
      </c>
      <c r="AH8" s="41">
        <v>112</v>
      </c>
      <c r="AI8" s="41">
        <f>IF($A$2="",INDEX('disTreasure-宝物'!P:P,MATCH($B$2,'disTreasure-宝物'!$B:$B,0),0),INDEX('disTreasure-宝物'!P:P,MATCH($A$2,'disTreasure-宝物'!$A:$A,0),0))</f>
        <v>12</v>
      </c>
      <c r="AJ8" s="41">
        <f>ROUND(AI8,2)</f>
        <v>12</v>
      </c>
      <c r="AK8" s="41">
        <f>ROUND(AI8*0.4,2)</f>
        <v>4.8</v>
      </c>
      <c r="AL8" s="173">
        <f t="shared" si="1"/>
        <v>12</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9人单位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11458</v>
      </c>
      <c r="B9" s="173">
        <f t="shared" si="0"/>
        <v>0</v>
      </c>
      <c r="C9" s="173">
        <f t="shared" si="0"/>
        <v>0</v>
      </c>
      <c r="D9" s="173">
        <f t="shared" si="0"/>
        <v>0</v>
      </c>
      <c r="AF9" s="108">
        <v>7</v>
      </c>
      <c r="AG9" s="169" t="s">
        <v>11456</v>
      </c>
      <c r="AH9" s="41">
        <v>115</v>
      </c>
      <c r="AI9" s="41">
        <f>IF($A$2="",INDEX('disTreasure-宝物'!Q:Q,MATCH($B$2,'disTreasure-宝物'!$B:$B,0),0),INDEX('disTreasure-宝物'!Q:Q,MATCH($A$2,'disTreasure-宝物'!$A:$A,0),0))</f>
        <v>8</v>
      </c>
      <c r="AJ9" s="41">
        <f>ROUND(AI9,2)</f>
        <v>8</v>
      </c>
      <c r="AK9" s="41">
        <f>ROUND(AI9*0.4,2)</f>
        <v>3.2</v>
      </c>
      <c r="AL9" s="173">
        <f t="shared" si="1"/>
        <v>8</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9人单位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11460</v>
      </c>
      <c r="B10" s="173">
        <f t="shared" si="0"/>
        <v>0</v>
      </c>
      <c r="C10" s="173">
        <f t="shared" si="0"/>
        <v>0</v>
      </c>
      <c r="D10" s="173">
        <f t="shared" si="0"/>
        <v>0</v>
      </c>
      <c r="AF10" s="108">
        <v>8</v>
      </c>
      <c r="AG10" s="169" t="s">
        <v>11458</v>
      </c>
      <c r="AH10" s="41">
        <v>118</v>
      </c>
      <c r="AI10" s="41">
        <f>IF($A$2="",INDEX('disTreasure-宝物'!R:R,MATCH($B$2,'disTreasure-宝物'!$B:$B,0),0),INDEX('disTreasure-宝物'!R:R,MATCH($A$2,'disTreasure-宝物'!$A:$A,0),0))</f>
        <v>0</v>
      </c>
      <c r="AJ10" s="41">
        <f>ROUND(AI10,2)</f>
        <v>0</v>
      </c>
      <c r="AK10" s="41">
        <f>ROUND(AI10*0.4,2)</f>
        <v>0</v>
      </c>
      <c r="AL10" s="173">
        <f t="shared" si="1"/>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9人单位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11460</v>
      </c>
      <c r="AH11" s="41">
        <v>121</v>
      </c>
      <c r="AI11" s="41">
        <f>IF($A$2="",INDEX('disTreasure-宝物'!S:S,MATCH($B$2,'disTreasure-宝物'!$B:$B,0),0),INDEX('disTreasure-宝物'!S:S,MATCH($A$2,'disTreasure-宝物'!$A:$A,0),0))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9" type="noConversion"/>
  <conditionalFormatting sqref="B4:D10">
    <cfRule type="cellIs" dxfId="113" priority="1" operator="equal">
      <formula>0</formula>
    </cfRule>
    <cfRule type="cellIs" dxfId="112" priority="2"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I1" workbookViewId="0">
      <selection activeCell="O2" sqref="O1: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2.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11433</v>
      </c>
      <c r="C1" s="105" t="s">
        <v>11485</v>
      </c>
      <c r="D1" s="105" t="s">
        <v>11487</v>
      </c>
      <c r="E1" s="105" t="s">
        <v>11475</v>
      </c>
      <c r="F1" s="105" t="s">
        <v>11449</v>
      </c>
      <c r="G1" s="105" t="s">
        <v>11451</v>
      </c>
      <c r="H1" s="105" t="s">
        <v>11434</v>
      </c>
      <c r="I1" s="105" t="s">
        <v>11435</v>
      </c>
      <c r="J1" s="105" t="s">
        <v>11436</v>
      </c>
      <c r="K1" s="105" t="s">
        <v>11437</v>
      </c>
      <c r="L1" s="105" t="s">
        <v>11385</v>
      </c>
      <c r="M1" s="105" t="s">
        <v>11438</v>
      </c>
      <c r="N1" s="105" t="s">
        <v>11471</v>
      </c>
      <c r="O1" s="105" t="s">
        <v>11504</v>
      </c>
    </row>
    <row r="2" spans="1:48">
      <c r="A2" s="45" t="str">
        <f>IF(宝物查询!Q4=0,"",宝物查询!Q4)</f>
        <v/>
      </c>
      <c r="B2" s="45" t="str">
        <f>IF(宝物查询!R4=0,"",宝物查询!R4)</f>
        <v>凋零法杖</v>
      </c>
      <c r="C2" s="45">
        <f>宝物查询!S4</f>
        <v>1</v>
      </c>
      <c r="D2" s="167">
        <f>宝物查询!T4</f>
        <v>0</v>
      </c>
      <c r="E2" s="41" t="str">
        <f>IF(AQ11="正常",AQ4,AQ11)</f>
        <v>16人单位</v>
      </c>
      <c r="F2" s="41">
        <f>AT11</f>
        <v>0</v>
      </c>
      <c r="G2" s="41">
        <f>AU11</f>
        <v>0</v>
      </c>
      <c r="H2" s="41" t="str">
        <f>IFERROR(IF(A2="","[[tool,"&amp;INDEX('disTreasure-宝物'!A:A,MATCH(B2,'disTreasure-宝物'!B:B,0),0)&amp;","&amp;"999]]","[[tool,"&amp;A2&amp;","&amp;"999]]"),"无")</f>
        <v>[[tool,40433,999]]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[0.18,0.072,0.072]</v>
      </c>
      <c r="L2" s="41">
        <f>IF($A$2="",INDEX('disTreasure-宝物'!J:J,MATCH($B$2,'disTreasure-宝物'!$B:$B,0),0),INDEX('disTreasure-宝物'!J:J,MATCH($A$2,'disTreasure-宝物'!$A:$A,0),0))</f>
        <v>225</v>
      </c>
      <c r="M2" s="41" t="str">
        <f>IF($A$2="",INDEX('disTreasure-宝物'!K:K,MATCH($B$2,'disTreasure-宝物'!$B:$B,0),0),INDEX('disTreasure-宝物'!K:K,MATCH($A$2,'disTreasure-宝物'!$A:$A,0),0))</f>
        <v>[[2,2,0.8],[5,10,4],[112,6,2.4]]</v>
      </c>
      <c r="N2" s="41" t="str">
        <f>IF($A$2="",INDEX('disTreasure-宝物'!T:T,MATCH($B$2,'disTreasure-宝物'!$B:$B,0),0),INDEX('disTreasure-宝物'!T:T,MATCH($A$2,'disTreasure-宝物'!$A:$A,0),0))</f>
        <v>[2,5,8,11,14,17,20]</v>
      </c>
      <c r="O2" s="106" t="str">
        <f>IF($A$2="",INDEX(语言辅助表!Q:Q,MATCH($B$2,语言辅助表!P:P,0),0),INDEX(语言辅助表!Q:Q,MATCH($A$2,语言辅助表!O:O,0),0))</f>
        <v>大巫妖使用过的法杖，寒冰之剑的组件之一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11441</v>
      </c>
      <c r="B3" s="105" t="s">
        <v>11443</v>
      </c>
      <c r="C3" s="105" t="s">
        <v>11445</v>
      </c>
      <c r="D3" s="105" t="s">
        <v>11447</v>
      </c>
      <c r="AF3" s="108">
        <v>1</v>
      </c>
      <c r="AG3" s="419" t="s">
        <v>11467</v>
      </c>
      <c r="AH3" s="419"/>
      <c r="AI3" s="419"/>
      <c r="AJ3" s="419"/>
      <c r="AK3" s="419"/>
      <c r="AL3" s="419"/>
      <c r="AP3" s="105" t="s">
        <v>11473</v>
      </c>
      <c r="AQ3" s="105" t="s">
        <v>11475</v>
      </c>
      <c r="AR3" s="105" t="s">
        <v>11481</v>
      </c>
      <c r="AS3" s="105" t="s">
        <v>11483</v>
      </c>
      <c r="AT3" s="105" t="s">
        <v>11477</v>
      </c>
      <c r="AU3" s="105" t="s">
        <v>11479</v>
      </c>
    </row>
    <row r="4" spans="1:48">
      <c r="A4" s="105" t="s">
        <v>11449</v>
      </c>
      <c r="B4" s="173">
        <f t="shared" ref="B4:D10" si="0">AJ5</f>
        <v>2</v>
      </c>
      <c r="C4" s="173">
        <f t="shared" si="0"/>
        <v>0.8</v>
      </c>
      <c r="D4" s="173">
        <f t="shared" si="0"/>
        <v>2</v>
      </c>
      <c r="AF4" s="108">
        <v>2</v>
      </c>
      <c r="AG4" s="169" t="s">
        <v>11463</v>
      </c>
      <c r="AH4" s="169" t="s">
        <v>11465</v>
      </c>
      <c r="AI4" s="169" t="s">
        <v>11443</v>
      </c>
      <c r="AJ4" s="169" t="s">
        <v>11443</v>
      </c>
      <c r="AK4" s="169" t="s">
        <v>11445</v>
      </c>
      <c r="AL4" s="169" t="s">
        <v>11447</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16人单位</v>
      </c>
      <c r="AR4" s="41">
        <f>IF($C$2&gt;=2,IF($A$2="",INDEX('disTreasure-宝物'!W:W,MATCH($B$2,'disTreasure-宝物'!$B:$B,0),0),INDEX('disTreasure-宝物'!W:W,MATCH($A$2,'disTreasure-宝物'!$A:$A,0),0)),0)</f>
        <v>0</v>
      </c>
      <c r="AS4" s="41">
        <f>IF($C$2&gt;=2,IF($A$2="",INDEX('disTreasure-宝物'!X:X,MATCH($B$2,'disTreasure-宝物'!$B:$B,0),0),INDEX('disTreasure-宝物'!X:X,MATCH($A$2,'disTreasure-宝物'!$A:$A,0),0)),0)</f>
        <v>0</v>
      </c>
      <c r="AT4" s="41" t="str">
        <f>IF(AR4="攻击",AS4,"0")</f>
        <v>0</v>
      </c>
      <c r="AU4" s="41" t="str">
        <f>IF(AR4="生命",AS4,"0")</f>
        <v>0</v>
      </c>
    </row>
    <row r="5" spans="1:48">
      <c r="A5" s="105" t="s">
        <v>11451</v>
      </c>
      <c r="B5" s="173">
        <f t="shared" si="0"/>
        <v>10</v>
      </c>
      <c r="C5" s="173">
        <f t="shared" si="0"/>
        <v>4</v>
      </c>
      <c r="D5" s="173">
        <f t="shared" si="0"/>
        <v>10</v>
      </c>
      <c r="AF5" s="108">
        <v>3</v>
      </c>
      <c r="AG5" s="170" t="s">
        <v>11448</v>
      </c>
      <c r="AH5" s="41">
        <v>2</v>
      </c>
      <c r="AI5" s="171">
        <f>IF($A$2="",INDEX('disTreasure-宝物'!M:M,MATCH($B$2,'disTreasure-宝物'!$B:$B,0),0),INDEX('disTreasure-宝物'!M:M,MATCH($A$2,'disTreasure-宝物'!$A:$A,0),0))</f>
        <v>0.02</v>
      </c>
      <c r="AJ5" s="172">
        <f>ROUND(100*AI5,2)</f>
        <v>2</v>
      </c>
      <c r="AK5" s="172">
        <f>ROUND(100*AI5*0.4,2)</f>
        <v>0.8</v>
      </c>
      <c r="AL5" s="173">
        <f t="shared" ref="AL5:AL11" si="1">(AJ5+($C$2*AK5-AK5))*(1+$D$2)</f>
        <v>2</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16人单位</v>
      </c>
      <c r="AR5" s="41">
        <f>IF($C$2&gt;=5,IF($A$2="",INDEX('disTreasure-宝物'!Z:Z,MATCH($B$2,'disTreasure-宝物'!$B:$B,0),0),INDEX('disTreasure-宝物'!Z:Z,MATCH($A$2,'disTreasure-宝物'!$A:$A,0),0)),0)</f>
        <v>0</v>
      </c>
      <c r="AS5" s="41">
        <f>IF(C2&gt;=5,IF($A$2="",INDEX('disTreasure-宝物'!AA:AA,MATCH($B$2,'disTreasure-宝物'!$B:$B,0),0),INDEX('disTreasure-宝物'!AA:AA,MATCH($A$2,'disTreasure-宝物'!$A:$A,0),0)),0)</f>
        <v>0</v>
      </c>
      <c r="AT5" s="41" t="str">
        <f t="shared" ref="AT5:AT10" si="2">IF(AR5="攻击",AS5,"0")</f>
        <v>0</v>
      </c>
      <c r="AU5" s="41" t="str">
        <f t="shared" ref="AU5:AU10" si="3">IF(AR5="生命",AS5,"0")</f>
        <v>0</v>
      </c>
      <c r="AV5" s="42"/>
    </row>
    <row r="6" spans="1:48">
      <c r="A6" s="105" t="s">
        <v>11453</v>
      </c>
      <c r="B6" s="173">
        <f t="shared" si="0"/>
        <v>0</v>
      </c>
      <c r="C6" s="173">
        <f t="shared" si="0"/>
        <v>0</v>
      </c>
      <c r="D6" s="173">
        <f t="shared" si="0"/>
        <v>0</v>
      </c>
      <c r="AF6" s="108">
        <v>4</v>
      </c>
      <c r="AG6" s="170" t="s">
        <v>11450</v>
      </c>
      <c r="AH6" s="41">
        <v>5</v>
      </c>
      <c r="AI6" s="171">
        <f>IF($A$2="",INDEX('disTreasure-宝物'!N:N,MATCH($B$2,'disTreasure-宝物'!$B:$B,0),0),INDEX('disTreasure-宝物'!N:N,MATCH($A$2,'disTreasure-宝物'!$A:$A,0),0))</f>
        <v>0.1</v>
      </c>
      <c r="AJ6" s="172">
        <f>ROUND(100*AI6,2)</f>
        <v>10</v>
      </c>
      <c r="AK6" s="172">
        <f>ROUND(100*AI6*0.4,2)</f>
        <v>4</v>
      </c>
      <c r="AL6" s="173">
        <f t="shared" si="1"/>
        <v>10</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16人单位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11455</v>
      </c>
      <c r="B7" s="173">
        <f t="shared" si="0"/>
        <v>6</v>
      </c>
      <c r="C7" s="173">
        <f t="shared" si="0"/>
        <v>2.4</v>
      </c>
      <c r="D7" s="173">
        <f t="shared" si="0"/>
        <v>6</v>
      </c>
      <c r="AF7" s="108">
        <v>5</v>
      </c>
      <c r="AG7" s="170" t="s">
        <v>11452</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16人单位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11457</v>
      </c>
      <c r="B8" s="173">
        <f t="shared" si="0"/>
        <v>0</v>
      </c>
      <c r="C8" s="173">
        <f t="shared" si="0"/>
        <v>0</v>
      </c>
      <c r="D8" s="173">
        <f t="shared" si="0"/>
        <v>0</v>
      </c>
      <c r="AF8" s="108">
        <v>6</v>
      </c>
      <c r="AG8" s="169" t="s">
        <v>11454</v>
      </c>
      <c r="AH8" s="41">
        <v>112</v>
      </c>
      <c r="AI8" s="41">
        <f>IF($A$2="",INDEX('disTreasure-宝物'!P:P,MATCH($B$2,'disTreasure-宝物'!$B:$B,0),0),INDEX('disTreasure-宝物'!P:P,MATCH($A$2,'disTreasure-宝物'!$A:$A,0),0))</f>
        <v>6</v>
      </c>
      <c r="AJ8" s="41">
        <f>ROUND(AI8,2)</f>
        <v>6</v>
      </c>
      <c r="AK8" s="41">
        <f>ROUND(AI8*0.4,2)</f>
        <v>2.4</v>
      </c>
      <c r="AL8" s="173">
        <f t="shared" si="1"/>
        <v>6</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16人单位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11459</v>
      </c>
      <c r="B9" s="173">
        <f t="shared" si="0"/>
        <v>0</v>
      </c>
      <c r="C9" s="173">
        <f t="shared" si="0"/>
        <v>0</v>
      </c>
      <c r="D9" s="173">
        <f t="shared" si="0"/>
        <v>0</v>
      </c>
      <c r="AF9" s="108">
        <v>7</v>
      </c>
      <c r="AG9" s="169" t="s">
        <v>11456</v>
      </c>
      <c r="AH9" s="41">
        <v>115</v>
      </c>
      <c r="AI9" s="41">
        <f>IF($A$2="",INDEX('disTreasure-宝物'!Q:Q,MATCH($B$2,'disTreasure-宝物'!$B:$B,0),0),INDEX('disTreasure-宝物'!Q:Q,MATCH($A$2,'disTreasure-宝物'!$A:$A,0),0))</f>
        <v>0</v>
      </c>
      <c r="AJ9" s="41">
        <f>ROUND(AI9,2)</f>
        <v>0</v>
      </c>
      <c r="AK9" s="41">
        <f>ROUND(AI9*0.4,2)</f>
        <v>0</v>
      </c>
      <c r="AL9" s="173">
        <f t="shared" si="1"/>
        <v>0</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16人单位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11461</v>
      </c>
      <c r="B10" s="173">
        <f t="shared" si="0"/>
        <v>0</v>
      </c>
      <c r="C10" s="173">
        <f t="shared" si="0"/>
        <v>0</v>
      </c>
      <c r="D10" s="173">
        <f t="shared" si="0"/>
        <v>0</v>
      </c>
      <c r="AF10" s="108">
        <v>8</v>
      </c>
      <c r="AG10" s="169" t="s">
        <v>11458</v>
      </c>
      <c r="AH10" s="41">
        <v>118</v>
      </c>
      <c r="AI10" s="41">
        <f>IF($A$2="",INDEX('disTreasure-宝物'!R:R,MATCH($B$2,'disTreasure-宝物'!$B:$B,0),0),INDEX('disTreasure-宝物'!R:R,MATCH($A$2,'disTreasure-宝物'!$A:$A,0),0))</f>
        <v>0</v>
      </c>
      <c r="AJ10" s="41">
        <f>ROUND(AI10,2)</f>
        <v>0</v>
      </c>
      <c r="AK10" s="41">
        <f>ROUND(AI10*0.4,2)</f>
        <v>0</v>
      </c>
      <c r="AL10" s="173">
        <f t="shared" si="1"/>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16人单位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11460</v>
      </c>
      <c r="AH11" s="41">
        <v>121</v>
      </c>
      <c r="AI11" s="41">
        <f>IF($A$2="",INDEX('disTreasure-宝物'!S:S,MATCH($B$2,'disTreasure-宝物'!$B:$B,0),0),INDEX('disTreasure-宝物'!S:S,MATCH($A$2,'disTreasure-宝物'!$A:$A,0),0))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9" type="noConversion"/>
  <conditionalFormatting sqref="B4:D10">
    <cfRule type="cellIs" dxfId="111" priority="1" operator="equal">
      <formula>0</formula>
    </cfRule>
    <cfRule type="cellIs" dxfId="110" priority="2"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11433</v>
      </c>
      <c r="C1" s="105" t="s">
        <v>11485</v>
      </c>
      <c r="D1" s="105" t="s">
        <v>11487</v>
      </c>
      <c r="E1" s="105" t="s">
        <v>11475</v>
      </c>
      <c r="F1" s="105" t="s">
        <v>11449</v>
      </c>
      <c r="G1" s="105" t="s">
        <v>11451</v>
      </c>
      <c r="H1" s="105" t="s">
        <v>11434</v>
      </c>
      <c r="I1" s="105" t="s">
        <v>11435</v>
      </c>
      <c r="J1" s="105" t="s">
        <v>11436</v>
      </c>
      <c r="K1" s="105" t="s">
        <v>11437</v>
      </c>
      <c r="L1" s="105" t="s">
        <v>11385</v>
      </c>
      <c r="M1" s="105" t="s">
        <v>11438</v>
      </c>
      <c r="N1" s="105" t="s">
        <v>11471</v>
      </c>
      <c r="O1" s="105" t="s">
        <v>11504</v>
      </c>
    </row>
    <row r="2" spans="1:48">
      <c r="A2" s="45" t="str">
        <f>IF(宝物查询!G19=0,"",宝物查询!G19)</f>
        <v/>
      </c>
      <c r="B2" s="45" t="str">
        <f>IF(宝物查询!H19=0,"",宝物查询!H19)</f>
        <v>食人魔杖</v>
      </c>
      <c r="C2" s="45">
        <f>宝物查询!I19</f>
        <v>1</v>
      </c>
      <c r="D2" s="167">
        <f>宝物查询!J19</f>
        <v>0</v>
      </c>
      <c r="E2" s="41" t="str">
        <f>IF(AQ11="正常",AQ4,AQ11)</f>
        <v>4人单位</v>
      </c>
      <c r="F2" s="41">
        <f>AT11</f>
        <v>0</v>
      </c>
      <c r="G2" s="41">
        <f>AU11</f>
        <v>0</v>
      </c>
      <c r="H2" s="41" t="str">
        <f>IFERROR(IF(A2="","[[tool,"&amp;INDEX('disTreasure-宝物'!A:A,MATCH(B2,'disTreasure-宝物'!B:B,0),0)&amp;","&amp;"999]]","[[tool,"&amp;A2&amp;","&amp;"999]]"),"无")</f>
        <v>[[tool,40434,999]]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无")))),"无")</f>
        <v>橙色</v>
      </c>
      <c r="K2" s="41" t="str">
        <f>IF($A$2="",INDEX('disTreasure-宝物'!I:I,MATCH($B$2,'disTreasure-宝物'!$B:$B,0),0),INDEX('disTreasure-宝物'!I:I,MATCH($A$2,'disTreasure-宝物'!$A:$A,0),0))</f>
        <v>[0.24,0.096,0.096]</v>
      </c>
      <c r="L2" s="41">
        <f>IF($A$2="",INDEX('disTreasure-宝物'!J:J,MATCH($B$2,'disTreasure-宝物'!$B:$B,0),0),INDEX('disTreasure-宝物'!J:J,MATCH($A$2,'disTreasure-宝物'!$A:$A,0),0))</f>
        <v>225</v>
      </c>
      <c r="M2" s="41" t="str">
        <f>IF($A$2="",INDEX('disTreasure-宝物'!K:K,MATCH($B$2,'disTreasure-宝物'!$B:$B,0),0),INDEX('disTreasure-宝物'!K:K,MATCH($A$2,'disTreasure-宝物'!$A:$A,0),0))</f>
        <v>[[5,6,2.4],[115,12,4.8],[118,6,2.4]]</v>
      </c>
      <c r="N2" s="41" t="str">
        <f>IF($A$2="",INDEX('disTreasure-宝物'!T:T,MATCH($B$2,'disTreasure-宝物'!$B:$B,0),0),INDEX('disTreasure-宝物'!T:T,MATCH($A$2,'disTreasure-宝物'!$A:$A,0),0))</f>
        <v>[2,5,8,11,14,17,20]</v>
      </c>
      <c r="O2" s="106" t="str">
        <f>IF($A$2="",INDEX(语言辅助表!Q:Q,MATCH($B$2,语言辅助表!P:P,0),0),INDEX(语言辅助表!Q:Q,MATCH($A$2,语言辅助表!O:O,0),0))</f>
        <v>食人魔部族供奉的法杖，寒冰之剑的组件之一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11441</v>
      </c>
      <c r="B3" s="105" t="s">
        <v>11443</v>
      </c>
      <c r="C3" s="105" t="s">
        <v>11445</v>
      </c>
      <c r="D3" s="105" t="s">
        <v>11447</v>
      </c>
      <c r="AF3" s="108">
        <v>1</v>
      </c>
      <c r="AG3" s="419" t="s">
        <v>11467</v>
      </c>
      <c r="AH3" s="419"/>
      <c r="AI3" s="419"/>
      <c r="AJ3" s="419"/>
      <c r="AK3" s="419"/>
      <c r="AL3" s="419"/>
      <c r="AP3" s="105" t="s">
        <v>11473</v>
      </c>
      <c r="AQ3" s="105" t="s">
        <v>11475</v>
      </c>
      <c r="AR3" s="105" t="s">
        <v>11481</v>
      </c>
      <c r="AS3" s="105" t="s">
        <v>11483</v>
      </c>
      <c r="AT3" s="105" t="s">
        <v>11477</v>
      </c>
      <c r="AU3" s="105" t="s">
        <v>11479</v>
      </c>
    </row>
    <row r="4" spans="1:48">
      <c r="A4" s="105" t="s">
        <v>11449</v>
      </c>
      <c r="B4" s="173">
        <f t="shared" ref="B4:D10" si="0">AJ5</f>
        <v>0</v>
      </c>
      <c r="C4" s="173">
        <f t="shared" si="0"/>
        <v>0</v>
      </c>
      <c r="D4" s="173">
        <f t="shared" si="0"/>
        <v>0</v>
      </c>
      <c r="AF4" s="108">
        <v>2</v>
      </c>
      <c r="AG4" s="169" t="s">
        <v>11463</v>
      </c>
      <c r="AH4" s="169" t="s">
        <v>11465</v>
      </c>
      <c r="AI4" s="169" t="s">
        <v>11443</v>
      </c>
      <c r="AJ4" s="169" t="s">
        <v>11443</v>
      </c>
      <c r="AK4" s="169" t="s">
        <v>11445</v>
      </c>
      <c r="AL4" s="169" t="s">
        <v>11447</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无"))))</f>
        <v>4人单位</v>
      </c>
      <c r="AR4" s="41">
        <f>IF($C$2&gt;=2,IF($A$2="",INDEX('disTreasure-宝物'!W:W,MATCH($B$2,'disTreasure-宝物'!$B:$B,0),0),INDEX('disTreasure-宝物'!W:W,MATCH($A$2,'disTreasure-宝物'!$A:$A,0),0)),0)</f>
        <v>0</v>
      </c>
      <c r="AS4" s="41">
        <f>IF($C$2&gt;=2,IF($A$2="",INDEX('disTreasure-宝物'!X:X,MATCH($B$2,'disTreasure-宝物'!$B:$B,0),0),INDEX('disTreasure-宝物'!X:X,MATCH($A$2,'disTreasure-宝物'!$A:$A,0),0)),0)</f>
        <v>0</v>
      </c>
      <c r="AT4" s="41" t="str">
        <f>IF(AR4="攻击",AS4,"0")</f>
        <v>0</v>
      </c>
      <c r="AU4" s="41" t="str">
        <f>IF(AR4="生命",AS4,"0")</f>
        <v>0</v>
      </c>
    </row>
    <row r="5" spans="1:48">
      <c r="A5" s="105" t="s">
        <v>11451</v>
      </c>
      <c r="B5" s="173">
        <f t="shared" si="0"/>
        <v>6</v>
      </c>
      <c r="C5" s="173">
        <f t="shared" si="0"/>
        <v>2.4</v>
      </c>
      <c r="D5" s="173">
        <f t="shared" si="0"/>
        <v>6</v>
      </c>
      <c r="AF5" s="108">
        <v>3</v>
      </c>
      <c r="AG5" s="170" t="s">
        <v>11448</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无"))))</f>
        <v>4人单位</v>
      </c>
      <c r="AR5" s="41">
        <f>IF($C$2&gt;=5,IF($A$2="",INDEX('disTreasure-宝物'!Z:Z,MATCH($B$2,'disTreasure-宝物'!$B:$B,0),0),INDEX('disTreasure-宝物'!Z:Z,MATCH($A$2,'disTreasure-宝物'!$A:$A,0),0)),0)</f>
        <v>0</v>
      </c>
      <c r="AS5" s="41">
        <f>IF(C2&gt;=5,IF($A$2="",INDEX('disTreasure-宝物'!AA:AA,MATCH($B$2,'disTreasure-宝物'!$B:$B,0),0),INDEX('disTreasure-宝物'!AA:AA,MATCH($A$2,'disTreasure-宝物'!$A:$A,0),0)),0)</f>
        <v>0</v>
      </c>
      <c r="AT5" s="41" t="str">
        <f t="shared" ref="AT5:AT10" si="2">IF(AR5="攻击",AS5,"0")</f>
        <v>0</v>
      </c>
      <c r="AU5" s="41" t="str">
        <f t="shared" ref="AU5:AU10" si="3">IF(AR5="生命",AS5,"0")</f>
        <v>0</v>
      </c>
      <c r="AV5" s="42"/>
    </row>
    <row r="6" spans="1:48">
      <c r="A6" s="105" t="s">
        <v>11453</v>
      </c>
      <c r="B6" s="173">
        <f t="shared" si="0"/>
        <v>0</v>
      </c>
      <c r="C6" s="173">
        <f t="shared" si="0"/>
        <v>0</v>
      </c>
      <c r="D6" s="173">
        <f t="shared" si="0"/>
        <v>0</v>
      </c>
      <c r="AF6" s="108">
        <v>4</v>
      </c>
      <c r="AG6" s="170" t="s">
        <v>11450</v>
      </c>
      <c r="AH6" s="41">
        <v>5</v>
      </c>
      <c r="AI6" s="171">
        <f>IF($A$2="",INDEX('disTreasure-宝物'!N:N,MATCH($B$2,'disTreasure-宝物'!$B:$B,0),0),INDEX('disTreasure-宝物'!N:N,MATCH($A$2,'disTreasure-宝物'!$A:$A,0),0))</f>
        <v>0.06</v>
      </c>
      <c r="AJ6" s="172">
        <f>ROUND(100*AI6,2)</f>
        <v>6</v>
      </c>
      <c r="AK6" s="172">
        <f>ROUND(100*AI6*0.4,2)</f>
        <v>2.4</v>
      </c>
      <c r="AL6" s="173">
        <f t="shared" si="1"/>
        <v>6</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无"))))</f>
        <v>4人单位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11455</v>
      </c>
      <c r="B7" s="173">
        <f t="shared" si="0"/>
        <v>0</v>
      </c>
      <c r="C7" s="173">
        <f t="shared" si="0"/>
        <v>0</v>
      </c>
      <c r="D7" s="173">
        <f t="shared" si="0"/>
        <v>0</v>
      </c>
      <c r="AF7" s="108">
        <v>5</v>
      </c>
      <c r="AG7" s="170" t="s">
        <v>11452</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无"))))</f>
        <v>4人单位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11457</v>
      </c>
      <c r="B8" s="173">
        <f t="shared" si="0"/>
        <v>12</v>
      </c>
      <c r="C8" s="173">
        <f t="shared" si="0"/>
        <v>4.8</v>
      </c>
      <c r="D8" s="173">
        <f t="shared" si="0"/>
        <v>12</v>
      </c>
      <c r="AF8" s="108">
        <v>6</v>
      </c>
      <c r="AG8" s="169" t="s">
        <v>11454</v>
      </c>
      <c r="AH8" s="41">
        <v>112</v>
      </c>
      <c r="AI8" s="41">
        <f>IF($A$2="",INDEX('disTreasure-宝物'!P:P,MATCH($B$2,'disTreasure-宝物'!$B:$B,0),0),INDEX('disTreasure-宝物'!P:P,MATCH($A$2,'disTreasure-宝物'!$A:$A,0),0))</f>
        <v>0</v>
      </c>
      <c r="AJ8" s="41">
        <f>ROUND(AI8,2)</f>
        <v>0</v>
      </c>
      <c r="AK8" s="41">
        <f>ROUND(AI8*0.4,2)</f>
        <v>0</v>
      </c>
      <c r="AL8" s="173">
        <f t="shared" si="1"/>
        <v>0</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无"))))</f>
        <v>4人单位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11459</v>
      </c>
      <c r="B9" s="173">
        <f t="shared" si="0"/>
        <v>6</v>
      </c>
      <c r="C9" s="173">
        <f t="shared" si="0"/>
        <v>2.4</v>
      </c>
      <c r="D9" s="173">
        <f t="shared" si="0"/>
        <v>6</v>
      </c>
      <c r="AF9" s="108">
        <v>7</v>
      </c>
      <c r="AG9" s="169" t="s">
        <v>11456</v>
      </c>
      <c r="AH9" s="41">
        <v>115</v>
      </c>
      <c r="AI9" s="41">
        <f>IF($A$2="",INDEX('disTreasure-宝物'!Q:Q,MATCH($B$2,'disTreasure-宝物'!$B:$B,0),0),INDEX('disTreasure-宝物'!Q:Q,MATCH($A$2,'disTreasure-宝物'!$A:$A,0),0))</f>
        <v>12</v>
      </c>
      <c r="AJ9" s="41">
        <f>ROUND(AI9,2)</f>
        <v>12</v>
      </c>
      <c r="AK9" s="41">
        <f>ROUND(AI9*0.4,2)</f>
        <v>4.8</v>
      </c>
      <c r="AL9" s="173">
        <f t="shared" si="1"/>
        <v>12</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无"))))</f>
        <v>4人单位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11461</v>
      </c>
      <c r="B10" s="173">
        <f t="shared" si="0"/>
        <v>0</v>
      </c>
      <c r="C10" s="173">
        <f t="shared" si="0"/>
        <v>0</v>
      </c>
      <c r="D10" s="173">
        <f t="shared" si="0"/>
        <v>0</v>
      </c>
      <c r="AF10" s="108">
        <v>8</v>
      </c>
      <c r="AG10" s="169" t="s">
        <v>11458</v>
      </c>
      <c r="AH10" s="41">
        <v>118</v>
      </c>
      <c r="AI10" s="41">
        <f>IF($A$2="",INDEX('disTreasure-宝物'!R:R,MATCH($B$2,'disTreasure-宝物'!$B:$B,0),0),INDEX('disTreasure-宝物'!R:R,MATCH($A$2,'disTreasure-宝物'!$A:$A,0),0))</f>
        <v>6</v>
      </c>
      <c r="AJ10" s="41">
        <f>ROUND(AI10,2)</f>
        <v>6</v>
      </c>
      <c r="AK10" s="41">
        <f>ROUND(AI10*0.4,2)</f>
        <v>2.4</v>
      </c>
      <c r="AL10" s="173">
        <f t="shared" si="1"/>
        <v>6</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无"))))</f>
        <v>4人单位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11460</v>
      </c>
      <c r="AH11" s="41">
        <v>121</v>
      </c>
      <c r="AI11" s="41">
        <f>IF($A$2="",INDEX('disTreasure-宝物'!S:S,MATCH($B$2,'disTreasure-宝物'!$B:$B,0),0),INDEX('disTreasure-宝物'!S:S,MATCH($A$2,'disTreasure-宝物'!$A:$A,0),0))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9" type="noConversion"/>
  <conditionalFormatting sqref="B4:D10">
    <cfRule type="cellIs" dxfId="109" priority="1" operator="equal">
      <formula>0</formula>
    </cfRule>
    <cfRule type="cellIs" dxfId="108" priority="2"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11433</v>
      </c>
      <c r="C1" s="105" t="s">
        <v>11485</v>
      </c>
      <c r="D1" s="105" t="s">
        <v>11487</v>
      </c>
      <c r="E1" s="105" t="s">
        <v>11475</v>
      </c>
      <c r="F1" s="105" t="s">
        <v>11449</v>
      </c>
      <c r="G1" s="105" t="s">
        <v>11451</v>
      </c>
      <c r="H1" s="105" t="s">
        <v>11434</v>
      </c>
      <c r="I1" s="105" t="s">
        <v>11435</v>
      </c>
      <c r="J1" s="105" t="s">
        <v>11436</v>
      </c>
      <c r="K1" s="105" t="s">
        <v>11437</v>
      </c>
      <c r="L1" s="105" t="s">
        <v>11385</v>
      </c>
      <c r="M1" s="105" t="s">
        <v>11438</v>
      </c>
      <c r="N1" s="105" t="s">
        <v>11471</v>
      </c>
      <c r="O1" s="105" t="s">
        <v>11504</v>
      </c>
    </row>
    <row r="2" spans="1:48">
      <c r="A2" s="45" t="str">
        <f>IF(宝物查询!L19=0,"",宝物查询!L19)</f>
        <v/>
      </c>
      <c r="B2" s="45" t="str">
        <f>IF(宝物查询!M19=0,"",宝物查询!M19)</f>
        <v>冰晶护盾</v>
      </c>
      <c r="C2" s="45">
        <f>宝物查询!N19</f>
        <v>1</v>
      </c>
      <c r="D2" s="167">
        <f>宝物查询!O19</f>
        <v>0</v>
      </c>
      <c r="E2" s="41" t="str">
        <f>IF(AQ11="正常",AQ4,AQ11)</f>
        <v>4人单位</v>
      </c>
      <c r="F2" s="41">
        <f>AT11</f>
        <v>0</v>
      </c>
      <c r="G2" s="41">
        <f>AU11</f>
        <v>0</v>
      </c>
      <c r="H2" s="41" t="str">
        <f>IFERROR(IF(A2="","[[tool,"&amp;INDEX('disTreasure-宝物'!A:A,MATCH(B2,'disTreasure-宝物'!B:B,0),0)&amp;","&amp;"999]]","[[tool,"&amp;A2&amp;","&amp;"999]]"),"无")</f>
        <v>[[tool,40435,999]]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[0.22,0.088,0.088]</v>
      </c>
      <c r="L2" s="41">
        <f>IF($A$2="",INDEX('disTreasure-宝物'!J:J,MATCH($B$2,'disTreasure-宝物'!$B:$B,0),0),INDEX('disTreasure-宝物'!J:J,MATCH($A$2,'disTreasure-宝物'!$A:$A,0),0))</f>
        <v>225</v>
      </c>
      <c r="M2" s="41" t="str">
        <f>IF($A$2="",INDEX('disTreasure-宝物'!K:K,MATCH($B$2,'disTreasure-宝物'!$B:$B,0),0),INDEX('disTreasure-宝物'!K:K,MATCH($A$2,'disTreasure-宝物'!$A:$A,0),0))</f>
        <v>[[5,8,3.2],[115,10,4],[121,4,1.6]]</v>
      </c>
      <c r="N2" s="41" t="str">
        <f>IF($A$2="",INDEX('disTreasure-宝物'!T:T,MATCH($B$2,'disTreasure-宝物'!$B:$B,0),0),INDEX('disTreasure-宝物'!T:T,MATCH($A$2,'disTreasure-宝物'!$A:$A,0),0))</f>
        <v>[2,5,8,11,14,17,20]</v>
      </c>
      <c r="O2" s="106" t="str">
        <f>IF($A$2="",INDEX(语言辅助表!Q:Q,MATCH($B$2,语言辅助表!P:P,0),0),INDEX(语言辅助表!Q:Q,MATCH($A$2,语言辅助表!O:O,0),0))</f>
        <v>在布拉卡达高原上封存的圣盾，寒冰之剑的组件之一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11441</v>
      </c>
      <c r="B3" s="105" t="s">
        <v>11443</v>
      </c>
      <c r="C3" s="105" t="s">
        <v>11445</v>
      </c>
      <c r="D3" s="105" t="s">
        <v>11447</v>
      </c>
      <c r="AF3" s="108">
        <v>1</v>
      </c>
      <c r="AG3" s="419" t="s">
        <v>11467</v>
      </c>
      <c r="AH3" s="419"/>
      <c r="AI3" s="419"/>
      <c r="AJ3" s="419"/>
      <c r="AK3" s="419"/>
      <c r="AL3" s="419"/>
      <c r="AP3" s="105" t="s">
        <v>11473</v>
      </c>
      <c r="AQ3" s="105" t="s">
        <v>11475</v>
      </c>
      <c r="AR3" s="105" t="s">
        <v>11481</v>
      </c>
      <c r="AS3" s="105" t="s">
        <v>11483</v>
      </c>
      <c r="AT3" s="105" t="s">
        <v>11477</v>
      </c>
      <c r="AU3" s="105" t="s">
        <v>11479</v>
      </c>
    </row>
    <row r="4" spans="1:48">
      <c r="A4" s="105" t="s">
        <v>11449</v>
      </c>
      <c r="B4" s="173">
        <f t="shared" ref="B4:D10" si="0">AJ5</f>
        <v>0</v>
      </c>
      <c r="C4" s="173">
        <f t="shared" si="0"/>
        <v>0</v>
      </c>
      <c r="D4" s="173">
        <f t="shared" si="0"/>
        <v>0</v>
      </c>
      <c r="AF4" s="108">
        <v>2</v>
      </c>
      <c r="AG4" s="169" t="s">
        <v>11463</v>
      </c>
      <c r="AH4" s="169" t="s">
        <v>11465</v>
      </c>
      <c r="AI4" s="169" t="s">
        <v>11443</v>
      </c>
      <c r="AJ4" s="169" t="s">
        <v>11443</v>
      </c>
      <c r="AK4" s="169" t="s">
        <v>11445</v>
      </c>
      <c r="AL4" s="169" t="s">
        <v>11447</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4人单位</v>
      </c>
      <c r="AR4" s="41">
        <f>IF($C$2&gt;=2,IF($A$2="",INDEX('disTreasure-宝物'!W:W,MATCH($B$2,'disTreasure-宝物'!$B:$B,0),0),INDEX('disTreasure-宝物'!W:W,MATCH($A$2,'disTreasure-宝物'!$A:$A,0),0)),0)</f>
        <v>0</v>
      </c>
      <c r="AS4" s="41">
        <f>IF($C$2&gt;=2,IF($A$2="",INDEX('disTreasure-宝物'!X:X,MATCH($B$2,'disTreasure-宝物'!$B:$B,0),0),INDEX('disTreasure-宝物'!X:X,MATCH($A$2,'disTreasure-宝物'!$A:$A,0),0)),0)</f>
        <v>0</v>
      </c>
      <c r="AT4" s="41" t="str">
        <f>IF(AR4="攻击",AS4,"0")</f>
        <v>0</v>
      </c>
      <c r="AU4" s="41" t="str">
        <f>IF(AR4="生命",AS4,"0")</f>
        <v>0</v>
      </c>
    </row>
    <row r="5" spans="1:48">
      <c r="A5" s="105" t="s">
        <v>11451</v>
      </c>
      <c r="B5" s="173">
        <f t="shared" si="0"/>
        <v>8</v>
      </c>
      <c r="C5" s="173">
        <f t="shared" si="0"/>
        <v>3.2</v>
      </c>
      <c r="D5" s="173">
        <f t="shared" si="0"/>
        <v>8</v>
      </c>
      <c r="AF5" s="108">
        <v>3</v>
      </c>
      <c r="AG5" s="170" t="s">
        <v>11448</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4人单位</v>
      </c>
      <c r="AR5" s="41">
        <f>IF($C$2&gt;=5,IF($A$2="",INDEX('disTreasure-宝物'!Z:Z,MATCH($B$2,'disTreasure-宝物'!$B:$B,0),0),INDEX('disTreasure-宝物'!Z:Z,MATCH($A$2,'disTreasure-宝物'!$A:$A,0),0)),0)</f>
        <v>0</v>
      </c>
      <c r="AS5" s="41">
        <f>IF(C2&gt;=5,IF($A$2="",INDEX('disTreasure-宝物'!AA:AA,MATCH($B$2,'disTreasure-宝物'!$B:$B,0),0),INDEX('disTreasure-宝物'!AA:AA,MATCH($A$2,'disTreasure-宝物'!$A:$A,0),0)),0)</f>
        <v>0</v>
      </c>
      <c r="AT5" s="41" t="str">
        <f t="shared" ref="AT5:AT10" si="2">IF(AR5="攻击",AS5,"0")</f>
        <v>0</v>
      </c>
      <c r="AU5" s="41" t="str">
        <f t="shared" ref="AU5:AU10" si="3">IF(AR5="生命",AS5,"0")</f>
        <v>0</v>
      </c>
      <c r="AV5" s="42"/>
    </row>
    <row r="6" spans="1:48">
      <c r="A6" s="105" t="s">
        <v>11453</v>
      </c>
      <c r="B6" s="173">
        <f t="shared" si="0"/>
        <v>0</v>
      </c>
      <c r="C6" s="173">
        <f t="shared" si="0"/>
        <v>0</v>
      </c>
      <c r="D6" s="173">
        <f t="shared" si="0"/>
        <v>0</v>
      </c>
      <c r="AF6" s="108">
        <v>4</v>
      </c>
      <c r="AG6" s="170" t="s">
        <v>11450</v>
      </c>
      <c r="AH6" s="41">
        <v>5</v>
      </c>
      <c r="AI6" s="171">
        <f>IF($A$2="",INDEX('disTreasure-宝物'!N:N,MATCH($B$2,'disTreasure-宝物'!$B:$B,0),0),INDEX('disTreasure-宝物'!N:N,MATCH($A$2,'disTreasure-宝物'!$A:$A,0),0))</f>
        <v>0.08</v>
      </c>
      <c r="AJ6" s="172">
        <f>ROUND(100*AI6,2)</f>
        <v>8</v>
      </c>
      <c r="AK6" s="172">
        <f>ROUND(100*AI6*0.4,2)</f>
        <v>3.2</v>
      </c>
      <c r="AL6" s="173">
        <f t="shared" si="1"/>
        <v>8</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4人单位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11455</v>
      </c>
      <c r="B7" s="173">
        <f t="shared" si="0"/>
        <v>0</v>
      </c>
      <c r="C7" s="173">
        <f t="shared" si="0"/>
        <v>0</v>
      </c>
      <c r="D7" s="173">
        <f t="shared" si="0"/>
        <v>0</v>
      </c>
      <c r="AF7" s="108">
        <v>5</v>
      </c>
      <c r="AG7" s="170" t="s">
        <v>11452</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4人单位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11457</v>
      </c>
      <c r="B8" s="173">
        <f t="shared" si="0"/>
        <v>10</v>
      </c>
      <c r="C8" s="173">
        <f t="shared" si="0"/>
        <v>4</v>
      </c>
      <c r="D8" s="173">
        <f t="shared" si="0"/>
        <v>10</v>
      </c>
      <c r="AF8" s="108">
        <v>6</v>
      </c>
      <c r="AG8" s="169" t="s">
        <v>11454</v>
      </c>
      <c r="AH8" s="41">
        <v>112</v>
      </c>
      <c r="AI8" s="41">
        <f>IF($A$2="",INDEX('disTreasure-宝物'!P:P,MATCH($B$2,'disTreasure-宝物'!$B:$B,0),0),INDEX('disTreasure-宝物'!P:P,MATCH($A$2,'disTreasure-宝物'!$A:$A,0),0))</f>
        <v>0</v>
      </c>
      <c r="AJ8" s="41">
        <f>ROUND(AI8,2)</f>
        <v>0</v>
      </c>
      <c r="AK8" s="41">
        <f>ROUND(AI8*0.4,2)</f>
        <v>0</v>
      </c>
      <c r="AL8" s="173">
        <f t="shared" si="1"/>
        <v>0</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4人单位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11459</v>
      </c>
      <c r="B9" s="173">
        <f t="shared" si="0"/>
        <v>0</v>
      </c>
      <c r="C9" s="173">
        <f t="shared" si="0"/>
        <v>0</v>
      </c>
      <c r="D9" s="173">
        <f t="shared" si="0"/>
        <v>0</v>
      </c>
      <c r="AF9" s="108">
        <v>7</v>
      </c>
      <c r="AG9" s="169" t="s">
        <v>11456</v>
      </c>
      <c r="AH9" s="41">
        <v>115</v>
      </c>
      <c r="AI9" s="41">
        <f>IF($A$2="",INDEX('disTreasure-宝物'!Q:Q,MATCH($B$2,'disTreasure-宝物'!$B:$B,0),0),INDEX('disTreasure-宝物'!Q:Q,MATCH($A$2,'disTreasure-宝物'!$A:$A,0),0))</f>
        <v>10</v>
      </c>
      <c r="AJ9" s="41">
        <f>ROUND(AI9,2)</f>
        <v>10</v>
      </c>
      <c r="AK9" s="41">
        <f>ROUND(AI9*0.4,2)</f>
        <v>4</v>
      </c>
      <c r="AL9" s="173">
        <f t="shared" si="1"/>
        <v>10</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4人单位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11461</v>
      </c>
      <c r="B10" s="173">
        <f t="shared" si="0"/>
        <v>4</v>
      </c>
      <c r="C10" s="173">
        <f t="shared" si="0"/>
        <v>1.6</v>
      </c>
      <c r="D10" s="173">
        <f t="shared" si="0"/>
        <v>4</v>
      </c>
      <c r="AF10" s="108">
        <v>8</v>
      </c>
      <c r="AG10" s="169" t="s">
        <v>11458</v>
      </c>
      <c r="AH10" s="41">
        <v>118</v>
      </c>
      <c r="AI10" s="41">
        <f>IF($A$2="",INDEX('disTreasure-宝物'!R:R,MATCH($B$2,'disTreasure-宝物'!$B:$B,0),0),INDEX('disTreasure-宝物'!R:R,MATCH($A$2,'disTreasure-宝物'!$A:$A,0),0))</f>
        <v>0</v>
      </c>
      <c r="AJ10" s="41">
        <f>ROUND(AI10,2)</f>
        <v>0</v>
      </c>
      <c r="AK10" s="41">
        <f>ROUND(AI10*0.4,2)</f>
        <v>0</v>
      </c>
      <c r="AL10" s="173">
        <f t="shared" si="1"/>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4人单位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11460</v>
      </c>
      <c r="AH11" s="41">
        <v>121</v>
      </c>
      <c r="AI11" s="41">
        <f>IF($A$2="",INDEX('disTreasure-宝物'!S:S,MATCH($B$2,'disTreasure-宝物'!$B:$B,0),0),INDEX('disTreasure-宝物'!S:S,MATCH($A$2,'disTreasure-宝物'!$A:$A,0),0))</f>
        <v>4</v>
      </c>
      <c r="AJ11" s="41">
        <f>ROUND(AI11,2)</f>
        <v>4</v>
      </c>
      <c r="AK11" s="41">
        <f>ROUND(AI11*0.4,2)</f>
        <v>1.6</v>
      </c>
      <c r="AL11" s="173">
        <f t="shared" si="1"/>
        <v>4</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9" type="noConversion"/>
  <conditionalFormatting sqref="B4:D10">
    <cfRule type="cellIs" dxfId="107" priority="1" operator="equal">
      <formula>0</formula>
    </cfRule>
    <cfRule type="cellIs" dxfId="106" priority="2"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K24" sqref="K24"/>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11433</v>
      </c>
      <c r="C1" s="105" t="s">
        <v>11485</v>
      </c>
      <c r="D1" s="105" t="s">
        <v>11487</v>
      </c>
      <c r="E1" s="105" t="s">
        <v>11475</v>
      </c>
      <c r="F1" s="105" t="s">
        <v>11449</v>
      </c>
      <c r="G1" s="105" t="s">
        <v>11451</v>
      </c>
      <c r="H1" s="105" t="s">
        <v>11434</v>
      </c>
      <c r="I1" s="105" t="s">
        <v>11435</v>
      </c>
      <c r="J1" s="105" t="s">
        <v>11436</v>
      </c>
      <c r="K1" s="105" t="s">
        <v>11437</v>
      </c>
      <c r="L1" s="105" t="s">
        <v>11385</v>
      </c>
      <c r="M1" s="105" t="s">
        <v>11438</v>
      </c>
      <c r="N1" s="105" t="s">
        <v>11471</v>
      </c>
      <c r="O1" s="105" t="s">
        <v>11504</v>
      </c>
    </row>
    <row r="2" spans="1:48">
      <c r="A2" s="45" t="str">
        <f>IF(宝物查询!Q19=0,"",宝物查询!Q19)</f>
        <v/>
      </c>
      <c r="B2" s="45" t="str">
        <f>IF(宝物查询!R19=0,"",宝物查询!R19)</f>
        <v>冥界手杖</v>
      </c>
      <c r="C2" s="45">
        <f>宝物查询!S19</f>
        <v>1</v>
      </c>
      <c r="D2" s="167">
        <f>宝物查询!T19</f>
        <v>0</v>
      </c>
      <c r="E2" s="41" t="str">
        <f>IF(AQ11="正常",AQ4,AQ11)</f>
        <v>16人单位</v>
      </c>
      <c r="F2" s="41">
        <f>AT11</f>
        <v>0</v>
      </c>
      <c r="G2" s="41">
        <f>AU11</f>
        <v>0</v>
      </c>
      <c r="H2" s="41" t="str">
        <f>IFERROR(IF(A2="","[[tool,"&amp;INDEX('disTreasure-宝物'!A:A,MATCH(B2,'disTreasure-宝物'!B:B,0),0)&amp;","&amp;"999]]","[[tool,"&amp;A2&amp;","&amp;"999]]"),"无")</f>
        <v>[[tool,40436,999]]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[0.3,0.12,0.12]</v>
      </c>
      <c r="L2" s="41">
        <f>IF($A$2="",INDEX('disTreasure-宝物'!J:J,MATCH($B$2,'disTreasure-宝物'!$B:$B,0),0),INDEX('disTreasure-宝物'!J:J,MATCH($A$2,'disTreasure-宝物'!$A:$A,0),0))</f>
        <v>225</v>
      </c>
      <c r="M2" s="41" t="str">
        <f>IF($A$2="",INDEX('disTreasure-宝物'!K:K,MATCH($B$2,'disTreasure-宝物'!$B:$B,0),0),INDEX('disTreasure-宝物'!K:K,MATCH($A$2,'disTreasure-宝物'!$A:$A,0),0))</f>
        <v>[[112,8,3.2],[118,10,4],[121,12,4.8]]</v>
      </c>
      <c r="N2" s="41" t="str">
        <f>IF($A$2="",INDEX('disTreasure-宝物'!T:T,MATCH($B$2,'disTreasure-宝物'!$B:$B,0),0),INDEX('disTreasure-宝物'!T:T,MATCH($A$2,'disTreasure-宝物'!$A:$A,0),0))</f>
        <v>[2,5,8,11,14,17,20]</v>
      </c>
      <c r="O2" s="106" t="str">
        <f>IF($A$2="",INDEX(语言辅助表!Q:Q,MATCH($B$2,语言辅助表!P:P,0),0),INDEX(语言辅助表!Q:Q,MATCH($A$2,语言辅助表!O:O,0),0))</f>
        <v>在迪雅封存的至高权杖，寒冰之剑的组件之一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11441</v>
      </c>
      <c r="B3" s="105" t="s">
        <v>11443</v>
      </c>
      <c r="C3" s="105" t="s">
        <v>11445</v>
      </c>
      <c r="D3" s="105" t="s">
        <v>11447</v>
      </c>
      <c r="AF3" s="108">
        <v>1</v>
      </c>
      <c r="AG3" s="419" t="s">
        <v>11467</v>
      </c>
      <c r="AH3" s="419"/>
      <c r="AI3" s="419"/>
      <c r="AJ3" s="419"/>
      <c r="AK3" s="419"/>
      <c r="AL3" s="419"/>
      <c r="AP3" s="105" t="s">
        <v>11473</v>
      </c>
      <c r="AQ3" s="105" t="s">
        <v>11475</v>
      </c>
      <c r="AR3" s="105" t="s">
        <v>11481</v>
      </c>
      <c r="AS3" s="105" t="s">
        <v>11483</v>
      </c>
      <c r="AT3" s="105" t="s">
        <v>11477</v>
      </c>
      <c r="AU3" s="105" t="s">
        <v>11479</v>
      </c>
    </row>
    <row r="4" spans="1:48">
      <c r="A4" s="105" t="s">
        <v>11449</v>
      </c>
      <c r="B4" s="173">
        <f t="shared" ref="B4:D10" si="0">AJ5</f>
        <v>0</v>
      </c>
      <c r="C4" s="173">
        <f t="shared" si="0"/>
        <v>0</v>
      </c>
      <c r="D4" s="173">
        <f t="shared" si="0"/>
        <v>0</v>
      </c>
      <c r="AF4" s="108">
        <v>2</v>
      </c>
      <c r="AG4" s="169" t="s">
        <v>11463</v>
      </c>
      <c r="AH4" s="169" t="s">
        <v>11465</v>
      </c>
      <c r="AI4" s="169" t="s">
        <v>11443</v>
      </c>
      <c r="AJ4" s="169" t="s">
        <v>11443</v>
      </c>
      <c r="AK4" s="169" t="s">
        <v>11445</v>
      </c>
      <c r="AL4" s="169" t="s">
        <v>11447</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16人单位</v>
      </c>
      <c r="AR4" s="41">
        <f>IF($C$2&gt;=2,IF($A$2="",INDEX('disTreasure-宝物'!W:W,MATCH($B$2,'disTreasure-宝物'!$B:$B,0),0),INDEX('disTreasure-宝物'!W:W,MATCH($A$2,'disTreasure-宝物'!$A:$A,0),0)),0)</f>
        <v>0</v>
      </c>
      <c r="AS4" s="41">
        <f>IF($C$2&gt;=2,IF($A$2="",INDEX('disTreasure-宝物'!X:X,MATCH($B$2,'disTreasure-宝物'!$B:$B,0),0),INDEX('disTreasure-宝物'!X:X,MATCH($A$2,'disTreasure-宝物'!$A:$A,0),0)),0)</f>
        <v>0</v>
      </c>
      <c r="AT4" s="41" t="str">
        <f>IF(AR4="攻击",AS4,"0")</f>
        <v>0</v>
      </c>
      <c r="AU4" s="41" t="str">
        <f>IF(AR4="生命",AS4,"0")</f>
        <v>0</v>
      </c>
    </row>
    <row r="5" spans="1:48">
      <c r="A5" s="105" t="s">
        <v>11451</v>
      </c>
      <c r="B5" s="173">
        <f t="shared" si="0"/>
        <v>0</v>
      </c>
      <c r="C5" s="173">
        <f t="shared" si="0"/>
        <v>0</v>
      </c>
      <c r="D5" s="173">
        <f t="shared" si="0"/>
        <v>0</v>
      </c>
      <c r="AF5" s="108">
        <v>3</v>
      </c>
      <c r="AG5" s="170" t="s">
        <v>11448</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16人单位</v>
      </c>
      <c r="AR5" s="41">
        <f>IF($C$2&gt;=5,IF($A$2="",INDEX('disTreasure-宝物'!Z:Z,MATCH($B$2,'disTreasure-宝物'!$B:$B,0),0),INDEX('disTreasure-宝物'!Z:Z,MATCH($A$2,'disTreasure-宝物'!$A:$A,0),0)),0)</f>
        <v>0</v>
      </c>
      <c r="AS5" s="41">
        <f>IF(C2&gt;=5,IF($A$2="",INDEX('disTreasure-宝物'!AA:AA,MATCH($B$2,'disTreasure-宝物'!$B:$B,0),0),INDEX('disTreasure-宝物'!AA:AA,MATCH($A$2,'disTreasure-宝物'!$A:$A,0),0)),0)</f>
        <v>0</v>
      </c>
      <c r="AT5" s="41" t="str">
        <f t="shared" ref="AT5:AT10" si="2">IF(AR5="攻击",AS5,"0")</f>
        <v>0</v>
      </c>
      <c r="AU5" s="41" t="str">
        <f t="shared" ref="AU5:AU10" si="3">IF(AR5="生命",AS5,"0")</f>
        <v>0</v>
      </c>
      <c r="AV5" s="42"/>
    </row>
    <row r="6" spans="1:48">
      <c r="A6" s="105" t="s">
        <v>11453</v>
      </c>
      <c r="B6" s="173">
        <f t="shared" si="0"/>
        <v>0</v>
      </c>
      <c r="C6" s="173">
        <f t="shared" si="0"/>
        <v>0</v>
      </c>
      <c r="D6" s="173">
        <f t="shared" si="0"/>
        <v>0</v>
      </c>
      <c r="AF6" s="108">
        <v>4</v>
      </c>
      <c r="AG6" s="170" t="s">
        <v>11450</v>
      </c>
      <c r="AH6" s="41">
        <v>5</v>
      </c>
      <c r="AI6" s="171">
        <f>IF($A$2="",INDEX('disTreasure-宝物'!N:N,MATCH($B$2,'disTreasure-宝物'!$B:$B,0),0),INDEX('disTreasure-宝物'!N:N,MATCH($A$2,'disTreasure-宝物'!$A:$A,0),0))</f>
        <v>0</v>
      </c>
      <c r="AJ6" s="172">
        <f>ROUND(100*AI6,2)</f>
        <v>0</v>
      </c>
      <c r="AK6" s="172">
        <f>ROUND(100*AI6*0.4,2)</f>
        <v>0</v>
      </c>
      <c r="AL6" s="173">
        <f t="shared" si="1"/>
        <v>0</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16人单位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11455</v>
      </c>
      <c r="B7" s="173">
        <f t="shared" si="0"/>
        <v>8</v>
      </c>
      <c r="C7" s="173">
        <f t="shared" si="0"/>
        <v>3.2</v>
      </c>
      <c r="D7" s="173">
        <f t="shared" si="0"/>
        <v>8</v>
      </c>
      <c r="AF7" s="108">
        <v>5</v>
      </c>
      <c r="AG7" s="170" t="s">
        <v>11452</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16人单位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11457</v>
      </c>
      <c r="B8" s="173">
        <f t="shared" si="0"/>
        <v>0</v>
      </c>
      <c r="C8" s="173">
        <f t="shared" si="0"/>
        <v>0</v>
      </c>
      <c r="D8" s="173">
        <f t="shared" si="0"/>
        <v>0</v>
      </c>
      <c r="AF8" s="108">
        <v>6</v>
      </c>
      <c r="AG8" s="169" t="s">
        <v>11454</v>
      </c>
      <c r="AH8" s="41">
        <v>112</v>
      </c>
      <c r="AI8" s="41">
        <f>IF($A$2="",INDEX('disTreasure-宝物'!P:P,MATCH($B$2,'disTreasure-宝物'!$B:$B,0),0),INDEX('disTreasure-宝物'!P:P,MATCH($A$2,'disTreasure-宝物'!$A:$A,0),0))</f>
        <v>8</v>
      </c>
      <c r="AJ8" s="41">
        <f>ROUND(AI8,2)</f>
        <v>8</v>
      </c>
      <c r="AK8" s="41">
        <f>ROUND(AI8*0.4,2)</f>
        <v>3.2</v>
      </c>
      <c r="AL8" s="173">
        <f t="shared" si="1"/>
        <v>8</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16人单位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11459</v>
      </c>
      <c r="B9" s="173">
        <f t="shared" si="0"/>
        <v>10</v>
      </c>
      <c r="C9" s="173">
        <f t="shared" si="0"/>
        <v>4</v>
      </c>
      <c r="D9" s="173">
        <f t="shared" si="0"/>
        <v>10</v>
      </c>
      <c r="AF9" s="108">
        <v>7</v>
      </c>
      <c r="AG9" s="169" t="s">
        <v>11456</v>
      </c>
      <c r="AH9" s="41">
        <v>115</v>
      </c>
      <c r="AI9" s="41">
        <f>IF($A$2="",INDEX('disTreasure-宝物'!Q:Q,MATCH($B$2,'disTreasure-宝物'!$B:$B,0),0),INDEX('disTreasure-宝物'!Q:Q,MATCH($A$2,'disTreasure-宝物'!$A:$A,0),0))</f>
        <v>0</v>
      </c>
      <c r="AJ9" s="41">
        <f>ROUND(AI9,2)</f>
        <v>0</v>
      </c>
      <c r="AK9" s="41">
        <f>ROUND(AI9*0.4,2)</f>
        <v>0</v>
      </c>
      <c r="AL9" s="173">
        <f t="shared" si="1"/>
        <v>0</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16人单位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11461</v>
      </c>
      <c r="B10" s="173">
        <f t="shared" si="0"/>
        <v>12</v>
      </c>
      <c r="C10" s="173">
        <f t="shared" si="0"/>
        <v>4.8</v>
      </c>
      <c r="D10" s="173">
        <f t="shared" si="0"/>
        <v>12</v>
      </c>
      <c r="AF10" s="108">
        <v>8</v>
      </c>
      <c r="AG10" s="169" t="s">
        <v>11458</v>
      </c>
      <c r="AH10" s="41">
        <v>118</v>
      </c>
      <c r="AI10" s="41">
        <f>IF($A$2="",INDEX('disTreasure-宝物'!R:R,MATCH($B$2,'disTreasure-宝物'!$B:$B,0),0),INDEX('disTreasure-宝物'!R:R,MATCH($A$2,'disTreasure-宝物'!$A:$A,0),0))</f>
        <v>10</v>
      </c>
      <c r="AJ10" s="41">
        <f>ROUND(AI10,2)</f>
        <v>10</v>
      </c>
      <c r="AK10" s="41">
        <f>ROUND(AI10*0.4,2)</f>
        <v>4</v>
      </c>
      <c r="AL10" s="173">
        <f t="shared" si="1"/>
        <v>10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16人单位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11460</v>
      </c>
      <c r="AH11" s="41">
        <v>121</v>
      </c>
      <c r="AI11" s="41">
        <f>IF($A$2="",INDEX('disTreasure-宝物'!S:S,MATCH($B$2,'disTreasure-宝物'!$B:$B,0),0),INDEX('disTreasure-宝物'!S:S,MATCH($A$2,'disTreasure-宝物'!$A:$A,0),0))</f>
        <v>12</v>
      </c>
      <c r="AJ11" s="41">
        <f>ROUND(AI11,2)</f>
        <v>12</v>
      </c>
      <c r="AK11" s="41">
        <f>ROUND(AI11*0.4,2)</f>
        <v>4.8</v>
      </c>
      <c r="AL11" s="173">
        <f t="shared" si="1"/>
        <v>12</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9" type="noConversion"/>
  <conditionalFormatting sqref="B4:D10">
    <cfRule type="cellIs" dxfId="105" priority="1" operator="equal">
      <formula>0</formula>
    </cfRule>
    <cfRule type="cellIs" dxfId="104"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6"/>
  <sheetViews>
    <sheetView workbookViewId="0">
      <pane ySplit="4" topLeftCell="A20" activePane="bottomLeft" state="frozen"/>
      <selection activeCell="K1" sqref="K1"/>
      <selection pane="bottomLeft" activeCell="D34" sqref="D34"/>
    </sheetView>
  </sheetViews>
  <sheetFormatPr defaultRowHeight="14.25"/>
  <cols>
    <col min="1" max="2" width="12.25" style="57" customWidth="1"/>
    <col min="3" max="3" width="24.875" style="57" bestFit="1" customWidth="1"/>
    <col min="4" max="4" width="16.125" style="57" bestFit="1" customWidth="1"/>
    <col min="5" max="5" width="19.375" style="57" bestFit="1" customWidth="1"/>
    <col min="6" max="6" width="12.25" style="57" customWidth="1"/>
    <col min="7" max="7" width="19.875" style="57" customWidth="1"/>
    <col min="8" max="8" width="12.25" style="57" customWidth="1"/>
    <col min="9" max="9" width="22.625" style="57" bestFit="1" customWidth="1"/>
    <col min="10" max="10" width="12.25" style="57" customWidth="1"/>
    <col min="11" max="11" width="45.625" style="57" bestFit="1" customWidth="1"/>
    <col min="12" max="12" width="71.625" style="57" customWidth="1"/>
    <col min="13" max="19" width="9" style="57"/>
    <col min="20" max="20" width="18.375" style="57" bestFit="1" customWidth="1"/>
    <col min="21" max="21" width="80.75" style="57" bestFit="1" customWidth="1"/>
    <col min="22" max="16384" width="9" style="57"/>
  </cols>
  <sheetData>
    <row r="1" spans="1:42">
      <c r="A1" s="57" t="s">
        <v>11362</v>
      </c>
      <c r="B1" s="57" t="s">
        <v>11363</v>
      </c>
      <c r="C1" s="57" t="s">
        <v>11364</v>
      </c>
      <c r="D1" s="57" t="s">
        <v>11365</v>
      </c>
      <c r="E1" s="57" t="s">
        <v>11366</v>
      </c>
      <c r="F1" s="57" t="s">
        <v>11367</v>
      </c>
      <c r="G1" s="57" t="s">
        <v>11368</v>
      </c>
      <c r="I1" s="57" t="s">
        <v>11369</v>
      </c>
      <c r="J1" s="57" t="s">
        <v>11370</v>
      </c>
      <c r="K1" s="57" t="s">
        <v>11371</v>
      </c>
      <c r="T1" s="57" t="s">
        <v>11372</v>
      </c>
      <c r="U1" s="57" t="s">
        <v>11373</v>
      </c>
    </row>
    <row r="2" spans="1:42">
      <c r="A2" s="57" t="s">
        <v>11374</v>
      </c>
      <c r="B2" s="57" t="s">
        <v>11375</v>
      </c>
      <c r="C2" s="57" t="s">
        <v>11376</v>
      </c>
      <c r="I2" s="57" t="s">
        <v>11377</v>
      </c>
      <c r="J2" s="57" t="s">
        <v>11378</v>
      </c>
      <c r="K2" s="57" t="s">
        <v>11377</v>
      </c>
      <c r="L2" s="57" t="s">
        <v>11379</v>
      </c>
      <c r="M2" s="57" t="s">
        <v>11379</v>
      </c>
      <c r="N2" s="57" t="s">
        <v>11379</v>
      </c>
      <c r="O2" s="57" t="s">
        <v>11379</v>
      </c>
      <c r="P2" s="57" t="s">
        <v>11379</v>
      </c>
      <c r="Q2" s="57" t="s">
        <v>11379</v>
      </c>
      <c r="R2" s="57" t="s">
        <v>11379</v>
      </c>
      <c r="S2" s="57" t="s">
        <v>11379</v>
      </c>
      <c r="T2" s="57" t="s">
        <v>11380</v>
      </c>
      <c r="U2" s="57" t="s">
        <v>11381</v>
      </c>
      <c r="V2" s="57" t="s">
        <v>11379</v>
      </c>
      <c r="W2" s="57" t="s">
        <v>11379</v>
      </c>
      <c r="X2" s="57" t="s">
        <v>11379</v>
      </c>
      <c r="Y2" s="57" t="s">
        <v>11379</v>
      </c>
      <c r="Z2" s="57" t="s">
        <v>11379</v>
      </c>
      <c r="AA2" s="57" t="s">
        <v>11379</v>
      </c>
      <c r="AB2" s="57" t="s">
        <v>11379</v>
      </c>
      <c r="AC2" s="57" t="s">
        <v>11379</v>
      </c>
      <c r="AD2" s="57" t="s">
        <v>11379</v>
      </c>
      <c r="AE2" s="57" t="s">
        <v>11379</v>
      </c>
      <c r="AF2" s="57" t="s">
        <v>11379</v>
      </c>
      <c r="AG2" s="57" t="s">
        <v>11379</v>
      </c>
      <c r="AH2" s="57" t="s">
        <v>11379</v>
      </c>
      <c r="AI2" s="57" t="s">
        <v>11379</v>
      </c>
      <c r="AJ2" s="57" t="s">
        <v>11379</v>
      </c>
      <c r="AK2" s="57" t="s">
        <v>11379</v>
      </c>
      <c r="AL2" s="57" t="s">
        <v>11379</v>
      </c>
      <c r="AM2" s="57" t="s">
        <v>11379</v>
      </c>
      <c r="AN2" s="57" t="s">
        <v>11379</v>
      </c>
      <c r="AO2" s="57" t="s">
        <v>11379</v>
      </c>
      <c r="AP2" s="57" t="s">
        <v>11379</v>
      </c>
    </row>
    <row r="3" spans="1:42" s="56" customFormat="1" ht="66" customHeight="1">
      <c r="C3" s="109" t="s">
        <v>11382</v>
      </c>
      <c r="F3" s="109" t="s">
        <v>11383</v>
      </c>
      <c r="I3" s="56" t="s">
        <v>11384</v>
      </c>
      <c r="J3" s="56" t="s">
        <v>11385</v>
      </c>
      <c r="M3" s="56" t="s">
        <v>11386</v>
      </c>
      <c r="N3" s="56" t="s">
        <v>11387</v>
      </c>
      <c r="O3" s="56" t="s">
        <v>11388</v>
      </c>
      <c r="P3" s="56" t="s">
        <v>11389</v>
      </c>
      <c r="Q3" s="56" t="s">
        <v>11390</v>
      </c>
      <c r="R3" s="56" t="s">
        <v>11391</v>
      </c>
      <c r="S3" s="56" t="s">
        <v>11392</v>
      </c>
      <c r="U3" s="109" t="s">
        <v>11393</v>
      </c>
      <c r="V3" s="56" t="s">
        <v>11394</v>
      </c>
      <c r="W3" s="56" t="s">
        <v>11395</v>
      </c>
      <c r="X3" s="56" t="s">
        <v>11396</v>
      </c>
      <c r="Y3" s="56" t="s">
        <v>11397</v>
      </c>
      <c r="Z3" s="56" t="s">
        <v>11398</v>
      </c>
      <c r="AA3" s="56" t="s">
        <v>11399</v>
      </c>
      <c r="AB3" s="56" t="s">
        <v>11400</v>
      </c>
      <c r="AC3" s="56" t="s">
        <v>11401</v>
      </c>
      <c r="AD3" s="56" t="s">
        <v>11402</v>
      </c>
      <c r="AE3" s="56" t="s">
        <v>11403</v>
      </c>
      <c r="AF3" s="56" t="s">
        <v>11404</v>
      </c>
      <c r="AG3" s="56" t="s">
        <v>11405</v>
      </c>
      <c r="AH3" s="56" t="s">
        <v>11406</v>
      </c>
      <c r="AI3" s="56" t="s">
        <v>11407</v>
      </c>
      <c r="AJ3" s="56" t="s">
        <v>11408</v>
      </c>
      <c r="AK3" s="56" t="s">
        <v>11409</v>
      </c>
      <c r="AL3" s="56" t="s">
        <v>11410</v>
      </c>
      <c r="AM3" s="56" t="s">
        <v>11411</v>
      </c>
      <c r="AN3" s="56" t="s">
        <v>11412</v>
      </c>
      <c r="AO3" s="56" t="s">
        <v>11413</v>
      </c>
      <c r="AP3" s="56" t="s">
        <v>11414</v>
      </c>
    </row>
    <row r="4" spans="1:42">
      <c r="C4" s="57" t="s">
        <v>11415</v>
      </c>
      <c r="L4" s="57">
        <v>2</v>
      </c>
      <c r="M4" s="57">
        <v>2</v>
      </c>
      <c r="N4" s="57">
        <v>5</v>
      </c>
      <c r="O4" s="57">
        <v>131</v>
      </c>
      <c r="P4" s="57">
        <v>112</v>
      </c>
      <c r="Q4" s="57">
        <v>115</v>
      </c>
      <c r="R4" s="57">
        <v>118</v>
      </c>
      <c r="S4" s="57">
        <v>121</v>
      </c>
    </row>
    <row r="5" spans="1:42" ht="15" thickBot="1"/>
    <row r="6" spans="1:42">
      <c r="A6" s="110">
        <v>40111</v>
      </c>
      <c r="B6" s="110" t="s">
        <v>381</v>
      </c>
      <c r="C6" s="110">
        <v>0</v>
      </c>
      <c r="D6" s="110" t="str">
        <f>"ARTIFACT_"&amp;A6</f>
        <v>ARTIFACT_40111</v>
      </c>
      <c r="E6" s="110" t="str">
        <f>"ARTIFACTDES_"&amp;A6</f>
        <v>ARTIFACTDES_40111</v>
      </c>
      <c r="F6" s="110">
        <v>2</v>
      </c>
      <c r="G6" s="110">
        <v>0</v>
      </c>
      <c r="H6" s="110" t="s">
        <v>11416</v>
      </c>
      <c r="I6" s="110" t="str">
        <f>IF(SUM(M6:S6)=0,"","["&amp;(SUM(M6:O6)*100+SUM(P6:S6))*1.5/100&amp;","&amp;(SUM(M6:O6)*100+SUM(P6:S6))/250&amp;","&amp;(SUM(M6:O6)*100+SUM(P6:S6))/250&amp;"]")</f>
        <v>[0.03,0.008,0.008]</v>
      </c>
      <c r="J6" s="110">
        <v>1</v>
      </c>
      <c r="K6" s="110" t="str">
        <f t="shared" ref="K6:K66" si="0">IF(LEFT(L6,2)="[,",REPLACE(L6,2,1,""),L6)</f>
        <v>[[115,1,0.4],[121,1,0.4]]</v>
      </c>
      <c r="L6" s="57" t="str">
        <f t="shared" ref="L6:L66" si="1">"["&amp;IF(M6="","","["&amp;$M$4&amp;","&amp;ROUND(100*M6,2)&amp;","&amp;ROUND(100*M6*0.4,2)&amp;"]")&amp;IF(N6="","",",["&amp;$N$4&amp;","&amp;ROUND(100*N6,2)&amp;","&amp;ROUND(100*N6*0.4,2)&amp;"]")&amp;IF(O6="","",",["&amp;$O$4&amp;","&amp;ROUND(100*O6,2)&amp;","&amp;ROUND(100*O6*0.4,2)&amp;"]")&amp;IF(P6="","",",["&amp;$P$4&amp;","&amp;ROUND(P6,2)&amp;","&amp;ROUND(P6*0.4,2)&amp;"]")&amp;IF(Q6="","",",["&amp;Q$4&amp;","&amp;ROUND(Q6,2)&amp;","&amp;ROUND(Q6*0.4,2)&amp;"]")&amp;IF(R6="","",",["&amp;$R$4&amp;","&amp;ROUND(R6,2)&amp;","&amp;ROUND(R6*0.4,2)&amp;"]")&amp;IF(S6="","",",["&amp;S$4&amp;","&amp;ROUND(S6,2)&amp;","&amp;ROUND(S6*0.4,2)&amp;"]")&amp;"]"</f>
        <v>[,[115,1,0.4],[121,1,0.4]]</v>
      </c>
      <c r="M6" s="447"/>
      <c r="N6" s="448"/>
      <c r="O6" s="448"/>
      <c r="P6" s="124"/>
      <c r="Q6" s="124">
        <v>1</v>
      </c>
      <c r="R6" s="124"/>
      <c r="S6" s="124">
        <v>1</v>
      </c>
      <c r="T6" s="110" t="s">
        <v>11417</v>
      </c>
      <c r="U6" s="110" t="str">
        <f>"[["&amp;V6&amp;","&amp;IF(W6="攻击",3,IF(W6="生命",6,7))&amp;","&amp;X6&amp;"],["&amp;Y6&amp;","&amp;IF(Z6="攻击",3,IF(Z6="生命",6,7))&amp;","&amp;AA6&amp;"],["&amp;AB6&amp;","&amp;IF(AC6="攻击",3,IF(AC6="生命",6,7))&amp;","&amp;AD6&amp;"],["&amp;AE6&amp;","&amp;IF(AF6="攻击",3,IF(AF6="生命",6,7))&amp;","&amp;AG6&amp;"],["&amp;AH6&amp;","&amp;IF(AI6="攻击",3,IF(AI6="生命",6,7))&amp;","&amp;AJ6&amp;"],["&amp;AK6&amp;","&amp;IF(AL6="攻击",3,IF(AL6="生命",6,7))&amp;","&amp;AM6&amp;"],["&amp;AN6&amp;","&amp;IF(AO6="攻击",3,IF(AO6="生命",6,7))&amp;","&amp;AP6&amp;"]]"</f>
        <v>[[2,6,490],[2,3,60],[2,6,1070],[2,3,120],[2,6,1960],[2,3,170],[2,6,2320]]</v>
      </c>
      <c r="V6" s="57">
        <v>2</v>
      </c>
      <c r="W6" s="57" t="s">
        <v>7139</v>
      </c>
      <c r="X6" s="57">
        <v>490</v>
      </c>
      <c r="Y6" s="57">
        <v>2</v>
      </c>
      <c r="Z6" s="57" t="s">
        <v>7011</v>
      </c>
      <c r="AA6" s="57">
        <v>60</v>
      </c>
      <c r="AB6" s="57">
        <v>2</v>
      </c>
      <c r="AC6" s="57" t="s">
        <v>7139</v>
      </c>
      <c r="AD6" s="57">
        <v>1070</v>
      </c>
      <c r="AE6" s="57">
        <v>2</v>
      </c>
      <c r="AF6" s="57" t="s">
        <v>7011</v>
      </c>
      <c r="AG6" s="57">
        <v>120</v>
      </c>
      <c r="AH6" s="57">
        <v>2</v>
      </c>
      <c r="AI6" s="57" t="s">
        <v>7139</v>
      </c>
      <c r="AJ6" s="57">
        <v>1960</v>
      </c>
      <c r="AK6" s="57">
        <v>2</v>
      </c>
      <c r="AL6" s="57" t="s">
        <v>7011</v>
      </c>
      <c r="AM6" s="57">
        <v>170</v>
      </c>
      <c r="AN6" s="57">
        <v>2</v>
      </c>
      <c r="AO6" s="57" t="s">
        <v>7139</v>
      </c>
      <c r="AP6" s="57">
        <v>2320</v>
      </c>
    </row>
    <row r="7" spans="1:42">
      <c r="A7" s="110">
        <v>40112</v>
      </c>
      <c r="B7" s="110" t="s">
        <v>382</v>
      </c>
      <c r="C7" s="110">
        <v>0</v>
      </c>
      <c r="D7" s="110" t="str">
        <f t="shared" ref="D7:D66" si="2">"ARTIFACT_"&amp;A7</f>
        <v>ARTIFACT_40112</v>
      </c>
      <c r="E7" s="110" t="str">
        <f t="shared" ref="E7:E66" si="3">"ARTIFACTDES_"&amp;A7</f>
        <v>ARTIFACTDES_40112</v>
      </c>
      <c r="F7" s="110">
        <v>2</v>
      </c>
      <c r="G7" s="110">
        <v>0</v>
      </c>
      <c r="H7" s="110" t="s">
        <v>11416</v>
      </c>
      <c r="I7" s="110" t="str">
        <f t="shared" ref="I7:I8" si="4">IF(SUM(M7:S7)=0,"","["&amp;(SUM(M7:O7)*100+SUM(P7:S7))*1.5/100&amp;","&amp;(SUM(M7:O7)*100+SUM(P7:S7))/250&amp;","&amp;(SUM(M7:O7)*100+SUM(P7:S7))/250&amp;"]")</f>
        <v>[0.03,0.008,0.008]</v>
      </c>
      <c r="J7" s="110">
        <v>1</v>
      </c>
      <c r="K7" s="110" t="str">
        <f t="shared" si="0"/>
        <v>[[131,1,0.4],[112,1,0.4]]</v>
      </c>
      <c r="L7" s="57" t="str">
        <f t="shared" si="1"/>
        <v>[,[131,1,0.4],[112,1,0.4]]</v>
      </c>
      <c r="M7" s="449"/>
      <c r="N7" s="450"/>
      <c r="O7" s="450">
        <v>0.01</v>
      </c>
      <c r="P7" s="125">
        <v>1</v>
      </c>
      <c r="Q7" s="125"/>
      <c r="R7" s="125"/>
      <c r="S7" s="125"/>
      <c r="T7" s="110" t="s">
        <v>11418</v>
      </c>
      <c r="U7" s="110" t="str">
        <f t="shared" ref="U7:U66" si="5">"[["&amp;V7&amp;","&amp;IF(W7="攻击",3,IF(W7="生命",6,7))&amp;","&amp;X7&amp;"],["&amp;Y7&amp;","&amp;IF(Z7="攻击",3,IF(Z7="生命",6,7))&amp;","&amp;AA7&amp;"],["&amp;AB7&amp;","&amp;IF(AC7="攻击",3,IF(AC7="生命",6,7))&amp;","&amp;AD7&amp;"],["&amp;AE7&amp;","&amp;IF(AF7="攻击",3,IF(AF7="生命",6,7))&amp;","&amp;AG7&amp;"],["&amp;AH7&amp;","&amp;IF(AI7="攻击",3,IF(AI7="生命",6,7))&amp;","&amp;AJ7&amp;"],["&amp;AK7&amp;","&amp;IF(AL7="攻击",3,IF(AL7="生命",6,7))&amp;","&amp;AM7&amp;"],["&amp;AN7&amp;","&amp;IF(AO7="攻击",3,IF(AO7="生命",6,7))&amp;","&amp;AP7&amp;"]]"</f>
        <v>[[3,6,810],[3,3,100],[3,6,1760],[3,3,190],[3,6,3250],[3,3,280],[3,6,3840]]</v>
      </c>
      <c r="V7" s="57">
        <v>3</v>
      </c>
      <c r="W7" s="57" t="s">
        <v>7139</v>
      </c>
      <c r="X7" s="57">
        <v>810</v>
      </c>
      <c r="Y7" s="57">
        <v>3</v>
      </c>
      <c r="Z7" s="57" t="s">
        <v>7011</v>
      </c>
      <c r="AA7" s="57">
        <v>100</v>
      </c>
      <c r="AB7" s="57">
        <v>3</v>
      </c>
      <c r="AC7" s="57" t="s">
        <v>7139</v>
      </c>
      <c r="AD7" s="57">
        <v>1760</v>
      </c>
      <c r="AE7" s="57">
        <v>3</v>
      </c>
      <c r="AF7" s="57" t="s">
        <v>7011</v>
      </c>
      <c r="AG7" s="57">
        <v>190</v>
      </c>
      <c r="AH7" s="57">
        <v>3</v>
      </c>
      <c r="AI7" s="57" t="s">
        <v>7139</v>
      </c>
      <c r="AJ7" s="57">
        <v>3250</v>
      </c>
      <c r="AK7" s="57">
        <v>3</v>
      </c>
      <c r="AL7" s="57" t="s">
        <v>7011</v>
      </c>
      <c r="AM7" s="57">
        <v>280</v>
      </c>
      <c r="AN7" s="57">
        <v>3</v>
      </c>
      <c r="AO7" s="57" t="s">
        <v>7139</v>
      </c>
      <c r="AP7" s="57">
        <v>3840</v>
      </c>
    </row>
    <row r="8" spans="1:42" ht="15" thickBot="1">
      <c r="A8" s="110">
        <v>40113</v>
      </c>
      <c r="B8" s="110" t="s">
        <v>383</v>
      </c>
      <c r="C8" s="110">
        <v>0</v>
      </c>
      <c r="D8" s="110" t="str">
        <f t="shared" si="2"/>
        <v>ARTIFACT_40113</v>
      </c>
      <c r="E8" s="110" t="str">
        <f t="shared" si="3"/>
        <v>ARTIFACTDES_40113</v>
      </c>
      <c r="F8" s="110">
        <v>2</v>
      </c>
      <c r="G8" s="110">
        <v>0</v>
      </c>
      <c r="H8" s="110" t="s">
        <v>11416</v>
      </c>
      <c r="I8" s="110" t="str">
        <f t="shared" si="4"/>
        <v>[0.03,0.008,0.008]</v>
      </c>
      <c r="J8" s="110">
        <v>1</v>
      </c>
      <c r="K8" s="110" t="str">
        <f t="shared" si="0"/>
        <v>[[5,1,0.4],[118,1,0.4]]</v>
      </c>
      <c r="L8" s="57" t="str">
        <f t="shared" si="1"/>
        <v>[,[5,1,0.4],[118,1,0.4]]</v>
      </c>
      <c r="M8" s="451"/>
      <c r="N8" s="452">
        <v>0.01</v>
      </c>
      <c r="O8" s="452"/>
      <c r="P8" s="126"/>
      <c r="Q8" s="126"/>
      <c r="R8" s="126">
        <v>1</v>
      </c>
      <c r="S8" s="126"/>
      <c r="T8" s="110" t="s">
        <v>11418</v>
      </c>
      <c r="U8" s="110" t="str">
        <f t="shared" si="5"/>
        <v>[[4,6,1650],[4,3,200],[4,6,3580],[4,3,390],[4,6,6600],[4,3,580],[4,6,7810]]</v>
      </c>
      <c r="V8" s="57">
        <v>4</v>
      </c>
      <c r="W8" s="57" t="s">
        <v>7139</v>
      </c>
      <c r="X8" s="57">
        <v>1650</v>
      </c>
      <c r="Y8" s="57">
        <v>4</v>
      </c>
      <c r="Z8" s="57" t="s">
        <v>7011</v>
      </c>
      <c r="AA8" s="57">
        <v>200</v>
      </c>
      <c r="AB8" s="57">
        <v>4</v>
      </c>
      <c r="AC8" s="57" t="s">
        <v>7139</v>
      </c>
      <c r="AD8" s="57">
        <v>3580</v>
      </c>
      <c r="AE8" s="57">
        <v>4</v>
      </c>
      <c r="AF8" s="57" t="s">
        <v>7011</v>
      </c>
      <c r="AG8" s="57">
        <v>390</v>
      </c>
      <c r="AH8" s="57">
        <v>4</v>
      </c>
      <c r="AI8" s="57" t="s">
        <v>7139</v>
      </c>
      <c r="AJ8" s="57">
        <v>6600</v>
      </c>
      <c r="AK8" s="57">
        <v>4</v>
      </c>
      <c r="AL8" s="57" t="s">
        <v>7011</v>
      </c>
      <c r="AM8" s="57">
        <v>580</v>
      </c>
      <c r="AN8" s="57">
        <v>4</v>
      </c>
      <c r="AO8" s="57" t="s">
        <v>7139</v>
      </c>
      <c r="AP8" s="57">
        <v>7810</v>
      </c>
    </row>
    <row r="9" spans="1:42">
      <c r="A9" s="111">
        <v>40121</v>
      </c>
      <c r="B9" s="111" t="s">
        <v>384</v>
      </c>
      <c r="C9" s="111">
        <v>0</v>
      </c>
      <c r="D9" s="111" t="str">
        <f>"ARTIFACT_"&amp;A9</f>
        <v>ARTIFACT_40121</v>
      </c>
      <c r="E9" s="111" t="str">
        <f>"ARTIFACTDES_"&amp;A9</f>
        <v>ARTIFACTDES_40121</v>
      </c>
      <c r="F9" s="111">
        <v>2</v>
      </c>
      <c r="G9" s="111">
        <v>0</v>
      </c>
      <c r="H9" s="111" t="s">
        <v>11419</v>
      </c>
      <c r="I9" s="111" t="str">
        <f>IF(SUM(M9:S9)=0,"","["&amp;(SUM(M9:O9)*100+SUM(P9:S9))*1.5/100&amp;","&amp;(SUM(M9:O9)*100+SUM(P9:S9))/250&amp;","&amp;(SUM(M9:O9)*100+SUM(P9:S9))/250&amp;"]")</f>
        <v>[0.03,0.008,0.008]</v>
      </c>
      <c r="J9" s="111">
        <v>1</v>
      </c>
      <c r="K9" s="111" t="str">
        <f t="shared" si="0"/>
        <v>[[2,1,0.4],[112,1,0.4]]</v>
      </c>
      <c r="L9" s="57" t="str">
        <f t="shared" si="1"/>
        <v>[[2,1,0.4],[112,1,0.4]]</v>
      </c>
      <c r="M9" s="453">
        <v>0.01</v>
      </c>
      <c r="N9" s="454"/>
      <c r="O9" s="453"/>
      <c r="P9" s="127">
        <v>1</v>
      </c>
      <c r="Q9" s="127"/>
      <c r="R9" s="127"/>
      <c r="S9" s="127"/>
      <c r="T9" s="111" t="s">
        <v>11418</v>
      </c>
      <c r="U9" s="111" t="str">
        <f t="shared" si="5"/>
        <v>[[5,6,5560],[5,3,670],[5,6,12060],[5,3,1300],[5,6,22200],[5,3,1940],[5,6,26270]]</v>
      </c>
      <c r="V9" s="57">
        <v>5</v>
      </c>
      <c r="W9" s="57" t="s">
        <v>7139</v>
      </c>
      <c r="X9" s="57">
        <v>5560</v>
      </c>
      <c r="Y9" s="57">
        <v>5</v>
      </c>
      <c r="Z9" s="57" t="s">
        <v>7011</v>
      </c>
      <c r="AA9" s="57">
        <v>670</v>
      </c>
      <c r="AB9" s="57">
        <v>5</v>
      </c>
      <c r="AC9" s="57" t="s">
        <v>7139</v>
      </c>
      <c r="AD9" s="57">
        <v>12060</v>
      </c>
      <c r="AE9" s="57">
        <v>5</v>
      </c>
      <c r="AF9" s="57" t="s">
        <v>7011</v>
      </c>
      <c r="AG9" s="57">
        <v>1300</v>
      </c>
      <c r="AH9" s="57">
        <v>5</v>
      </c>
      <c r="AI9" s="57" t="s">
        <v>7139</v>
      </c>
      <c r="AJ9" s="57">
        <v>22200</v>
      </c>
      <c r="AK9" s="57">
        <v>5</v>
      </c>
      <c r="AL9" s="57" t="s">
        <v>7011</v>
      </c>
      <c r="AM9" s="57">
        <v>1940</v>
      </c>
      <c r="AN9" s="57">
        <v>5</v>
      </c>
      <c r="AO9" s="57" t="s">
        <v>7139</v>
      </c>
      <c r="AP9" s="57">
        <v>26270</v>
      </c>
    </row>
    <row r="10" spans="1:42">
      <c r="A10" s="111">
        <v>40122</v>
      </c>
      <c r="B10" s="111" t="s">
        <v>385</v>
      </c>
      <c r="C10" s="111">
        <v>0</v>
      </c>
      <c r="D10" s="111" t="str">
        <f t="shared" ref="D10:D11" si="6">"ARTIFACT_"&amp;A10</f>
        <v>ARTIFACT_40122</v>
      </c>
      <c r="E10" s="111" t="str">
        <f t="shared" ref="E10:E11" si="7">"ARTIFACTDES_"&amp;A10</f>
        <v>ARTIFACTDES_40122</v>
      </c>
      <c r="F10" s="111">
        <v>2</v>
      </c>
      <c r="G10" s="111">
        <v>0</v>
      </c>
      <c r="H10" s="111" t="s">
        <v>11419</v>
      </c>
      <c r="I10" s="111" t="str">
        <f t="shared" ref="I10:I11" si="8">IF(SUM(M10:S10)=0,"","["&amp;(SUM(M10:O10)*100+SUM(P10:S10))*1.5/100&amp;","&amp;(SUM(M10:O10)*100+SUM(P10:S10))/250&amp;","&amp;(SUM(M10:O10)*100+SUM(P10:S10))/250&amp;"]")</f>
        <v>[0.03,0.008,0.008]</v>
      </c>
      <c r="J10" s="111">
        <v>1</v>
      </c>
      <c r="K10" s="111" t="str">
        <f t="shared" si="0"/>
        <v>[[118,1,0.4],[121,1,0.4]]</v>
      </c>
      <c r="L10" s="57" t="str">
        <f t="shared" si="1"/>
        <v>[,[118,1,0.4],[121,1,0.4]]</v>
      </c>
      <c r="M10" s="455"/>
      <c r="N10" s="456"/>
      <c r="O10" s="455"/>
      <c r="P10" s="128"/>
      <c r="Q10" s="128"/>
      <c r="R10" s="128">
        <v>1</v>
      </c>
      <c r="S10" s="128">
        <v>1</v>
      </c>
      <c r="T10" s="111" t="s">
        <v>11418</v>
      </c>
      <c r="U10" s="111" t="str">
        <f t="shared" si="5"/>
        <v>[[3,6,810],[3,3,100],[3,6,1760],[3,3,190],[3,6,3250],[3,3,280],[3,6,3840]]</v>
      </c>
      <c r="V10" s="57">
        <v>3</v>
      </c>
      <c r="W10" s="57" t="s">
        <v>7139</v>
      </c>
      <c r="X10" s="57">
        <v>810</v>
      </c>
      <c r="Y10" s="57">
        <v>3</v>
      </c>
      <c r="Z10" s="57" t="s">
        <v>7011</v>
      </c>
      <c r="AA10" s="57">
        <v>100</v>
      </c>
      <c r="AB10" s="57">
        <v>3</v>
      </c>
      <c r="AC10" s="57" t="s">
        <v>7139</v>
      </c>
      <c r="AD10" s="57">
        <v>1760</v>
      </c>
      <c r="AE10" s="57">
        <v>3</v>
      </c>
      <c r="AF10" s="57" t="s">
        <v>7011</v>
      </c>
      <c r="AG10" s="57">
        <v>190</v>
      </c>
      <c r="AH10" s="57">
        <v>3</v>
      </c>
      <c r="AI10" s="57" t="s">
        <v>7139</v>
      </c>
      <c r="AJ10" s="57">
        <v>3250</v>
      </c>
      <c r="AK10" s="57">
        <v>3</v>
      </c>
      <c r="AL10" s="57" t="s">
        <v>7011</v>
      </c>
      <c r="AM10" s="57">
        <v>280</v>
      </c>
      <c r="AN10" s="57">
        <v>3</v>
      </c>
      <c r="AO10" s="57" t="s">
        <v>7139</v>
      </c>
      <c r="AP10" s="57">
        <v>3840</v>
      </c>
    </row>
    <row r="11" spans="1:42" ht="15" thickBot="1">
      <c r="A11" s="111">
        <v>40123</v>
      </c>
      <c r="B11" s="111" t="s">
        <v>386</v>
      </c>
      <c r="C11" s="111">
        <v>0</v>
      </c>
      <c r="D11" s="111" t="str">
        <f t="shared" si="6"/>
        <v>ARTIFACT_40123</v>
      </c>
      <c r="E11" s="111" t="str">
        <f t="shared" si="7"/>
        <v>ARTIFACTDES_40123</v>
      </c>
      <c r="F11" s="111">
        <v>2</v>
      </c>
      <c r="G11" s="111">
        <v>0</v>
      </c>
      <c r="H11" s="111" t="s">
        <v>11419</v>
      </c>
      <c r="I11" s="111" t="str">
        <f t="shared" si="8"/>
        <v>[0.03,0.008,0.008]</v>
      </c>
      <c r="J11" s="111">
        <v>1</v>
      </c>
      <c r="K11" s="111" t="str">
        <f t="shared" si="0"/>
        <v>[[131,1,0.4],[115,1,0.4]]</v>
      </c>
      <c r="L11" s="57" t="str">
        <f t="shared" si="1"/>
        <v>[,[131,1,0.4],[115,1,0.4]]</v>
      </c>
      <c r="M11" s="457"/>
      <c r="N11" s="458"/>
      <c r="O11" s="457">
        <v>0.01</v>
      </c>
      <c r="P11" s="129"/>
      <c r="Q11" s="129">
        <v>1</v>
      </c>
      <c r="R11" s="129"/>
      <c r="S11" s="129"/>
      <c r="T11" s="111" t="s">
        <v>11418</v>
      </c>
      <c r="U11" s="111" t="str">
        <f t="shared" si="5"/>
        <v>[[2,6,490],[2,3,60],[2,6,1070],[2,3,120],[2,6,1960],[2,3,170],[2,6,2320]]</v>
      </c>
      <c r="V11" s="57">
        <v>2</v>
      </c>
      <c r="W11" s="57" t="s">
        <v>7139</v>
      </c>
      <c r="X11" s="57">
        <v>490</v>
      </c>
      <c r="Y11" s="57">
        <v>2</v>
      </c>
      <c r="Z11" s="57" t="s">
        <v>7011</v>
      </c>
      <c r="AA11" s="57">
        <v>60</v>
      </c>
      <c r="AB11" s="57">
        <v>2</v>
      </c>
      <c r="AC11" s="57" t="s">
        <v>7139</v>
      </c>
      <c r="AD11" s="57">
        <v>1070</v>
      </c>
      <c r="AE11" s="57">
        <v>2</v>
      </c>
      <c r="AF11" s="57" t="s">
        <v>7011</v>
      </c>
      <c r="AG11" s="57">
        <v>120</v>
      </c>
      <c r="AH11" s="57">
        <v>2</v>
      </c>
      <c r="AI11" s="57" t="s">
        <v>7139</v>
      </c>
      <c r="AJ11" s="57">
        <v>1960</v>
      </c>
      <c r="AK11" s="57">
        <v>2</v>
      </c>
      <c r="AL11" s="57" t="s">
        <v>7011</v>
      </c>
      <c r="AM11" s="57">
        <v>170</v>
      </c>
      <c r="AN11" s="57">
        <v>2</v>
      </c>
      <c r="AO11" s="57" t="s">
        <v>7139</v>
      </c>
      <c r="AP11" s="57">
        <v>2320</v>
      </c>
    </row>
    <row r="12" spans="1:42">
      <c r="A12" s="112">
        <v>40211</v>
      </c>
      <c r="B12" s="112" t="s">
        <v>387</v>
      </c>
      <c r="C12" s="112">
        <v>1</v>
      </c>
      <c r="D12" s="112" t="str">
        <f t="shared" si="2"/>
        <v>ARTIFACT_40211</v>
      </c>
      <c r="E12" s="112" t="str">
        <f t="shared" si="3"/>
        <v>ARTIFACTDES_40211</v>
      </c>
      <c r="F12" s="112">
        <v>3</v>
      </c>
      <c r="G12" s="112">
        <v>0</v>
      </c>
      <c r="H12" s="112" t="s">
        <v>11420</v>
      </c>
      <c r="I12" s="112" t="str">
        <f>IF(SUM(M12:S12)=0,"","["&amp;(SUM(M12:O12)*100+SUM(P12:S12))/100&amp;","&amp;(SUM(M12:O12)*100+SUM(P12:S12))/250&amp;","&amp;(SUM(M12:O12)*100+SUM(P12:S12))/250&amp;"]")</f>
        <v>[0.04,0.016,0.016]</v>
      </c>
      <c r="J12" s="112">
        <v>3</v>
      </c>
      <c r="K12" s="112" t="str">
        <f>IF(LEFT(L12,2)="[,",REPLACE(L12,2,1,""),L12)</f>
        <v>[[2,1,0.4],[115,3,1.2]]</v>
      </c>
      <c r="L12" s="57" t="str">
        <f t="shared" si="1"/>
        <v>[[2,1,0.4],[115,3,1.2]]</v>
      </c>
      <c r="M12" s="459">
        <v>0.01</v>
      </c>
      <c r="N12" s="459"/>
      <c r="O12" s="459"/>
      <c r="P12" s="130"/>
      <c r="Q12" s="130">
        <v>3</v>
      </c>
      <c r="R12" s="130"/>
      <c r="S12" s="131"/>
      <c r="T12" s="112" t="s">
        <v>11418</v>
      </c>
      <c r="U12" s="112" t="str">
        <f t="shared" si="5"/>
        <v>[[2,3,40],[2,6,790],[2,3,90],[2,6,1540],[2,3,170],[2,6,2280],[2,3,200]]</v>
      </c>
      <c r="V12" s="57">
        <v>2</v>
      </c>
      <c r="W12" s="57" t="s">
        <v>7011</v>
      </c>
      <c r="X12" s="57">
        <v>40</v>
      </c>
      <c r="Y12" s="57">
        <v>2</v>
      </c>
      <c r="Z12" s="57" t="s">
        <v>7139</v>
      </c>
      <c r="AA12" s="57">
        <v>790</v>
      </c>
      <c r="AB12" s="57">
        <v>2</v>
      </c>
      <c r="AC12" s="57" t="s">
        <v>7011</v>
      </c>
      <c r="AD12" s="57">
        <v>90</v>
      </c>
      <c r="AE12" s="57">
        <v>2</v>
      </c>
      <c r="AF12" s="57" t="s">
        <v>7139</v>
      </c>
      <c r="AG12" s="57">
        <v>1540</v>
      </c>
      <c r="AH12" s="57">
        <v>2</v>
      </c>
      <c r="AI12" s="57" t="s">
        <v>7011</v>
      </c>
      <c r="AJ12" s="57">
        <v>170</v>
      </c>
      <c r="AK12" s="57">
        <v>2</v>
      </c>
      <c r="AL12" s="57" t="s">
        <v>7139</v>
      </c>
      <c r="AM12" s="57">
        <v>2280</v>
      </c>
      <c r="AN12" s="57">
        <v>2</v>
      </c>
      <c r="AO12" s="57" t="s">
        <v>7011</v>
      </c>
      <c r="AP12" s="57">
        <v>200</v>
      </c>
    </row>
    <row r="13" spans="1:42">
      <c r="A13" s="112">
        <v>40212</v>
      </c>
      <c r="B13" s="112" t="s">
        <v>388</v>
      </c>
      <c r="C13" s="112">
        <v>1</v>
      </c>
      <c r="D13" s="112" t="str">
        <f t="shared" si="2"/>
        <v>ARTIFACT_40212</v>
      </c>
      <c r="E13" s="112" t="str">
        <f t="shared" si="3"/>
        <v>ARTIFACTDES_40212</v>
      </c>
      <c r="F13" s="112">
        <v>3</v>
      </c>
      <c r="G13" s="112">
        <v>0</v>
      </c>
      <c r="H13" s="112" t="s">
        <v>11420</v>
      </c>
      <c r="I13" s="112" t="str">
        <f t="shared" ref="I13:I66" si="9">IF(SUM(M13:S13)=0,"","["&amp;(SUM(M13:O13)*100+SUM(P13:S13))/100&amp;","&amp;(SUM(M13:O13)*100+SUM(P13:S13))/250&amp;","&amp;(SUM(M13:O13)*100+SUM(P13:S13))/250&amp;"]")</f>
        <v>[0.04,0.016,0.016]</v>
      </c>
      <c r="J13" s="112">
        <v>3</v>
      </c>
      <c r="K13" s="112" t="str">
        <f t="shared" si="0"/>
        <v>[[5,1,0.4],[118,3,1.2]]</v>
      </c>
      <c r="L13" s="57" t="str">
        <f t="shared" si="1"/>
        <v>[,[5,1,0.4],[118,3,1.2]]</v>
      </c>
      <c r="M13" s="460"/>
      <c r="N13" s="460">
        <v>0.01</v>
      </c>
      <c r="O13" s="460"/>
      <c r="P13" s="132"/>
      <c r="Q13" s="132"/>
      <c r="R13" s="132">
        <v>3</v>
      </c>
      <c r="S13" s="133"/>
      <c r="T13" s="112" t="s">
        <v>11418</v>
      </c>
      <c r="U13" s="112" t="str">
        <f t="shared" si="5"/>
        <v>[[3,3,70],[3,6,1310],[3,3,150],[3,6,2540],[3,3,280],[3,6,3780],[3,3,330]]</v>
      </c>
      <c r="V13" s="57">
        <v>3</v>
      </c>
      <c r="W13" s="57" t="s">
        <v>7011</v>
      </c>
      <c r="X13" s="57">
        <v>70</v>
      </c>
      <c r="Y13" s="57">
        <v>3</v>
      </c>
      <c r="Z13" s="57" t="s">
        <v>7139</v>
      </c>
      <c r="AA13" s="57">
        <v>1310</v>
      </c>
      <c r="AB13" s="57">
        <v>3</v>
      </c>
      <c r="AC13" s="57" t="s">
        <v>7011</v>
      </c>
      <c r="AD13" s="57">
        <v>150</v>
      </c>
      <c r="AE13" s="57">
        <v>3</v>
      </c>
      <c r="AF13" s="57" t="s">
        <v>7139</v>
      </c>
      <c r="AG13" s="57">
        <v>2540</v>
      </c>
      <c r="AH13" s="57">
        <v>3</v>
      </c>
      <c r="AI13" s="57" t="s">
        <v>7011</v>
      </c>
      <c r="AJ13" s="57">
        <v>280</v>
      </c>
      <c r="AK13" s="57">
        <v>3</v>
      </c>
      <c r="AL13" s="57" t="s">
        <v>7139</v>
      </c>
      <c r="AM13" s="57">
        <v>3780</v>
      </c>
      <c r="AN13" s="57">
        <v>3</v>
      </c>
      <c r="AO13" s="57" t="s">
        <v>7011</v>
      </c>
      <c r="AP13" s="57">
        <v>330</v>
      </c>
    </row>
    <row r="14" spans="1:42" ht="15" thickBot="1">
      <c r="A14" s="112">
        <v>40213</v>
      </c>
      <c r="B14" s="112" t="s">
        <v>389</v>
      </c>
      <c r="C14" s="112">
        <v>1</v>
      </c>
      <c r="D14" s="112" t="str">
        <f t="shared" si="2"/>
        <v>ARTIFACT_40213</v>
      </c>
      <c r="E14" s="112" t="str">
        <f t="shared" si="3"/>
        <v>ARTIFACTDES_40213</v>
      </c>
      <c r="F14" s="112">
        <v>3</v>
      </c>
      <c r="G14" s="112">
        <v>0</v>
      </c>
      <c r="H14" s="112" t="s">
        <v>11420</v>
      </c>
      <c r="I14" s="112" t="str">
        <f t="shared" si="9"/>
        <v>[0.04,0.016,0.016]</v>
      </c>
      <c r="J14" s="112">
        <v>3</v>
      </c>
      <c r="K14" s="112" t="str">
        <f t="shared" si="0"/>
        <v>[[131,1,0.4],[112,3,1.2]]</v>
      </c>
      <c r="L14" s="57" t="str">
        <f t="shared" si="1"/>
        <v>[,[131,1,0.4],[112,3,1.2]]</v>
      </c>
      <c r="M14" s="461"/>
      <c r="N14" s="461"/>
      <c r="O14" s="461">
        <v>0.01</v>
      </c>
      <c r="P14" s="134">
        <v>3</v>
      </c>
      <c r="Q14" s="134"/>
      <c r="R14" s="134"/>
      <c r="S14" s="135"/>
      <c r="T14" s="112" t="s">
        <v>11418</v>
      </c>
      <c r="U14" s="112" t="str">
        <f t="shared" si="5"/>
        <v>[[4,3,140],[4,6,2670],[4,3,310],[4,6,5170],[4,3,560],[4,6,7690],[4,3,670]]</v>
      </c>
      <c r="V14" s="57">
        <v>4</v>
      </c>
      <c r="W14" s="57" t="s">
        <v>7011</v>
      </c>
      <c r="X14" s="57">
        <v>140</v>
      </c>
      <c r="Y14" s="57">
        <v>4</v>
      </c>
      <c r="Z14" s="57" t="s">
        <v>7139</v>
      </c>
      <c r="AA14" s="57">
        <v>2670</v>
      </c>
      <c r="AB14" s="57">
        <v>4</v>
      </c>
      <c r="AC14" s="57" t="s">
        <v>7011</v>
      </c>
      <c r="AD14" s="57">
        <v>310</v>
      </c>
      <c r="AE14" s="57">
        <v>4</v>
      </c>
      <c r="AF14" s="57" t="s">
        <v>7139</v>
      </c>
      <c r="AG14" s="57">
        <v>5170</v>
      </c>
      <c r="AH14" s="57">
        <v>4</v>
      </c>
      <c r="AI14" s="57" t="s">
        <v>7011</v>
      </c>
      <c r="AJ14" s="57">
        <v>560</v>
      </c>
      <c r="AK14" s="57">
        <v>4</v>
      </c>
      <c r="AL14" s="57" t="s">
        <v>7139</v>
      </c>
      <c r="AM14" s="57">
        <v>7690</v>
      </c>
      <c r="AN14" s="57">
        <v>4</v>
      </c>
      <c r="AO14" s="57" t="s">
        <v>7011</v>
      </c>
      <c r="AP14" s="57">
        <v>670</v>
      </c>
    </row>
    <row r="15" spans="1:42">
      <c r="A15" s="113">
        <v>40221</v>
      </c>
      <c r="B15" s="113" t="s">
        <v>390</v>
      </c>
      <c r="C15" s="113">
        <v>0</v>
      </c>
      <c r="D15" s="113" t="str">
        <f t="shared" si="2"/>
        <v>ARTIFACT_40221</v>
      </c>
      <c r="E15" s="113" t="str">
        <f t="shared" si="3"/>
        <v>ARTIFACTDES_40221</v>
      </c>
      <c r="F15" s="113">
        <v>3</v>
      </c>
      <c r="G15" s="113">
        <v>0</v>
      </c>
      <c r="H15" s="113" t="s">
        <v>11421</v>
      </c>
      <c r="I15" s="113" t="str">
        <f t="shared" si="9"/>
        <v>[0.05,0.02,0.02]</v>
      </c>
      <c r="J15" s="113">
        <v>3</v>
      </c>
      <c r="K15" s="113" t="str">
        <f t="shared" si="0"/>
        <v>[[2,1,0.4],[118,2,0.8],[121,2,0.8]]</v>
      </c>
      <c r="L15" s="57" t="str">
        <f t="shared" si="1"/>
        <v>[[2,1,0.4],[118,2,0.8],[121,2,0.8]]</v>
      </c>
      <c r="M15" s="462">
        <v>0.01</v>
      </c>
      <c r="N15" s="462"/>
      <c r="O15" s="462"/>
      <c r="P15" s="136"/>
      <c r="Q15" s="131"/>
      <c r="R15" s="136">
        <v>2</v>
      </c>
      <c r="S15" s="136">
        <v>2</v>
      </c>
      <c r="T15" s="113" t="s">
        <v>11418</v>
      </c>
      <c r="U15" s="113" t="str">
        <f t="shared" si="5"/>
        <v>[[2,6,520],[2,3,60],[2,6,1140],[2,3,120],[2,6,2090],[2,3,180],[2,6,2480]]</v>
      </c>
      <c r="V15" s="57">
        <v>2</v>
      </c>
      <c r="W15" s="57" t="s">
        <v>7139</v>
      </c>
      <c r="X15" s="57">
        <v>520</v>
      </c>
      <c r="Y15" s="57">
        <v>2</v>
      </c>
      <c r="Z15" s="57" t="s">
        <v>7011</v>
      </c>
      <c r="AA15" s="57">
        <v>60</v>
      </c>
      <c r="AB15" s="57">
        <v>2</v>
      </c>
      <c r="AC15" s="57" t="s">
        <v>7139</v>
      </c>
      <c r="AD15" s="57">
        <v>1140</v>
      </c>
      <c r="AE15" s="57">
        <v>2</v>
      </c>
      <c r="AF15" s="57" t="s">
        <v>7011</v>
      </c>
      <c r="AG15" s="57">
        <v>120</v>
      </c>
      <c r="AH15" s="57">
        <v>2</v>
      </c>
      <c r="AI15" s="57" t="s">
        <v>7139</v>
      </c>
      <c r="AJ15" s="57">
        <v>2090</v>
      </c>
      <c r="AK15" s="57">
        <v>2</v>
      </c>
      <c r="AL15" s="57" t="s">
        <v>7011</v>
      </c>
      <c r="AM15" s="57">
        <v>180</v>
      </c>
      <c r="AN15" s="57">
        <v>2</v>
      </c>
      <c r="AO15" s="57" t="s">
        <v>7139</v>
      </c>
      <c r="AP15" s="57">
        <v>2480</v>
      </c>
    </row>
    <row r="16" spans="1:42">
      <c r="A16" s="113">
        <v>40222</v>
      </c>
      <c r="B16" s="113" t="s">
        <v>391</v>
      </c>
      <c r="C16" s="113">
        <v>0</v>
      </c>
      <c r="D16" s="113" t="str">
        <f t="shared" si="2"/>
        <v>ARTIFACT_40222</v>
      </c>
      <c r="E16" s="113" t="str">
        <f t="shared" si="3"/>
        <v>ARTIFACTDES_40222</v>
      </c>
      <c r="F16" s="113">
        <v>3</v>
      </c>
      <c r="G16" s="113">
        <v>0</v>
      </c>
      <c r="H16" s="113" t="s">
        <v>11421</v>
      </c>
      <c r="I16" s="113" t="str">
        <f t="shared" si="9"/>
        <v>[0.05,0.02,0.02]</v>
      </c>
      <c r="J16" s="113">
        <v>3</v>
      </c>
      <c r="K16" s="113" t="str">
        <f t="shared" si="0"/>
        <v>[[131,1,0.4],[112,2,0.8],[118,2,0.8]]</v>
      </c>
      <c r="L16" s="57" t="str">
        <f t="shared" si="1"/>
        <v>[,[131,1,0.4],[112,2,0.8],[118,2,0.8]]</v>
      </c>
      <c r="M16" s="463"/>
      <c r="N16" s="463"/>
      <c r="O16" s="463">
        <v>0.01</v>
      </c>
      <c r="P16" s="137">
        <v>2</v>
      </c>
      <c r="Q16" s="133"/>
      <c r="R16" s="137">
        <v>2</v>
      </c>
      <c r="S16" s="137"/>
      <c r="T16" s="113" t="s">
        <v>11418</v>
      </c>
      <c r="U16" s="113" t="str">
        <f t="shared" si="5"/>
        <v>[[3,6,870],[3,3,100],[3,6,1880],[3,3,200],[3,6,3460],[3,3,300],[3,6,4100]]</v>
      </c>
      <c r="V16" s="57">
        <v>3</v>
      </c>
      <c r="W16" s="57" t="s">
        <v>7139</v>
      </c>
      <c r="X16" s="57">
        <v>870</v>
      </c>
      <c r="Y16" s="57">
        <v>3</v>
      </c>
      <c r="Z16" s="57" t="s">
        <v>7011</v>
      </c>
      <c r="AA16" s="57">
        <v>100</v>
      </c>
      <c r="AB16" s="57">
        <v>3</v>
      </c>
      <c r="AC16" s="57" t="s">
        <v>7139</v>
      </c>
      <c r="AD16" s="57">
        <v>1880</v>
      </c>
      <c r="AE16" s="57">
        <v>3</v>
      </c>
      <c r="AF16" s="57" t="s">
        <v>7011</v>
      </c>
      <c r="AG16" s="57">
        <v>200</v>
      </c>
      <c r="AH16" s="57">
        <v>3</v>
      </c>
      <c r="AI16" s="57" t="s">
        <v>7139</v>
      </c>
      <c r="AJ16" s="57">
        <v>3460</v>
      </c>
      <c r="AK16" s="57">
        <v>3</v>
      </c>
      <c r="AL16" s="57" t="s">
        <v>7011</v>
      </c>
      <c r="AM16" s="57">
        <v>300</v>
      </c>
      <c r="AN16" s="57">
        <v>3</v>
      </c>
      <c r="AO16" s="57" t="s">
        <v>7139</v>
      </c>
      <c r="AP16" s="57">
        <v>4100</v>
      </c>
    </row>
    <row r="17" spans="1:42" ht="15" thickBot="1">
      <c r="A17" s="113">
        <v>40223</v>
      </c>
      <c r="B17" s="113" t="s">
        <v>392</v>
      </c>
      <c r="C17" s="113">
        <v>0</v>
      </c>
      <c r="D17" s="113" t="str">
        <f t="shared" si="2"/>
        <v>ARTIFACT_40223</v>
      </c>
      <c r="E17" s="113" t="str">
        <f t="shared" si="3"/>
        <v>ARTIFACTDES_40223</v>
      </c>
      <c r="F17" s="113">
        <v>3</v>
      </c>
      <c r="G17" s="113">
        <v>0</v>
      </c>
      <c r="H17" s="113" t="s">
        <v>11421</v>
      </c>
      <c r="I17" s="113" t="str">
        <f t="shared" si="9"/>
        <v>[0.05,0.02,0.02]</v>
      </c>
      <c r="J17" s="113">
        <v>3</v>
      </c>
      <c r="K17" s="113" t="str">
        <f t="shared" si="0"/>
        <v>[[5,1,0.4],[112,2,0.8],[121,2,0.8]]</v>
      </c>
      <c r="L17" s="57" t="str">
        <f t="shared" si="1"/>
        <v>[,[5,1,0.4],[112,2,0.8],[121,2,0.8]]</v>
      </c>
      <c r="M17" s="464"/>
      <c r="N17" s="464">
        <v>0.01</v>
      </c>
      <c r="O17" s="464"/>
      <c r="P17" s="138">
        <v>2</v>
      </c>
      <c r="Q17" s="135"/>
      <c r="R17" s="138"/>
      <c r="S17" s="138">
        <v>2</v>
      </c>
      <c r="T17" s="113" t="s">
        <v>11418</v>
      </c>
      <c r="U17" s="113" t="str">
        <f t="shared" si="5"/>
        <v>[[5,6,5930],[5,3,720],[5,6,12860],[5,3,1390],[5,6,23680],[5,3,2070],[5,6,28020]]</v>
      </c>
      <c r="V17" s="57">
        <v>5</v>
      </c>
      <c r="W17" s="57" t="s">
        <v>7139</v>
      </c>
      <c r="X17" s="57">
        <v>5930</v>
      </c>
      <c r="Y17" s="57">
        <v>5</v>
      </c>
      <c r="Z17" s="57" t="s">
        <v>7011</v>
      </c>
      <c r="AA17" s="57">
        <v>720</v>
      </c>
      <c r="AB17" s="57">
        <v>5</v>
      </c>
      <c r="AC17" s="57" t="s">
        <v>7139</v>
      </c>
      <c r="AD17" s="57">
        <v>12860</v>
      </c>
      <c r="AE17" s="57">
        <v>5</v>
      </c>
      <c r="AF17" s="57" t="s">
        <v>7011</v>
      </c>
      <c r="AG17" s="57">
        <v>1390</v>
      </c>
      <c r="AH17" s="57">
        <v>5</v>
      </c>
      <c r="AI17" s="57" t="s">
        <v>7139</v>
      </c>
      <c r="AJ17" s="57">
        <v>23680</v>
      </c>
      <c r="AK17" s="57">
        <v>5</v>
      </c>
      <c r="AL17" s="57" t="s">
        <v>7011</v>
      </c>
      <c r="AM17" s="57">
        <v>2070</v>
      </c>
      <c r="AN17" s="57">
        <v>5</v>
      </c>
      <c r="AO17" s="57" t="s">
        <v>7139</v>
      </c>
      <c r="AP17" s="57">
        <v>28020</v>
      </c>
    </row>
    <row r="18" spans="1:42">
      <c r="A18" s="112">
        <v>40231</v>
      </c>
      <c r="B18" s="112" t="s">
        <v>393</v>
      </c>
      <c r="C18" s="112">
        <v>1</v>
      </c>
      <c r="D18" s="112" t="str">
        <f t="shared" si="2"/>
        <v>ARTIFACT_40231</v>
      </c>
      <c r="E18" s="112" t="str">
        <f t="shared" si="3"/>
        <v>ARTIFACTDES_40231</v>
      </c>
      <c r="F18" s="112">
        <v>3</v>
      </c>
      <c r="G18" s="112">
        <v>0</v>
      </c>
      <c r="H18" s="112" t="s">
        <v>11422</v>
      </c>
      <c r="I18" s="112" t="str">
        <f>IF(SUM(M18:S18)=0,"","["&amp;(SUM(M18:O18)*100+SUM(P18:S18))/100&amp;","&amp;(SUM(M18:O18)*100+SUM(P18:S18))/250&amp;","&amp;(SUM(M18:O18)*100+SUM(P18:S18))/250&amp;"]")</f>
        <v>[0.05,0.02,0.02]</v>
      </c>
      <c r="J18" s="112">
        <v>3</v>
      </c>
      <c r="K18" s="112" t="str">
        <f>IF(LEFT(L18,2)="[,",REPLACE(L18,2,1,""),L18)</f>
        <v>[[2,1,0.4],[5,1,0.4],[121,3,1.2]]</v>
      </c>
      <c r="L18" s="57" t="str">
        <f t="shared" si="1"/>
        <v>[[2,1,0.4],[5,1,0.4],[121,3,1.2]]</v>
      </c>
      <c r="M18" s="459">
        <v>0.01</v>
      </c>
      <c r="N18" s="459">
        <v>0.01</v>
      </c>
      <c r="O18" s="459"/>
      <c r="P18" s="139"/>
      <c r="Q18" s="130"/>
      <c r="R18" s="130"/>
      <c r="S18" s="130">
        <v>3</v>
      </c>
      <c r="T18" s="112" t="s">
        <v>11418</v>
      </c>
      <c r="U18" s="112" t="str">
        <f t="shared" si="5"/>
        <v>[[2,3,40],[2,6,790],[2,3,90],[2,6,1540],[2,3,170],[2,6,2280],[2,3,200]]</v>
      </c>
      <c r="V18" s="57">
        <v>2</v>
      </c>
      <c r="W18" s="57" t="s">
        <v>7011</v>
      </c>
      <c r="X18" s="57">
        <v>40</v>
      </c>
      <c r="Y18" s="57">
        <v>2</v>
      </c>
      <c r="Z18" s="57" t="s">
        <v>7139</v>
      </c>
      <c r="AA18" s="57">
        <v>790</v>
      </c>
      <c r="AB18" s="57">
        <v>2</v>
      </c>
      <c r="AC18" s="57" t="s">
        <v>7011</v>
      </c>
      <c r="AD18" s="57">
        <v>90</v>
      </c>
      <c r="AE18" s="57">
        <v>2</v>
      </c>
      <c r="AF18" s="57" t="s">
        <v>7139</v>
      </c>
      <c r="AG18" s="57">
        <v>1540</v>
      </c>
      <c r="AH18" s="57">
        <v>2</v>
      </c>
      <c r="AI18" s="57" t="s">
        <v>7011</v>
      </c>
      <c r="AJ18" s="57">
        <v>170</v>
      </c>
      <c r="AK18" s="57">
        <v>2</v>
      </c>
      <c r="AL18" s="57" t="s">
        <v>7139</v>
      </c>
      <c r="AM18" s="57">
        <v>2280</v>
      </c>
      <c r="AN18" s="57">
        <v>2</v>
      </c>
      <c r="AO18" s="57" t="s">
        <v>7011</v>
      </c>
      <c r="AP18" s="57">
        <v>200</v>
      </c>
    </row>
    <row r="19" spans="1:42">
      <c r="A19" s="112">
        <v>40232</v>
      </c>
      <c r="B19" s="112" t="s">
        <v>394</v>
      </c>
      <c r="C19" s="112">
        <v>1</v>
      </c>
      <c r="D19" s="112" t="str">
        <f t="shared" si="2"/>
        <v>ARTIFACT_40232</v>
      </c>
      <c r="E19" s="112" t="str">
        <f t="shared" si="3"/>
        <v>ARTIFACTDES_40232</v>
      </c>
      <c r="F19" s="112">
        <v>3</v>
      </c>
      <c r="G19" s="112">
        <v>0</v>
      </c>
      <c r="H19" s="112" t="s">
        <v>11422</v>
      </c>
      <c r="I19" s="112" t="str">
        <f t="shared" ref="I19:I20" si="10">IF(SUM(M19:S19)=0,"","["&amp;(SUM(M19:O19)*100+SUM(P19:S19))/100&amp;","&amp;(SUM(M19:O19)*100+SUM(P19:S19))/250&amp;","&amp;(SUM(M19:O19)*100+SUM(P19:S19))/250&amp;"]")</f>
        <v>[0.06,0.024,0.024]</v>
      </c>
      <c r="J19" s="112">
        <v>3</v>
      </c>
      <c r="K19" s="112" t="str">
        <f t="shared" ref="K19:K20" si="11">IF(LEFT(L19,2)="[,",REPLACE(L19,2,1,""),L19)</f>
        <v>[[5,1,0.4],[118,2,0.8],[121,3,1.2]]</v>
      </c>
      <c r="L19" s="57" t="str">
        <f t="shared" si="1"/>
        <v>[,[5,1,0.4],[118,2,0.8],[121,3,1.2]]</v>
      </c>
      <c r="M19" s="460"/>
      <c r="N19" s="460">
        <v>0.01</v>
      </c>
      <c r="O19" s="460"/>
      <c r="P19" s="140"/>
      <c r="Q19" s="132"/>
      <c r="R19" s="132">
        <v>2</v>
      </c>
      <c r="S19" s="132">
        <v>3</v>
      </c>
      <c r="T19" s="112" t="s">
        <v>11418</v>
      </c>
      <c r="U19" s="112" t="str">
        <f t="shared" si="5"/>
        <v>[[5,3,470],[5,6,8970],[5,3,1030],[5,6,17400],[5,3,1890],[5,6,25850],[5,3,2240]]</v>
      </c>
      <c r="V19" s="57">
        <v>5</v>
      </c>
      <c r="W19" s="57" t="s">
        <v>7011</v>
      </c>
      <c r="X19" s="57">
        <v>470</v>
      </c>
      <c r="Y19" s="57">
        <v>5</v>
      </c>
      <c r="Z19" s="57" t="s">
        <v>7139</v>
      </c>
      <c r="AA19" s="57">
        <v>8970</v>
      </c>
      <c r="AB19" s="57">
        <v>5</v>
      </c>
      <c r="AC19" s="57" t="s">
        <v>7011</v>
      </c>
      <c r="AD19" s="57">
        <v>1030</v>
      </c>
      <c r="AE19" s="57">
        <v>5</v>
      </c>
      <c r="AF19" s="57" t="s">
        <v>7139</v>
      </c>
      <c r="AG19" s="57">
        <v>17400</v>
      </c>
      <c r="AH19" s="57">
        <v>5</v>
      </c>
      <c r="AI19" s="57" t="s">
        <v>7011</v>
      </c>
      <c r="AJ19" s="57">
        <v>1890</v>
      </c>
      <c r="AK19" s="57">
        <v>5</v>
      </c>
      <c r="AL19" s="57" t="s">
        <v>7139</v>
      </c>
      <c r="AM19" s="57">
        <v>25850</v>
      </c>
      <c r="AN19" s="57">
        <v>5</v>
      </c>
      <c r="AO19" s="57" t="s">
        <v>7011</v>
      </c>
      <c r="AP19" s="57">
        <v>2240</v>
      </c>
    </row>
    <row r="20" spans="1:42" ht="15" thickBot="1">
      <c r="A20" s="112">
        <v>40233</v>
      </c>
      <c r="B20" s="112" t="s">
        <v>395</v>
      </c>
      <c r="C20" s="112">
        <v>1</v>
      </c>
      <c r="D20" s="112" t="str">
        <f t="shared" si="2"/>
        <v>ARTIFACT_40233</v>
      </c>
      <c r="E20" s="112" t="str">
        <f t="shared" si="3"/>
        <v>ARTIFACTDES_40233</v>
      </c>
      <c r="F20" s="112">
        <v>3</v>
      </c>
      <c r="G20" s="112">
        <v>0</v>
      </c>
      <c r="H20" s="112" t="s">
        <v>11422</v>
      </c>
      <c r="I20" s="112" t="str">
        <f t="shared" si="10"/>
        <v>[0.05,0.02,0.02]</v>
      </c>
      <c r="J20" s="112">
        <v>3</v>
      </c>
      <c r="K20" s="112" t="str">
        <f t="shared" si="11"/>
        <v>[[5,1,0.4],[131,1,0.4],[121,3,1.2]]</v>
      </c>
      <c r="L20" s="57" t="str">
        <f t="shared" si="1"/>
        <v>[,[5,1,0.4],[131,1,0.4],[121,3,1.2]]</v>
      </c>
      <c r="M20" s="461"/>
      <c r="N20" s="461">
        <v>0.01</v>
      </c>
      <c r="O20" s="461">
        <v>0.01</v>
      </c>
      <c r="P20" s="141"/>
      <c r="Q20" s="134"/>
      <c r="R20" s="134"/>
      <c r="S20" s="134">
        <v>3</v>
      </c>
      <c r="T20" s="112" t="s">
        <v>11418</v>
      </c>
      <c r="U20" s="112" t="str">
        <f t="shared" si="5"/>
        <v>[[4,3,140],[4,6,2670],[4,3,310],[4,6,5170],[4,3,560],[4,6,7690],[4,3,670]]</v>
      </c>
      <c r="V20" s="57">
        <v>4</v>
      </c>
      <c r="W20" s="57" t="s">
        <v>7011</v>
      </c>
      <c r="X20" s="57">
        <v>140</v>
      </c>
      <c r="Y20" s="57">
        <v>4</v>
      </c>
      <c r="Z20" s="57" t="s">
        <v>7139</v>
      </c>
      <c r="AA20" s="57">
        <v>2670</v>
      </c>
      <c r="AB20" s="57">
        <v>4</v>
      </c>
      <c r="AC20" s="57" t="s">
        <v>7011</v>
      </c>
      <c r="AD20" s="57">
        <v>310</v>
      </c>
      <c r="AE20" s="57">
        <v>4</v>
      </c>
      <c r="AF20" s="57" t="s">
        <v>7139</v>
      </c>
      <c r="AG20" s="57">
        <v>5170</v>
      </c>
      <c r="AH20" s="57">
        <v>4</v>
      </c>
      <c r="AI20" s="57" t="s">
        <v>7011</v>
      </c>
      <c r="AJ20" s="57">
        <v>560</v>
      </c>
      <c r="AK20" s="57">
        <v>4</v>
      </c>
      <c r="AL20" s="57" t="s">
        <v>7139</v>
      </c>
      <c r="AM20" s="57">
        <v>7690</v>
      </c>
      <c r="AN20" s="57">
        <v>4</v>
      </c>
      <c r="AO20" s="57" t="s">
        <v>7011</v>
      </c>
      <c r="AP20" s="57">
        <v>670</v>
      </c>
    </row>
    <row r="21" spans="1:42">
      <c r="A21" s="114">
        <v>40301</v>
      </c>
      <c r="B21" s="114" t="s">
        <v>396</v>
      </c>
      <c r="C21" s="114">
        <v>0</v>
      </c>
      <c r="D21" s="114" t="str">
        <f t="shared" si="2"/>
        <v>ARTIFACT_40301</v>
      </c>
      <c r="E21" s="114" t="str">
        <f t="shared" si="3"/>
        <v>ARTIFACTDES_40301</v>
      </c>
      <c r="F21" s="114">
        <v>4</v>
      </c>
      <c r="G21" s="114">
        <v>0</v>
      </c>
      <c r="H21" s="114" t="s">
        <v>11423</v>
      </c>
      <c r="I21" s="114" t="str">
        <f t="shared" si="9"/>
        <v>[0.1,0.04,0.04]</v>
      </c>
      <c r="J21" s="114">
        <v>25</v>
      </c>
      <c r="K21" s="114" t="str">
        <f t="shared" si="0"/>
        <v>[[131,4,1.6],[112,6,2.4]]</v>
      </c>
      <c r="L21" s="57" t="str">
        <f t="shared" si="1"/>
        <v>[,[131,4,1.6],[112,6,2.4]]</v>
      </c>
      <c r="M21" s="447"/>
      <c r="N21" s="465"/>
      <c r="O21" s="465">
        <v>0.04</v>
      </c>
      <c r="P21" s="142">
        <v>6</v>
      </c>
      <c r="Q21" s="142"/>
      <c r="R21" s="142"/>
      <c r="S21" s="142"/>
      <c r="T21" s="114" t="s">
        <v>11418</v>
      </c>
      <c r="U21" s="114" t="str">
        <f t="shared" si="5"/>
        <v>[[5,3,620],[5,6,11770],[5,3,1350],[5,6,22840],[5,3,2490],[5,6,33930],[5,3,2940]]</v>
      </c>
      <c r="V21" s="57">
        <v>5</v>
      </c>
      <c r="W21" s="57" t="s">
        <v>7011</v>
      </c>
      <c r="X21" s="57">
        <v>620</v>
      </c>
      <c r="Y21" s="57">
        <v>5</v>
      </c>
      <c r="Z21" s="57" t="s">
        <v>7139</v>
      </c>
      <c r="AA21" s="57">
        <v>11770</v>
      </c>
      <c r="AB21" s="57">
        <v>5</v>
      </c>
      <c r="AC21" s="57" t="s">
        <v>7011</v>
      </c>
      <c r="AD21" s="57">
        <v>1350</v>
      </c>
      <c r="AE21" s="57">
        <v>5</v>
      </c>
      <c r="AF21" s="57" t="s">
        <v>7139</v>
      </c>
      <c r="AG21" s="57">
        <v>22840</v>
      </c>
      <c r="AH21" s="57">
        <v>5</v>
      </c>
      <c r="AI21" s="57" t="s">
        <v>7011</v>
      </c>
      <c r="AJ21" s="57">
        <v>2490</v>
      </c>
      <c r="AK21" s="57">
        <v>5</v>
      </c>
      <c r="AL21" s="57" t="s">
        <v>7139</v>
      </c>
      <c r="AM21" s="57">
        <v>33930</v>
      </c>
      <c r="AN21" s="57">
        <v>5</v>
      </c>
      <c r="AO21" s="57" t="s">
        <v>7011</v>
      </c>
      <c r="AP21" s="57">
        <v>2940</v>
      </c>
    </row>
    <row r="22" spans="1:42">
      <c r="A22" s="114">
        <v>40302</v>
      </c>
      <c r="B22" s="114" t="s">
        <v>397</v>
      </c>
      <c r="C22" s="114">
        <v>0</v>
      </c>
      <c r="D22" s="114" t="str">
        <f t="shared" si="2"/>
        <v>ARTIFACT_40302</v>
      </c>
      <c r="E22" s="114" t="str">
        <f t="shared" si="3"/>
        <v>ARTIFACTDES_40302</v>
      </c>
      <c r="F22" s="114">
        <v>4</v>
      </c>
      <c r="G22" s="114">
        <v>0</v>
      </c>
      <c r="H22" s="114" t="s">
        <v>11423</v>
      </c>
      <c r="I22" s="114" t="str">
        <f t="shared" si="9"/>
        <v>[0.1,0.04,0.04]</v>
      </c>
      <c r="J22" s="114">
        <v>25</v>
      </c>
      <c r="K22" s="114" t="str">
        <f t="shared" si="0"/>
        <v>[[5,4,1.6],[115,6,2.4]]</v>
      </c>
      <c r="L22" s="57" t="str">
        <f t="shared" si="1"/>
        <v>[,[5,4,1.6],[115,6,2.4]]</v>
      </c>
      <c r="M22" s="449"/>
      <c r="N22" s="466">
        <v>0.04</v>
      </c>
      <c r="O22" s="466"/>
      <c r="P22" s="143"/>
      <c r="Q22" s="143">
        <v>6</v>
      </c>
      <c r="R22" s="143"/>
      <c r="S22" s="143"/>
      <c r="T22" s="114" t="s">
        <v>11418</v>
      </c>
      <c r="U22" s="114" t="str">
        <f t="shared" si="5"/>
        <v>[[4,3,190],[4,6,3500],[4,3,400],[4,6,6790],[4,3,740],[4,6,10090],[4,3,870]]</v>
      </c>
      <c r="V22" s="57">
        <v>4</v>
      </c>
      <c r="W22" s="57" t="s">
        <v>7011</v>
      </c>
      <c r="X22" s="57">
        <v>190</v>
      </c>
      <c r="Y22" s="57">
        <v>4</v>
      </c>
      <c r="Z22" s="57" t="s">
        <v>7139</v>
      </c>
      <c r="AA22" s="57">
        <v>3500</v>
      </c>
      <c r="AB22" s="57">
        <v>4</v>
      </c>
      <c r="AC22" s="57" t="s">
        <v>7011</v>
      </c>
      <c r="AD22" s="57">
        <v>400</v>
      </c>
      <c r="AE22" s="57">
        <v>4</v>
      </c>
      <c r="AF22" s="57" t="s">
        <v>7139</v>
      </c>
      <c r="AG22" s="57">
        <v>6790</v>
      </c>
      <c r="AH22" s="57">
        <v>4</v>
      </c>
      <c r="AI22" s="57" t="s">
        <v>7011</v>
      </c>
      <c r="AJ22" s="57">
        <v>740</v>
      </c>
      <c r="AK22" s="57">
        <v>4</v>
      </c>
      <c r="AL22" s="57" t="s">
        <v>7139</v>
      </c>
      <c r="AM22" s="57">
        <v>10090</v>
      </c>
      <c r="AN22" s="57">
        <v>4</v>
      </c>
      <c r="AO22" s="57" t="s">
        <v>7011</v>
      </c>
      <c r="AP22" s="57">
        <v>870</v>
      </c>
    </row>
    <row r="23" spans="1:42">
      <c r="A23" s="114">
        <v>40303</v>
      </c>
      <c r="B23" s="114" t="s">
        <v>398</v>
      </c>
      <c r="C23" s="114">
        <v>0</v>
      </c>
      <c r="D23" s="114" t="str">
        <f t="shared" si="2"/>
        <v>ARTIFACT_40303</v>
      </c>
      <c r="E23" s="114" t="str">
        <f t="shared" si="3"/>
        <v>ARTIFACTDES_40303</v>
      </c>
      <c r="F23" s="114">
        <v>4</v>
      </c>
      <c r="G23" s="114">
        <v>0</v>
      </c>
      <c r="H23" s="114" t="s">
        <v>11423</v>
      </c>
      <c r="I23" s="114" t="str">
        <f t="shared" si="9"/>
        <v>[0.1,0.04,0.04]</v>
      </c>
      <c r="J23" s="114">
        <v>25</v>
      </c>
      <c r="K23" s="114" t="str">
        <f t="shared" si="0"/>
        <v>[[131,4,1.6],[118,6,2.4]]</v>
      </c>
      <c r="L23" s="57" t="str">
        <f t="shared" si="1"/>
        <v>[,[131,4,1.6],[118,6,2.4]]</v>
      </c>
      <c r="M23" s="449"/>
      <c r="N23" s="466"/>
      <c r="O23" s="466">
        <v>0.04</v>
      </c>
      <c r="P23" s="143"/>
      <c r="Q23" s="143"/>
      <c r="R23" s="143">
        <v>6</v>
      </c>
      <c r="S23" s="143"/>
      <c r="T23" s="114" t="s">
        <v>11418</v>
      </c>
      <c r="U23" s="114" t="str">
        <f t="shared" si="5"/>
        <v>[[3,3,90],[3,6,1720],[3,3,200],[3,6,3340],[3,3,360],[3,6,4960],[3,3,430]]</v>
      </c>
      <c r="V23" s="57">
        <v>3</v>
      </c>
      <c r="W23" s="57" t="s">
        <v>7011</v>
      </c>
      <c r="X23" s="57">
        <v>90</v>
      </c>
      <c r="Y23" s="57">
        <v>3</v>
      </c>
      <c r="Z23" s="57" t="s">
        <v>7139</v>
      </c>
      <c r="AA23" s="57">
        <v>1720</v>
      </c>
      <c r="AB23" s="57">
        <v>3</v>
      </c>
      <c r="AC23" s="57" t="s">
        <v>7011</v>
      </c>
      <c r="AD23" s="57">
        <v>200</v>
      </c>
      <c r="AE23" s="57">
        <v>3</v>
      </c>
      <c r="AF23" s="57" t="s">
        <v>7139</v>
      </c>
      <c r="AG23" s="57">
        <v>3340</v>
      </c>
      <c r="AH23" s="57">
        <v>3</v>
      </c>
      <c r="AI23" s="57" t="s">
        <v>7011</v>
      </c>
      <c r="AJ23" s="57">
        <v>360</v>
      </c>
      <c r="AK23" s="57">
        <v>3</v>
      </c>
      <c r="AL23" s="57" t="s">
        <v>7139</v>
      </c>
      <c r="AM23" s="57">
        <v>4960</v>
      </c>
      <c r="AN23" s="57">
        <v>3</v>
      </c>
      <c r="AO23" s="57" t="s">
        <v>7011</v>
      </c>
      <c r="AP23" s="57">
        <v>430</v>
      </c>
    </row>
    <row r="24" spans="1:42" ht="15" thickBot="1">
      <c r="A24" s="114">
        <v>40304</v>
      </c>
      <c r="B24" s="114" t="s">
        <v>399</v>
      </c>
      <c r="C24" s="114">
        <v>0</v>
      </c>
      <c r="D24" s="114" t="str">
        <f t="shared" si="2"/>
        <v>ARTIFACT_40304</v>
      </c>
      <c r="E24" s="114" t="str">
        <f t="shared" si="3"/>
        <v>ARTIFACTDES_40304</v>
      </c>
      <c r="F24" s="114">
        <v>4</v>
      </c>
      <c r="G24" s="114">
        <v>0</v>
      </c>
      <c r="H24" s="114" t="s">
        <v>11423</v>
      </c>
      <c r="I24" s="114" t="str">
        <f t="shared" si="9"/>
        <v>[0.1,0.04,0.04]</v>
      </c>
      <c r="J24" s="114">
        <v>25</v>
      </c>
      <c r="K24" s="114" t="str">
        <f t="shared" si="0"/>
        <v>[[5,4,1.6],[121,6,2.4]]</v>
      </c>
      <c r="L24" s="57" t="str">
        <f t="shared" si="1"/>
        <v>[,[5,4,1.6],[121,6,2.4]]</v>
      </c>
      <c r="M24" s="467"/>
      <c r="N24" s="468">
        <v>0.04</v>
      </c>
      <c r="O24" s="468"/>
      <c r="P24" s="144"/>
      <c r="Q24" s="144"/>
      <c r="R24" s="144"/>
      <c r="S24" s="144">
        <v>6</v>
      </c>
      <c r="T24" s="114" t="s">
        <v>11418</v>
      </c>
      <c r="U24" s="114" t="str">
        <f t="shared" si="5"/>
        <v>[[2,3,60],[2,6,1040],[2,3,120],[2,6,2020],[2,3,220],[2,6,3000],[2,3,260]]</v>
      </c>
      <c r="V24" s="57">
        <v>2</v>
      </c>
      <c r="W24" s="57" t="s">
        <v>7011</v>
      </c>
      <c r="X24" s="57">
        <v>60</v>
      </c>
      <c r="Y24" s="57">
        <v>2</v>
      </c>
      <c r="Z24" s="57" t="s">
        <v>7139</v>
      </c>
      <c r="AA24" s="57">
        <v>1040</v>
      </c>
      <c r="AB24" s="57">
        <v>2</v>
      </c>
      <c r="AC24" s="57" t="s">
        <v>7011</v>
      </c>
      <c r="AD24" s="57">
        <v>120</v>
      </c>
      <c r="AE24" s="57">
        <v>2</v>
      </c>
      <c r="AF24" s="57" t="s">
        <v>7139</v>
      </c>
      <c r="AG24" s="57">
        <v>2020</v>
      </c>
      <c r="AH24" s="57">
        <v>2</v>
      </c>
      <c r="AI24" s="57" t="s">
        <v>7011</v>
      </c>
      <c r="AJ24" s="57">
        <v>220</v>
      </c>
      <c r="AK24" s="57">
        <v>2</v>
      </c>
      <c r="AL24" s="57" t="s">
        <v>7139</v>
      </c>
      <c r="AM24" s="57">
        <v>3000</v>
      </c>
      <c r="AN24" s="57">
        <v>2</v>
      </c>
      <c r="AO24" s="57" t="s">
        <v>7011</v>
      </c>
      <c r="AP24" s="57">
        <v>260</v>
      </c>
    </row>
    <row r="25" spans="1:42">
      <c r="A25" s="115">
        <v>40311</v>
      </c>
      <c r="B25" s="115" t="s">
        <v>400</v>
      </c>
      <c r="C25" s="115">
        <v>0</v>
      </c>
      <c r="D25" s="115" t="str">
        <f t="shared" si="2"/>
        <v>ARTIFACT_40311</v>
      </c>
      <c r="E25" s="115" t="str">
        <f t="shared" si="3"/>
        <v>ARTIFACTDES_40311</v>
      </c>
      <c r="F25" s="115">
        <v>4</v>
      </c>
      <c r="G25" s="115">
        <v>1</v>
      </c>
      <c r="H25" s="115" t="s">
        <v>11424</v>
      </c>
      <c r="I25" s="115" t="str">
        <f t="shared" si="9"/>
        <v>[0.13,0.052,0.052]</v>
      </c>
      <c r="J25" s="115">
        <v>25</v>
      </c>
      <c r="K25" s="115" t="str">
        <f t="shared" si="0"/>
        <v>[[2,3,1.2],[112,5,2],[118,5,2]]</v>
      </c>
      <c r="L25" s="57" t="str">
        <f t="shared" si="1"/>
        <v>[[2,3,1.2],[112,5,2],[118,5,2]]</v>
      </c>
      <c r="M25" s="469">
        <v>0.03</v>
      </c>
      <c r="N25" s="469"/>
      <c r="O25" s="447"/>
      <c r="P25" s="145">
        <v>5</v>
      </c>
      <c r="Q25" s="145"/>
      <c r="R25" s="145">
        <v>5</v>
      </c>
      <c r="S25" s="145"/>
      <c r="T25" s="115" t="s">
        <v>11418</v>
      </c>
      <c r="U25" s="115" t="str">
        <f t="shared" si="5"/>
        <v>[[2,3,60],[2,6,1040],[2,3,120],[2,6,2020],[2,3,220],[2,6,3000],[2,3,260]]</v>
      </c>
      <c r="V25" s="57">
        <v>2</v>
      </c>
      <c r="W25" s="57" t="s">
        <v>7011</v>
      </c>
      <c r="X25" s="57">
        <v>60</v>
      </c>
      <c r="Y25" s="57">
        <v>2</v>
      </c>
      <c r="Z25" s="57" t="s">
        <v>7139</v>
      </c>
      <c r="AA25" s="57">
        <v>1040</v>
      </c>
      <c r="AB25" s="57">
        <v>2</v>
      </c>
      <c r="AC25" s="57" t="s">
        <v>7011</v>
      </c>
      <c r="AD25" s="57">
        <v>120</v>
      </c>
      <c r="AE25" s="57">
        <v>2</v>
      </c>
      <c r="AF25" s="57" t="s">
        <v>7139</v>
      </c>
      <c r="AG25" s="57">
        <v>2020</v>
      </c>
      <c r="AH25" s="57">
        <v>2</v>
      </c>
      <c r="AI25" s="57" t="s">
        <v>7011</v>
      </c>
      <c r="AJ25" s="57">
        <v>220</v>
      </c>
      <c r="AK25" s="57">
        <v>2</v>
      </c>
      <c r="AL25" s="57" t="s">
        <v>7139</v>
      </c>
      <c r="AM25" s="57">
        <v>3000</v>
      </c>
      <c r="AN25" s="57">
        <v>2</v>
      </c>
      <c r="AO25" s="57" t="s">
        <v>7011</v>
      </c>
      <c r="AP25" s="57">
        <v>260</v>
      </c>
    </row>
    <row r="26" spans="1:42">
      <c r="A26" s="115">
        <v>40312</v>
      </c>
      <c r="B26" s="115" t="s">
        <v>401</v>
      </c>
      <c r="C26" s="115">
        <v>0</v>
      </c>
      <c r="D26" s="115" t="str">
        <f t="shared" si="2"/>
        <v>ARTIFACT_40312</v>
      </c>
      <c r="E26" s="115" t="str">
        <f t="shared" si="3"/>
        <v>ARTIFACTDES_40312</v>
      </c>
      <c r="F26" s="115">
        <v>4</v>
      </c>
      <c r="G26" s="115">
        <v>1</v>
      </c>
      <c r="H26" s="115" t="s">
        <v>11424</v>
      </c>
      <c r="I26" s="115" t="str">
        <f t="shared" si="9"/>
        <v>[0.13,0.052,0.052]</v>
      </c>
      <c r="J26" s="115">
        <v>25</v>
      </c>
      <c r="K26" s="115" t="str">
        <f t="shared" si="0"/>
        <v>[[5,3,1.2],[115,5,2],[121,5,2]]</v>
      </c>
      <c r="L26" s="57" t="str">
        <f t="shared" si="1"/>
        <v>[,[5,3,1.2],[115,5,2],[121,5,2]]</v>
      </c>
      <c r="M26" s="470"/>
      <c r="N26" s="470">
        <v>0.03</v>
      </c>
      <c r="O26" s="449"/>
      <c r="P26" s="146"/>
      <c r="Q26" s="146">
        <v>5</v>
      </c>
      <c r="R26" s="146"/>
      <c r="S26" s="146">
        <v>5</v>
      </c>
      <c r="T26" s="115" t="s">
        <v>11418</v>
      </c>
      <c r="U26" s="115" t="str">
        <f t="shared" si="5"/>
        <v>[[4,3,190],[4,6,3500],[4,3,400],[4,6,6790],[4,3,740],[4,6,10090],[4,3,870]]</v>
      </c>
      <c r="V26" s="57">
        <v>4</v>
      </c>
      <c r="W26" s="57" t="s">
        <v>7011</v>
      </c>
      <c r="X26" s="57">
        <v>190</v>
      </c>
      <c r="Y26" s="57">
        <v>4</v>
      </c>
      <c r="Z26" s="57" t="s">
        <v>7139</v>
      </c>
      <c r="AA26" s="57">
        <v>3500</v>
      </c>
      <c r="AB26" s="57">
        <v>4</v>
      </c>
      <c r="AC26" s="57" t="s">
        <v>7011</v>
      </c>
      <c r="AD26" s="57">
        <v>400</v>
      </c>
      <c r="AE26" s="57">
        <v>4</v>
      </c>
      <c r="AF26" s="57" t="s">
        <v>7139</v>
      </c>
      <c r="AG26" s="57">
        <v>6790</v>
      </c>
      <c r="AH26" s="57">
        <v>4</v>
      </c>
      <c r="AI26" s="57" t="s">
        <v>7011</v>
      </c>
      <c r="AJ26" s="57">
        <v>740</v>
      </c>
      <c r="AK26" s="57">
        <v>4</v>
      </c>
      <c r="AL26" s="57" t="s">
        <v>7139</v>
      </c>
      <c r="AM26" s="57">
        <v>10090</v>
      </c>
      <c r="AN26" s="57">
        <v>4</v>
      </c>
      <c r="AO26" s="57" t="s">
        <v>7011</v>
      </c>
      <c r="AP26" s="57">
        <v>870</v>
      </c>
    </row>
    <row r="27" spans="1:42">
      <c r="A27" s="115">
        <v>40313</v>
      </c>
      <c r="B27" s="115" t="s">
        <v>402</v>
      </c>
      <c r="C27" s="115">
        <v>0</v>
      </c>
      <c r="D27" s="115" t="str">
        <f t="shared" si="2"/>
        <v>ARTIFACT_40313</v>
      </c>
      <c r="E27" s="115" t="str">
        <f t="shared" si="3"/>
        <v>ARTIFACTDES_40313</v>
      </c>
      <c r="F27" s="115">
        <v>4</v>
      </c>
      <c r="G27" s="115">
        <v>1</v>
      </c>
      <c r="H27" s="115" t="s">
        <v>11424</v>
      </c>
      <c r="I27" s="115" t="str">
        <f t="shared" si="9"/>
        <v>[0.13,0.052,0.052]</v>
      </c>
      <c r="J27" s="115">
        <v>25</v>
      </c>
      <c r="K27" s="115" t="str">
        <f t="shared" si="0"/>
        <v>[[2,3,1.2],[118,5,2],[121,5,2]]</v>
      </c>
      <c r="L27" s="57" t="str">
        <f t="shared" si="1"/>
        <v>[[2,3,1.2],[118,5,2],[121,5,2]]</v>
      </c>
      <c r="M27" s="470">
        <v>0.03</v>
      </c>
      <c r="N27" s="470"/>
      <c r="O27" s="449"/>
      <c r="P27" s="146"/>
      <c r="Q27" s="146"/>
      <c r="R27" s="146">
        <v>5</v>
      </c>
      <c r="S27" s="146">
        <v>5</v>
      </c>
      <c r="T27" s="115" t="s">
        <v>11418</v>
      </c>
      <c r="U27" s="115" t="str">
        <f t="shared" si="5"/>
        <v>[[3,3,90],[3,6,1720],[3,3,200],[3,6,3340],[3,3,360],[3,6,4960],[3,3,430]]</v>
      </c>
      <c r="V27" s="57">
        <v>3</v>
      </c>
      <c r="W27" s="57" t="s">
        <v>7011</v>
      </c>
      <c r="X27" s="57">
        <v>90</v>
      </c>
      <c r="Y27" s="57">
        <v>3</v>
      </c>
      <c r="Z27" s="57" t="s">
        <v>7139</v>
      </c>
      <c r="AA27" s="57">
        <v>1720</v>
      </c>
      <c r="AB27" s="57">
        <v>3</v>
      </c>
      <c r="AC27" s="57" t="s">
        <v>7011</v>
      </c>
      <c r="AD27" s="57">
        <v>200</v>
      </c>
      <c r="AE27" s="57">
        <v>3</v>
      </c>
      <c r="AF27" s="57" t="s">
        <v>7139</v>
      </c>
      <c r="AG27" s="57">
        <v>3340</v>
      </c>
      <c r="AH27" s="57">
        <v>3</v>
      </c>
      <c r="AI27" s="57" t="s">
        <v>7011</v>
      </c>
      <c r="AJ27" s="57">
        <v>360</v>
      </c>
      <c r="AK27" s="57">
        <v>3</v>
      </c>
      <c r="AL27" s="57" t="s">
        <v>7139</v>
      </c>
      <c r="AM27" s="57">
        <v>4960</v>
      </c>
      <c r="AN27" s="57">
        <v>3</v>
      </c>
      <c r="AO27" s="57" t="s">
        <v>7011</v>
      </c>
      <c r="AP27" s="57">
        <v>430</v>
      </c>
    </row>
    <row r="28" spans="1:42" ht="15" thickBot="1">
      <c r="A28" s="115">
        <v>40314</v>
      </c>
      <c r="B28" s="115" t="s">
        <v>403</v>
      </c>
      <c r="C28" s="115">
        <v>0</v>
      </c>
      <c r="D28" s="115" t="str">
        <f t="shared" si="2"/>
        <v>ARTIFACT_40314</v>
      </c>
      <c r="E28" s="115" t="str">
        <f t="shared" si="3"/>
        <v>ARTIFACTDES_40314</v>
      </c>
      <c r="F28" s="115">
        <v>4</v>
      </c>
      <c r="G28" s="115">
        <v>1</v>
      </c>
      <c r="H28" s="115" t="s">
        <v>11424</v>
      </c>
      <c r="I28" s="115" t="str">
        <f t="shared" si="9"/>
        <v>[0.13,0.052,0.052]</v>
      </c>
      <c r="J28" s="115">
        <v>25</v>
      </c>
      <c r="K28" s="115" t="str">
        <f t="shared" si="0"/>
        <v>[[5,3,1.2],[112,5,2],[115,5,2]]</v>
      </c>
      <c r="L28" s="57" t="str">
        <f t="shared" si="1"/>
        <v>[,[5,3,1.2],[112,5,2],[115,5,2]]</v>
      </c>
      <c r="M28" s="471"/>
      <c r="N28" s="471">
        <v>0.03</v>
      </c>
      <c r="O28" s="467"/>
      <c r="P28" s="147">
        <v>5</v>
      </c>
      <c r="Q28" s="147">
        <v>5</v>
      </c>
      <c r="R28" s="147"/>
      <c r="S28" s="147"/>
      <c r="T28" s="115" t="s">
        <v>11418</v>
      </c>
      <c r="U28" s="115" t="str">
        <f t="shared" si="5"/>
        <v>[[5,3,620],[5,6,11770],[5,3,1350],[5,6,22840],[5,3,2490],[5,6,33930],[5,3,2940]]</v>
      </c>
      <c r="V28" s="57">
        <v>5</v>
      </c>
      <c r="W28" s="57" t="s">
        <v>7011</v>
      </c>
      <c r="X28" s="57">
        <v>620</v>
      </c>
      <c r="Y28" s="57">
        <v>5</v>
      </c>
      <c r="Z28" s="57" t="s">
        <v>7139</v>
      </c>
      <c r="AA28" s="57">
        <v>11770</v>
      </c>
      <c r="AB28" s="57">
        <v>5</v>
      </c>
      <c r="AC28" s="57" t="s">
        <v>7011</v>
      </c>
      <c r="AD28" s="57">
        <v>1350</v>
      </c>
      <c r="AE28" s="57">
        <v>5</v>
      </c>
      <c r="AF28" s="57" t="s">
        <v>7139</v>
      </c>
      <c r="AG28" s="57">
        <v>22840</v>
      </c>
      <c r="AH28" s="57">
        <v>5</v>
      </c>
      <c r="AI28" s="57" t="s">
        <v>7011</v>
      </c>
      <c r="AJ28" s="57">
        <v>2490</v>
      </c>
      <c r="AK28" s="57">
        <v>5</v>
      </c>
      <c r="AL28" s="57" t="s">
        <v>7139</v>
      </c>
      <c r="AM28" s="57">
        <v>33930</v>
      </c>
      <c r="AN28" s="57">
        <v>5</v>
      </c>
      <c r="AO28" s="57" t="s">
        <v>7011</v>
      </c>
      <c r="AP28" s="57">
        <v>2940</v>
      </c>
    </row>
    <row r="29" spans="1:42">
      <c r="A29" s="116">
        <v>40101</v>
      </c>
      <c r="B29" s="116" t="s">
        <v>404</v>
      </c>
      <c r="C29" s="116">
        <v>1</v>
      </c>
      <c r="D29" s="116" t="str">
        <f t="shared" si="2"/>
        <v>ARTIFACT_40101</v>
      </c>
      <c r="E29" s="116" t="str">
        <f t="shared" si="3"/>
        <v>ARTIFACTDES_40101</v>
      </c>
      <c r="F29" s="116">
        <v>4</v>
      </c>
      <c r="G29" s="116">
        <v>0</v>
      </c>
      <c r="H29" s="116" t="s">
        <v>11425</v>
      </c>
      <c r="I29" s="116" t="str">
        <f t="shared" si="9"/>
        <v>[0.08,0.032,0.032]</v>
      </c>
      <c r="J29" s="116">
        <v>25</v>
      </c>
      <c r="K29" s="116" t="str">
        <f t="shared" si="0"/>
        <v>[[2,4,1.6],[112,4,1.6]]</v>
      </c>
      <c r="L29" s="57" t="str">
        <f t="shared" si="1"/>
        <v>[[2,4,1.6],[112,4,1.6]]</v>
      </c>
      <c r="M29" s="465">
        <v>0.04</v>
      </c>
      <c r="N29" s="447"/>
      <c r="O29" s="465"/>
      <c r="P29" s="148">
        <v>4</v>
      </c>
      <c r="Q29" s="148"/>
      <c r="R29" s="148"/>
      <c r="S29" s="148"/>
      <c r="T29" s="116" t="s">
        <v>11418</v>
      </c>
      <c r="U29" s="116" t="str">
        <f t="shared" si="5"/>
        <v>[[2,3,50],[2,6,890],[2,3,100],[2,6,1730],[2,3,190],[2,6,2570],[2,3,220]]</v>
      </c>
      <c r="V29" s="57">
        <v>2</v>
      </c>
      <c r="W29" s="57" t="s">
        <v>7011</v>
      </c>
      <c r="X29" s="57">
        <v>50</v>
      </c>
      <c r="Y29" s="57">
        <v>2</v>
      </c>
      <c r="Z29" s="57" t="s">
        <v>7139</v>
      </c>
      <c r="AA29" s="57">
        <v>890</v>
      </c>
      <c r="AB29" s="57">
        <v>2</v>
      </c>
      <c r="AC29" s="57" t="s">
        <v>7011</v>
      </c>
      <c r="AD29" s="57">
        <v>100</v>
      </c>
      <c r="AE29" s="57">
        <v>2</v>
      </c>
      <c r="AF29" s="57" t="s">
        <v>7139</v>
      </c>
      <c r="AG29" s="57">
        <v>1730</v>
      </c>
      <c r="AH29" s="57">
        <v>2</v>
      </c>
      <c r="AI29" s="57" t="s">
        <v>7011</v>
      </c>
      <c r="AJ29" s="57">
        <v>190</v>
      </c>
      <c r="AK29" s="57">
        <v>2</v>
      </c>
      <c r="AL29" s="57" t="s">
        <v>7139</v>
      </c>
      <c r="AM29" s="57">
        <v>2570</v>
      </c>
      <c r="AN29" s="57">
        <v>2</v>
      </c>
      <c r="AO29" s="57" t="s">
        <v>7011</v>
      </c>
      <c r="AP29" s="57">
        <v>220</v>
      </c>
    </row>
    <row r="30" spans="1:42">
      <c r="A30" s="116">
        <v>40102</v>
      </c>
      <c r="B30" s="116" t="s">
        <v>405</v>
      </c>
      <c r="C30" s="116">
        <v>1</v>
      </c>
      <c r="D30" s="116" t="str">
        <f t="shared" si="2"/>
        <v>ARTIFACT_40102</v>
      </c>
      <c r="E30" s="116" t="str">
        <f t="shared" si="3"/>
        <v>ARTIFACTDES_40102</v>
      </c>
      <c r="F30" s="116">
        <v>4</v>
      </c>
      <c r="G30" s="116">
        <v>0</v>
      </c>
      <c r="H30" s="116" t="s">
        <v>11425</v>
      </c>
      <c r="I30" s="116" t="str">
        <f t="shared" si="9"/>
        <v>[0.08,0.032,0.032]</v>
      </c>
      <c r="J30" s="116">
        <v>25</v>
      </c>
      <c r="K30" s="116" t="str">
        <f t="shared" si="0"/>
        <v>[[2,2,0.8],[131,2,0.8],[115,4,1.6]]</v>
      </c>
      <c r="L30" s="57" t="str">
        <f t="shared" si="1"/>
        <v>[[2,2,0.8],[131,2,0.8],[115,4,1.6]]</v>
      </c>
      <c r="M30" s="466">
        <v>0.02</v>
      </c>
      <c r="N30" s="449"/>
      <c r="O30" s="466">
        <v>0.02</v>
      </c>
      <c r="P30" s="149"/>
      <c r="Q30" s="149">
        <v>4</v>
      </c>
      <c r="R30" s="149"/>
      <c r="S30" s="149"/>
      <c r="T30" s="116" t="s">
        <v>11418</v>
      </c>
      <c r="U30" s="116" t="str">
        <f t="shared" si="5"/>
        <v>[[5,3,530],[5,6,10090],[5,3,1160],[5,6,19570],[5,3,2130],[5,6,29080],[5,3,2520]]</v>
      </c>
      <c r="V30" s="57">
        <v>5</v>
      </c>
      <c r="W30" s="57" t="s">
        <v>7011</v>
      </c>
      <c r="X30" s="57">
        <v>530</v>
      </c>
      <c r="Y30" s="57">
        <v>5</v>
      </c>
      <c r="Z30" s="57" t="s">
        <v>7139</v>
      </c>
      <c r="AA30" s="57">
        <v>10090</v>
      </c>
      <c r="AB30" s="57">
        <v>5</v>
      </c>
      <c r="AC30" s="57" t="s">
        <v>7011</v>
      </c>
      <c r="AD30" s="57">
        <v>1160</v>
      </c>
      <c r="AE30" s="57">
        <v>5</v>
      </c>
      <c r="AF30" s="57" t="s">
        <v>7139</v>
      </c>
      <c r="AG30" s="57">
        <v>19570</v>
      </c>
      <c r="AH30" s="57">
        <v>5</v>
      </c>
      <c r="AI30" s="57" t="s">
        <v>7011</v>
      </c>
      <c r="AJ30" s="57">
        <v>2130</v>
      </c>
      <c r="AK30" s="57">
        <v>5</v>
      </c>
      <c r="AL30" s="57" t="s">
        <v>7139</v>
      </c>
      <c r="AM30" s="57">
        <v>29080</v>
      </c>
      <c r="AN30" s="57">
        <v>5</v>
      </c>
      <c r="AO30" s="57" t="s">
        <v>7011</v>
      </c>
      <c r="AP30" s="57">
        <v>2520</v>
      </c>
    </row>
    <row r="31" spans="1:42" ht="15" thickBot="1">
      <c r="A31" s="116">
        <v>40103</v>
      </c>
      <c r="B31" s="116" t="s">
        <v>406</v>
      </c>
      <c r="C31" s="116">
        <v>1</v>
      </c>
      <c r="D31" s="116" t="str">
        <f t="shared" si="2"/>
        <v>ARTIFACT_40103</v>
      </c>
      <c r="E31" s="116" t="str">
        <f t="shared" si="3"/>
        <v>ARTIFACTDES_40103</v>
      </c>
      <c r="F31" s="116">
        <v>4</v>
      </c>
      <c r="G31" s="116">
        <v>0</v>
      </c>
      <c r="H31" s="116" t="s">
        <v>11425</v>
      </c>
      <c r="I31" s="116" t="str">
        <f t="shared" si="9"/>
        <v>[0.08,0.032,0.032]</v>
      </c>
      <c r="J31" s="116">
        <v>25</v>
      </c>
      <c r="K31" s="116" t="str">
        <f t="shared" si="0"/>
        <v>[[131,4,1.6],[121,4,1.6]]</v>
      </c>
      <c r="L31" s="57" t="str">
        <f t="shared" si="1"/>
        <v>[,[131,4,1.6],[121,4,1.6]]</v>
      </c>
      <c r="M31" s="468"/>
      <c r="N31" s="467"/>
      <c r="O31" s="468">
        <v>0.04</v>
      </c>
      <c r="P31" s="150"/>
      <c r="Q31" s="150"/>
      <c r="R31" s="150"/>
      <c r="S31" s="150">
        <v>4</v>
      </c>
      <c r="T31" s="116" t="s">
        <v>11418</v>
      </c>
      <c r="U31" s="116" t="str">
        <f t="shared" si="5"/>
        <v>[[4,3,160],[4,6,3000],[4,3,340],[4,6,5820],[4,3,630],[4,6,8650],[4,3,750]]</v>
      </c>
      <c r="V31" s="57">
        <v>4</v>
      </c>
      <c r="W31" s="57" t="s">
        <v>7011</v>
      </c>
      <c r="X31" s="57">
        <v>160</v>
      </c>
      <c r="Y31" s="57">
        <v>4</v>
      </c>
      <c r="Z31" s="57" t="s">
        <v>7139</v>
      </c>
      <c r="AA31" s="57">
        <v>3000</v>
      </c>
      <c r="AB31" s="57">
        <v>4</v>
      </c>
      <c r="AC31" s="57" t="s">
        <v>7011</v>
      </c>
      <c r="AD31" s="57">
        <v>340</v>
      </c>
      <c r="AE31" s="57">
        <v>4</v>
      </c>
      <c r="AF31" s="57" t="s">
        <v>7139</v>
      </c>
      <c r="AG31" s="57">
        <v>5820</v>
      </c>
      <c r="AH31" s="57">
        <v>4</v>
      </c>
      <c r="AI31" s="57" t="s">
        <v>7011</v>
      </c>
      <c r="AJ31" s="57">
        <v>630</v>
      </c>
      <c r="AK31" s="57">
        <v>4</v>
      </c>
      <c r="AL31" s="57" t="s">
        <v>7139</v>
      </c>
      <c r="AM31" s="57">
        <v>8650</v>
      </c>
      <c r="AN31" s="57">
        <v>4</v>
      </c>
      <c r="AO31" s="57" t="s">
        <v>7011</v>
      </c>
      <c r="AP31" s="57">
        <v>750</v>
      </c>
    </row>
    <row r="32" spans="1:42">
      <c r="A32" s="115">
        <v>40321</v>
      </c>
      <c r="B32" s="115" t="s">
        <v>407</v>
      </c>
      <c r="C32" s="115">
        <v>1</v>
      </c>
      <c r="D32" s="115" t="str">
        <f t="shared" si="2"/>
        <v>ARTIFACT_40321</v>
      </c>
      <c r="E32" s="115" t="str">
        <f t="shared" si="3"/>
        <v>ARTIFACTDES_40321</v>
      </c>
      <c r="F32" s="115">
        <v>4</v>
      </c>
      <c r="G32" s="115">
        <v>0</v>
      </c>
      <c r="H32" s="115" t="s">
        <v>11426</v>
      </c>
      <c r="I32" s="115" t="str">
        <f t="shared" si="9"/>
        <v>[0.11,0.044,0.044]</v>
      </c>
      <c r="J32" s="115">
        <v>25</v>
      </c>
      <c r="K32" s="115" t="str">
        <f t="shared" si="0"/>
        <v>[[131,3,1.2],[118,2,0.8],[121,6,2.4]]</v>
      </c>
      <c r="L32" s="57" t="str">
        <f t="shared" si="1"/>
        <v>[,[131,3,1.2],[118,2,0.8],[121,6,2.4]]</v>
      </c>
      <c r="M32" s="469"/>
      <c r="N32" s="469"/>
      <c r="O32" s="469">
        <v>0.03</v>
      </c>
      <c r="P32" s="131"/>
      <c r="Q32" s="145"/>
      <c r="R32" s="145">
        <v>2</v>
      </c>
      <c r="S32" s="145">
        <v>6</v>
      </c>
      <c r="T32" s="115" t="s">
        <v>11418</v>
      </c>
      <c r="U32" s="115" t="str">
        <f t="shared" si="5"/>
        <v>[[4,6,1980],[4,3,240],[4,6,4300],[4,3,470],[4,6,7920],[4,3,690],[4,6,9370]]</v>
      </c>
      <c r="V32" s="57">
        <v>4</v>
      </c>
      <c r="W32" s="57" t="s">
        <v>7139</v>
      </c>
      <c r="X32" s="57">
        <v>1980</v>
      </c>
      <c r="Y32" s="57">
        <v>4</v>
      </c>
      <c r="Z32" s="57" t="s">
        <v>7011</v>
      </c>
      <c r="AA32" s="57">
        <v>240</v>
      </c>
      <c r="AB32" s="57">
        <v>4</v>
      </c>
      <c r="AC32" s="57" t="s">
        <v>7139</v>
      </c>
      <c r="AD32" s="57">
        <v>4300</v>
      </c>
      <c r="AE32" s="57">
        <v>4</v>
      </c>
      <c r="AF32" s="57" t="s">
        <v>7011</v>
      </c>
      <c r="AG32" s="57">
        <v>470</v>
      </c>
      <c r="AH32" s="57">
        <v>4</v>
      </c>
      <c r="AI32" s="57" t="s">
        <v>7139</v>
      </c>
      <c r="AJ32" s="57">
        <v>7920</v>
      </c>
      <c r="AK32" s="57">
        <v>4</v>
      </c>
      <c r="AL32" s="57" t="s">
        <v>7011</v>
      </c>
      <c r="AM32" s="57">
        <v>690</v>
      </c>
      <c r="AN32" s="57">
        <v>4</v>
      </c>
      <c r="AO32" s="57" t="s">
        <v>7139</v>
      </c>
      <c r="AP32" s="57">
        <v>9370</v>
      </c>
    </row>
    <row r="33" spans="1:42">
      <c r="A33" s="115">
        <v>40322</v>
      </c>
      <c r="B33" s="115" t="s">
        <v>408</v>
      </c>
      <c r="C33" s="115">
        <v>1</v>
      </c>
      <c r="D33" s="115" t="str">
        <f t="shared" si="2"/>
        <v>ARTIFACT_40322</v>
      </c>
      <c r="E33" s="115" t="str">
        <f t="shared" si="3"/>
        <v>ARTIFACTDES_40322</v>
      </c>
      <c r="F33" s="115">
        <v>4</v>
      </c>
      <c r="G33" s="115">
        <v>0</v>
      </c>
      <c r="H33" s="115" t="s">
        <v>11426</v>
      </c>
      <c r="I33" s="115" t="str">
        <f t="shared" si="9"/>
        <v>[0.09,0.036,0.036]</v>
      </c>
      <c r="J33" s="115">
        <v>25</v>
      </c>
      <c r="K33" s="115" t="str">
        <f t="shared" si="0"/>
        <v>[[5,3,1.2],[115,6,2.4]]</v>
      </c>
      <c r="L33" s="57" t="str">
        <f t="shared" si="1"/>
        <v>[,[5,3,1.2],[115,6,2.4]]</v>
      </c>
      <c r="M33" s="470"/>
      <c r="N33" s="470">
        <v>0.03</v>
      </c>
      <c r="O33" s="470"/>
      <c r="P33" s="133"/>
      <c r="Q33" s="146">
        <v>6</v>
      </c>
      <c r="R33" s="146"/>
      <c r="S33" s="146"/>
      <c r="T33" s="115" t="s">
        <v>11418</v>
      </c>
      <c r="U33" s="115" t="str">
        <f t="shared" si="5"/>
        <v>[[3,6,980],[3,3,120],[3,6,2120],[3,3,230],[3,6,3900],[3,3,340],[3,6,4610]]</v>
      </c>
      <c r="V33" s="57">
        <v>3</v>
      </c>
      <c r="W33" s="57" t="s">
        <v>7139</v>
      </c>
      <c r="X33" s="57">
        <v>980</v>
      </c>
      <c r="Y33" s="57">
        <v>3</v>
      </c>
      <c r="Z33" s="57" t="s">
        <v>7011</v>
      </c>
      <c r="AA33" s="57">
        <v>120</v>
      </c>
      <c r="AB33" s="57">
        <v>3</v>
      </c>
      <c r="AC33" s="57" t="s">
        <v>7139</v>
      </c>
      <c r="AD33" s="57">
        <v>2120</v>
      </c>
      <c r="AE33" s="57">
        <v>3</v>
      </c>
      <c r="AF33" s="57" t="s">
        <v>7011</v>
      </c>
      <c r="AG33" s="57">
        <v>230</v>
      </c>
      <c r="AH33" s="57">
        <v>3</v>
      </c>
      <c r="AI33" s="57" t="s">
        <v>7139</v>
      </c>
      <c r="AJ33" s="57">
        <v>3900</v>
      </c>
      <c r="AK33" s="57">
        <v>3</v>
      </c>
      <c r="AL33" s="57" t="s">
        <v>7011</v>
      </c>
      <c r="AM33" s="57">
        <v>340</v>
      </c>
      <c r="AN33" s="57">
        <v>3</v>
      </c>
      <c r="AO33" s="57" t="s">
        <v>7139</v>
      </c>
      <c r="AP33" s="57">
        <v>4610</v>
      </c>
    </row>
    <row r="34" spans="1:42" ht="15" thickBot="1">
      <c r="A34" s="115">
        <v>40323</v>
      </c>
      <c r="B34" s="115" t="s">
        <v>409</v>
      </c>
      <c r="C34" s="115">
        <v>1</v>
      </c>
      <c r="D34" s="115" t="str">
        <f t="shared" si="2"/>
        <v>ARTIFACT_40323</v>
      </c>
      <c r="E34" s="115" t="str">
        <f t="shared" si="3"/>
        <v>ARTIFACTDES_40323</v>
      </c>
      <c r="F34" s="115">
        <v>4</v>
      </c>
      <c r="G34" s="115">
        <v>0</v>
      </c>
      <c r="H34" s="115" t="s">
        <v>11426</v>
      </c>
      <c r="I34" s="115" t="str">
        <f t="shared" si="9"/>
        <v>[0.08,0.032,0.032]</v>
      </c>
      <c r="J34" s="115">
        <v>25</v>
      </c>
      <c r="K34" s="115" t="str">
        <f t="shared" si="0"/>
        <v>[[2,2,0.8],[5,2,0.8],[121,4,1.6]]</v>
      </c>
      <c r="L34" s="57" t="str">
        <f t="shared" si="1"/>
        <v>[[2,2,0.8],[5,2,0.8],[121,4,1.6]]</v>
      </c>
      <c r="M34" s="472">
        <v>0.02</v>
      </c>
      <c r="N34" s="472">
        <v>0.02</v>
      </c>
      <c r="O34" s="472"/>
      <c r="P34" s="151"/>
      <c r="Q34" s="152"/>
      <c r="R34" s="152"/>
      <c r="S34" s="152">
        <v>4</v>
      </c>
      <c r="T34" s="115" t="s">
        <v>11418</v>
      </c>
      <c r="U34" s="115" t="str">
        <f t="shared" si="5"/>
        <v>[[2,6,590],[2,3,70],[2,6,1280],[2,3,140],[2,6,2350],[2,3,210],[2,6,2790]]</v>
      </c>
      <c r="V34" s="57">
        <v>2</v>
      </c>
      <c r="W34" s="57" t="s">
        <v>7139</v>
      </c>
      <c r="X34" s="57">
        <v>590</v>
      </c>
      <c r="Y34" s="57">
        <v>2</v>
      </c>
      <c r="Z34" s="57" t="s">
        <v>7011</v>
      </c>
      <c r="AA34" s="57">
        <v>70</v>
      </c>
      <c r="AB34" s="57">
        <v>2</v>
      </c>
      <c r="AC34" s="57" t="s">
        <v>7139</v>
      </c>
      <c r="AD34" s="57">
        <v>1280</v>
      </c>
      <c r="AE34" s="57">
        <v>2</v>
      </c>
      <c r="AF34" s="57" t="s">
        <v>7011</v>
      </c>
      <c r="AG34" s="57">
        <v>140</v>
      </c>
      <c r="AH34" s="57">
        <v>2</v>
      </c>
      <c r="AI34" s="57" t="s">
        <v>7139</v>
      </c>
      <c r="AJ34" s="57">
        <v>2350</v>
      </c>
      <c r="AK34" s="57">
        <v>2</v>
      </c>
      <c r="AL34" s="57" t="s">
        <v>7011</v>
      </c>
      <c r="AM34" s="57">
        <v>210</v>
      </c>
      <c r="AN34" s="57">
        <v>2</v>
      </c>
      <c r="AO34" s="57" t="s">
        <v>7139</v>
      </c>
      <c r="AP34" s="57">
        <v>2790</v>
      </c>
    </row>
    <row r="35" spans="1:42" s="118" customFormat="1">
      <c r="A35" s="117">
        <v>40421</v>
      </c>
      <c r="B35" s="117" t="s">
        <v>410</v>
      </c>
      <c r="C35" s="117">
        <v>2</v>
      </c>
      <c r="D35" s="117" t="str">
        <f t="shared" si="2"/>
        <v>ARTIFACT_40421</v>
      </c>
      <c r="E35" s="117" t="str">
        <f t="shared" si="3"/>
        <v>ARTIFACTDES_40421</v>
      </c>
      <c r="F35" s="117">
        <v>5</v>
      </c>
      <c r="G35" s="117">
        <v>0</v>
      </c>
      <c r="H35" s="117" t="s">
        <v>11427</v>
      </c>
      <c r="I35" s="117" t="str">
        <f t="shared" si="9"/>
        <v>[0.2,0.08,0.08]</v>
      </c>
      <c r="J35" s="117">
        <v>75</v>
      </c>
      <c r="K35" s="117" t="str">
        <f t="shared" si="0"/>
        <v>[[131,4,1.6],[112,6,2.4],[118,10,4]]</v>
      </c>
      <c r="L35" s="118" t="str">
        <f t="shared" si="1"/>
        <v>[,[131,4,1.6],[112,6,2.4],[118,10,4]]</v>
      </c>
      <c r="M35" s="427"/>
      <c r="N35" s="428"/>
      <c r="O35" s="428">
        <v>0.04</v>
      </c>
      <c r="P35" s="153">
        <v>6</v>
      </c>
      <c r="Q35" s="153"/>
      <c r="R35" s="153">
        <v>10</v>
      </c>
      <c r="S35" s="153"/>
      <c r="T35" s="117" t="s">
        <v>11418</v>
      </c>
      <c r="U35" s="117" t="str">
        <f t="shared" si="5"/>
        <v>[[5,6,9270],[5,3,1120],[5,6,20090],[5,3,2170],[5,6,37000],[5,3,3230],[5,6,43780]]</v>
      </c>
      <c r="V35" s="118">
        <v>5</v>
      </c>
      <c r="W35" s="118" t="s">
        <v>7139</v>
      </c>
      <c r="X35" s="118">
        <v>9270</v>
      </c>
      <c r="Y35" s="118">
        <v>5</v>
      </c>
      <c r="Z35" s="118" t="s">
        <v>7011</v>
      </c>
      <c r="AA35" s="118">
        <v>1120</v>
      </c>
      <c r="AB35" s="118">
        <v>5</v>
      </c>
      <c r="AC35" s="118" t="s">
        <v>7139</v>
      </c>
      <c r="AD35" s="118">
        <v>20090</v>
      </c>
      <c r="AE35" s="118">
        <v>5</v>
      </c>
      <c r="AF35" s="118" t="s">
        <v>7011</v>
      </c>
      <c r="AG35" s="118">
        <v>2170</v>
      </c>
      <c r="AH35" s="118">
        <v>5</v>
      </c>
      <c r="AI35" s="118" t="s">
        <v>7139</v>
      </c>
      <c r="AJ35" s="118">
        <v>37000</v>
      </c>
      <c r="AK35" s="118">
        <v>5</v>
      </c>
      <c r="AL35" s="118" t="s">
        <v>7011</v>
      </c>
      <c r="AM35" s="118">
        <v>3230</v>
      </c>
      <c r="AN35" s="118">
        <v>5</v>
      </c>
      <c r="AO35" s="118" t="s">
        <v>7139</v>
      </c>
      <c r="AP35" s="118">
        <v>43780</v>
      </c>
    </row>
    <row r="36" spans="1:42" s="118" customFormat="1">
      <c r="A36" s="119">
        <v>40422</v>
      </c>
      <c r="B36" s="119" t="s">
        <v>411</v>
      </c>
      <c r="C36" s="119">
        <v>2</v>
      </c>
      <c r="D36" s="119" t="str">
        <f t="shared" si="2"/>
        <v>ARTIFACT_40422</v>
      </c>
      <c r="E36" s="119" t="str">
        <f t="shared" si="3"/>
        <v>ARTIFACTDES_40422</v>
      </c>
      <c r="F36" s="119">
        <v>5</v>
      </c>
      <c r="G36" s="119">
        <v>0</v>
      </c>
      <c r="H36" s="119" t="s">
        <v>11427</v>
      </c>
      <c r="I36" s="119" t="str">
        <f t="shared" si="9"/>
        <v>[0.18,0.072,0.072]</v>
      </c>
      <c r="J36" s="119">
        <v>75</v>
      </c>
      <c r="K36" s="119" t="str">
        <f t="shared" si="0"/>
        <v>[[5,6,2.4],[121,12,4.8]]</v>
      </c>
      <c r="L36" s="118" t="str">
        <f t="shared" si="1"/>
        <v>[,[5,6,2.4],[121,12,4.8]]</v>
      </c>
      <c r="M36" s="429"/>
      <c r="N36" s="430">
        <v>0.06</v>
      </c>
      <c r="O36" s="430"/>
      <c r="P36" s="154"/>
      <c r="Q36" s="154"/>
      <c r="R36" s="154"/>
      <c r="S36" s="154">
        <v>12</v>
      </c>
      <c r="T36" s="119" t="s">
        <v>11418</v>
      </c>
      <c r="U36" s="119" t="str">
        <f t="shared" si="5"/>
        <v>[[4,6,2750],[4,3,330],[4,6,5970],[4,3,650],[4,6,11000],[4,3,960],[4,6,13020]]</v>
      </c>
      <c r="V36" s="118">
        <v>4</v>
      </c>
      <c r="W36" s="118" t="s">
        <v>7139</v>
      </c>
      <c r="X36" s="118">
        <v>2750</v>
      </c>
      <c r="Y36" s="118">
        <v>4</v>
      </c>
      <c r="Z36" s="118" t="s">
        <v>7011</v>
      </c>
      <c r="AA36" s="118">
        <v>330</v>
      </c>
      <c r="AB36" s="118">
        <v>4</v>
      </c>
      <c r="AC36" s="118" t="s">
        <v>7139</v>
      </c>
      <c r="AD36" s="118">
        <v>5970</v>
      </c>
      <c r="AE36" s="118">
        <v>4</v>
      </c>
      <c r="AF36" s="118" t="s">
        <v>7011</v>
      </c>
      <c r="AG36" s="118">
        <v>650</v>
      </c>
      <c r="AH36" s="118">
        <v>4</v>
      </c>
      <c r="AI36" s="118" t="s">
        <v>7139</v>
      </c>
      <c r="AJ36" s="118">
        <v>11000</v>
      </c>
      <c r="AK36" s="118">
        <v>4</v>
      </c>
      <c r="AL36" s="118" t="s">
        <v>7011</v>
      </c>
      <c r="AM36" s="118">
        <v>960</v>
      </c>
      <c r="AN36" s="118">
        <v>4</v>
      </c>
      <c r="AO36" s="118" t="s">
        <v>7139</v>
      </c>
      <c r="AP36" s="118">
        <v>13020</v>
      </c>
    </row>
    <row r="37" spans="1:42" s="118" customFormat="1">
      <c r="A37" s="117">
        <v>40423</v>
      </c>
      <c r="B37" s="117" t="s">
        <v>412</v>
      </c>
      <c r="C37" s="117">
        <v>2</v>
      </c>
      <c r="D37" s="117" t="str">
        <f t="shared" si="2"/>
        <v>ARTIFACT_40423</v>
      </c>
      <c r="E37" s="117" t="str">
        <f t="shared" si="3"/>
        <v>ARTIFACTDES_40423</v>
      </c>
      <c r="F37" s="117">
        <v>5</v>
      </c>
      <c r="G37" s="117">
        <v>0</v>
      </c>
      <c r="H37" s="117" t="s">
        <v>11427</v>
      </c>
      <c r="I37" s="117" t="str">
        <f t="shared" si="9"/>
        <v>[0.18,0.072,0.072]</v>
      </c>
      <c r="J37" s="117">
        <v>75</v>
      </c>
      <c r="K37" s="117" t="str">
        <f t="shared" si="0"/>
        <v>[[131,6,2.4],[118,12,4.8]]</v>
      </c>
      <c r="L37" s="118" t="str">
        <f t="shared" si="1"/>
        <v>[,[131,6,2.4],[118,12,4.8]]</v>
      </c>
      <c r="M37" s="431"/>
      <c r="N37" s="432"/>
      <c r="O37" s="432">
        <v>0.06</v>
      </c>
      <c r="P37" s="155"/>
      <c r="Q37" s="155"/>
      <c r="R37" s="155">
        <v>12</v>
      </c>
      <c r="S37" s="155"/>
      <c r="T37" s="117" t="s">
        <v>11418</v>
      </c>
      <c r="U37" s="117" t="str">
        <f t="shared" si="5"/>
        <v>[[3,6,1350],[3,3,160],[3,6,2940],[3,3,320],[3,6,5410],[3,3,470],[3,6,6400]]</v>
      </c>
      <c r="V37" s="118">
        <v>3</v>
      </c>
      <c r="W37" s="118" t="s">
        <v>7139</v>
      </c>
      <c r="X37" s="118">
        <v>1350</v>
      </c>
      <c r="Y37" s="118">
        <v>3</v>
      </c>
      <c r="Z37" s="118" t="s">
        <v>7011</v>
      </c>
      <c r="AA37" s="118">
        <v>160</v>
      </c>
      <c r="AB37" s="118">
        <v>3</v>
      </c>
      <c r="AC37" s="118" t="s">
        <v>7139</v>
      </c>
      <c r="AD37" s="118">
        <v>2940</v>
      </c>
      <c r="AE37" s="118">
        <v>3</v>
      </c>
      <c r="AF37" s="118" t="s">
        <v>7011</v>
      </c>
      <c r="AG37" s="118">
        <v>320</v>
      </c>
      <c r="AH37" s="118">
        <v>3</v>
      </c>
      <c r="AI37" s="118" t="s">
        <v>7139</v>
      </c>
      <c r="AJ37" s="118">
        <v>5410</v>
      </c>
      <c r="AK37" s="118">
        <v>3</v>
      </c>
      <c r="AL37" s="118" t="s">
        <v>7011</v>
      </c>
      <c r="AM37" s="118">
        <v>470</v>
      </c>
      <c r="AN37" s="118">
        <v>3</v>
      </c>
      <c r="AO37" s="118" t="s">
        <v>7139</v>
      </c>
      <c r="AP37" s="118">
        <v>6400</v>
      </c>
    </row>
    <row r="38" spans="1:42" s="118" customFormat="1" ht="15" thickBot="1">
      <c r="A38" s="119">
        <v>40424</v>
      </c>
      <c r="B38" s="119" t="s">
        <v>413</v>
      </c>
      <c r="C38" s="119">
        <v>2</v>
      </c>
      <c r="D38" s="119" t="str">
        <f t="shared" si="2"/>
        <v>ARTIFACT_40424</v>
      </c>
      <c r="E38" s="119" t="str">
        <f t="shared" si="3"/>
        <v>ARTIFACTDES_40424</v>
      </c>
      <c r="F38" s="119">
        <v>5</v>
      </c>
      <c r="G38" s="119">
        <v>0</v>
      </c>
      <c r="H38" s="119" t="s">
        <v>11427</v>
      </c>
      <c r="I38" s="119" t="str">
        <f t="shared" si="9"/>
        <v>[0.17,0.068,0.068]</v>
      </c>
      <c r="J38" s="119">
        <v>75</v>
      </c>
      <c r="K38" s="119" t="str">
        <f t="shared" si="0"/>
        <v>[[5,7,2.8],[115,10,4]]</v>
      </c>
      <c r="L38" s="118" t="str">
        <f t="shared" si="1"/>
        <v>[,[5,7,2.8],[115,10,4]]</v>
      </c>
      <c r="M38" s="433"/>
      <c r="N38" s="434">
        <v>7.0000000000000007E-2</v>
      </c>
      <c r="O38" s="434"/>
      <c r="P38" s="156"/>
      <c r="Q38" s="156">
        <v>10</v>
      </c>
      <c r="R38" s="156"/>
      <c r="S38" s="156"/>
      <c r="T38" s="119" t="s">
        <v>11418</v>
      </c>
      <c r="U38" s="119" t="str">
        <f t="shared" si="5"/>
        <v>[[2,6,820],[2,3,100],[2,6,1780],[2,3,190],[2,6,3270],[2,3,290],[2,6,3870]]</v>
      </c>
      <c r="V38" s="118">
        <v>2</v>
      </c>
      <c r="W38" s="118" t="s">
        <v>7139</v>
      </c>
      <c r="X38" s="118">
        <v>820</v>
      </c>
      <c r="Y38" s="118">
        <v>2</v>
      </c>
      <c r="Z38" s="118" t="s">
        <v>7011</v>
      </c>
      <c r="AA38" s="118">
        <v>100</v>
      </c>
      <c r="AB38" s="118">
        <v>2</v>
      </c>
      <c r="AC38" s="118" t="s">
        <v>7139</v>
      </c>
      <c r="AD38" s="118">
        <v>1780</v>
      </c>
      <c r="AE38" s="118">
        <v>2</v>
      </c>
      <c r="AF38" s="118" t="s">
        <v>7011</v>
      </c>
      <c r="AG38" s="118">
        <v>190</v>
      </c>
      <c r="AH38" s="118">
        <v>2</v>
      </c>
      <c r="AI38" s="118" t="s">
        <v>7139</v>
      </c>
      <c r="AJ38" s="118">
        <v>3270</v>
      </c>
      <c r="AK38" s="118">
        <v>2</v>
      </c>
      <c r="AL38" s="118" t="s">
        <v>7011</v>
      </c>
      <c r="AM38" s="118">
        <v>290</v>
      </c>
      <c r="AN38" s="118">
        <v>2</v>
      </c>
      <c r="AO38" s="118" t="s">
        <v>7139</v>
      </c>
      <c r="AP38" s="118">
        <v>3870</v>
      </c>
    </row>
    <row r="39" spans="1:42" s="121" customFormat="1">
      <c r="A39" s="120">
        <v>40331</v>
      </c>
      <c r="B39" s="120" t="s">
        <v>414</v>
      </c>
      <c r="C39" s="120">
        <v>1</v>
      </c>
      <c r="D39" s="120" t="str">
        <f t="shared" si="2"/>
        <v>ARTIFACT_40331</v>
      </c>
      <c r="E39" s="120" t="str">
        <f t="shared" si="3"/>
        <v>ARTIFACTDES_40331</v>
      </c>
      <c r="F39" s="120">
        <v>5</v>
      </c>
      <c r="G39" s="120">
        <v>0</v>
      </c>
      <c r="H39" s="120" t="s">
        <v>11428</v>
      </c>
      <c r="I39" s="120" t="str">
        <f t="shared" ref="I39:I41" si="12">IF(SUM(M39:S39)=0,"","["&amp;(SUM(M39:O39)*100+SUM(P39:S39))/100&amp;","&amp;(SUM(M39:O39)*100+SUM(P39:S39))/250&amp;","&amp;(SUM(M39:O39)*100+SUM(P39:S39))/250&amp;"]")</f>
        <v>[0.18,0.072,0.072]</v>
      </c>
      <c r="J39" s="120">
        <v>75</v>
      </c>
      <c r="K39" s="120" t="str">
        <f t="shared" si="0"/>
        <v>[[2,4,1.6],[5,2,0.8],[115,12,4.8]]</v>
      </c>
      <c r="L39" s="121" t="str">
        <f t="shared" si="1"/>
        <v>[[2,4,1.6],[5,2,0.8],[115,12,4.8]]</v>
      </c>
      <c r="M39" s="473">
        <v>0.04</v>
      </c>
      <c r="N39" s="473">
        <v>0.02</v>
      </c>
      <c r="O39" s="473"/>
      <c r="P39" s="157"/>
      <c r="Q39" s="157">
        <v>12</v>
      </c>
      <c r="R39" s="157"/>
      <c r="S39" s="157"/>
      <c r="T39" s="120" t="s">
        <v>11418</v>
      </c>
      <c r="U39" s="120" t="str">
        <f>"[["&amp;V39&amp;","&amp;IF(W39="攻击",3,IF(W39="生命",6,7))&amp;","&amp;X39&amp;"],["&amp;Y39&amp;","&amp;IF(Z39="攻击",3,IF(Z39="生命",6,7))&amp;","&amp;AA39&amp;"],["&amp;AB39&amp;","&amp;IF(AC39="攻击",3,IF(AC39="生命",6,7))&amp;","&amp;AD39&amp;"],["&amp;AE39&amp;","&amp;IF(AF39="攻击",3,IF(AF39="生命",6,7))&amp;","&amp;AG39&amp;"],["&amp;AH39&amp;","&amp;IF(AI39="攻击",3,IF(AI39="生命",6,7))&amp;","&amp;AJ39&amp;"],["&amp;AK39&amp;","&amp;IF(AL39="攻击",3,IF(AL39="生命",6,7))&amp;","&amp;AM39&amp;"],["&amp;AN39&amp;","&amp;IF(AO39="攻击",3,IF(AO39="生命",6,7))&amp;","&amp;AP39&amp;"]]"</f>
        <v>[[5,6,6670],[5,3,810],[5,6,14470],[5,3,1570],[5,6,26640],[5,3,2330],[5,6,31520]]</v>
      </c>
      <c r="V39" s="121">
        <v>5</v>
      </c>
      <c r="W39" s="121" t="s">
        <v>7139</v>
      </c>
      <c r="X39" s="121">
        <v>6670</v>
      </c>
      <c r="Y39" s="121">
        <v>5</v>
      </c>
      <c r="Z39" s="121" t="s">
        <v>7011</v>
      </c>
      <c r="AA39" s="121">
        <v>810</v>
      </c>
      <c r="AB39" s="121">
        <v>5</v>
      </c>
      <c r="AC39" s="121" t="s">
        <v>7139</v>
      </c>
      <c r="AD39" s="121">
        <v>14470</v>
      </c>
      <c r="AE39" s="121">
        <v>5</v>
      </c>
      <c r="AF39" s="121" t="s">
        <v>7011</v>
      </c>
      <c r="AG39" s="121">
        <v>1570</v>
      </c>
      <c r="AH39" s="121">
        <v>5</v>
      </c>
      <c r="AI39" s="121" t="s">
        <v>7139</v>
      </c>
      <c r="AJ39" s="121">
        <v>26640</v>
      </c>
      <c r="AK39" s="121">
        <v>5</v>
      </c>
      <c r="AL39" s="121" t="s">
        <v>7011</v>
      </c>
      <c r="AM39" s="121">
        <v>2330</v>
      </c>
      <c r="AN39" s="121">
        <v>5</v>
      </c>
      <c r="AO39" s="121" t="s">
        <v>7139</v>
      </c>
      <c r="AP39" s="121">
        <v>31520</v>
      </c>
    </row>
    <row r="40" spans="1:42" s="121" customFormat="1">
      <c r="A40" s="120">
        <v>40332</v>
      </c>
      <c r="B40" s="120" t="s">
        <v>415</v>
      </c>
      <c r="C40" s="120">
        <v>1</v>
      </c>
      <c r="D40" s="120" t="str">
        <f t="shared" si="2"/>
        <v>ARTIFACT_40332</v>
      </c>
      <c r="E40" s="120" t="str">
        <f t="shared" si="3"/>
        <v>ARTIFACTDES_40332</v>
      </c>
      <c r="F40" s="120">
        <v>5</v>
      </c>
      <c r="G40" s="120">
        <v>0</v>
      </c>
      <c r="H40" s="120" t="s">
        <v>11428</v>
      </c>
      <c r="I40" s="120" t="str">
        <f t="shared" si="12"/>
        <v>[0.18,0.072,0.072]</v>
      </c>
      <c r="J40" s="120">
        <v>75</v>
      </c>
      <c r="K40" s="120" t="str">
        <f t="shared" si="0"/>
        <v>[[5,2,0.8],[131,4,1.6],[112,12,4.8]]</v>
      </c>
      <c r="L40" s="121" t="str">
        <f t="shared" si="1"/>
        <v>[,[5,2,0.8],[131,4,1.6],[112,12,4.8]]</v>
      </c>
      <c r="M40" s="474"/>
      <c r="N40" s="474">
        <v>0.02</v>
      </c>
      <c r="O40" s="474">
        <v>0.04</v>
      </c>
      <c r="P40" s="158">
        <v>12</v>
      </c>
      <c r="Q40" s="158"/>
      <c r="R40" s="158"/>
      <c r="S40" s="158"/>
      <c r="T40" s="120" t="s">
        <v>11418</v>
      </c>
      <c r="U40" s="120" t="str">
        <f>"[["&amp;V40&amp;","&amp;IF(W40="攻击",3,IF(W40="生命",6,7))&amp;","&amp;X40&amp;"],["&amp;Y40&amp;","&amp;IF(Z40="攻击",3,IF(Z40="生命",6,7))&amp;","&amp;AA40&amp;"],["&amp;AB40&amp;","&amp;IF(AC40="攻击",3,IF(AC40="生命",6,7))&amp;","&amp;AD40&amp;"],["&amp;AE40&amp;","&amp;IF(AF40="攻击",3,IF(AF40="生命",6,7))&amp;","&amp;AG40&amp;"],["&amp;AH40&amp;","&amp;IF(AI40="攻击",3,IF(AI40="生命",6,7))&amp;","&amp;AJ40&amp;"],["&amp;AK40&amp;","&amp;IF(AL40="攻击",3,IF(AL40="生命",6,7))&amp;","&amp;AM40&amp;"],["&amp;AN40&amp;","&amp;IF(AO40="攻击",3,IF(AO40="生命",6,7))&amp;","&amp;AP40&amp;"]]"</f>
        <v>[[3,6,980],[3,3,120],[3,6,2120],[3,3,230],[3,6,3900],[3,3,340],[3,6,4610]]</v>
      </c>
      <c r="V40" s="121">
        <v>3</v>
      </c>
      <c r="W40" s="121" t="s">
        <v>7139</v>
      </c>
      <c r="X40" s="121">
        <v>980</v>
      </c>
      <c r="Y40" s="121">
        <v>3</v>
      </c>
      <c r="Z40" s="121" t="s">
        <v>7011</v>
      </c>
      <c r="AA40" s="121">
        <v>120</v>
      </c>
      <c r="AB40" s="121">
        <v>3</v>
      </c>
      <c r="AC40" s="121" t="s">
        <v>7139</v>
      </c>
      <c r="AD40" s="121">
        <v>2120</v>
      </c>
      <c r="AE40" s="121">
        <v>3</v>
      </c>
      <c r="AF40" s="121" t="s">
        <v>7011</v>
      </c>
      <c r="AG40" s="121">
        <v>230</v>
      </c>
      <c r="AH40" s="121">
        <v>3</v>
      </c>
      <c r="AI40" s="121" t="s">
        <v>7139</v>
      </c>
      <c r="AJ40" s="121">
        <v>3900</v>
      </c>
      <c r="AK40" s="121">
        <v>3</v>
      </c>
      <c r="AL40" s="121" t="s">
        <v>7011</v>
      </c>
      <c r="AM40" s="121">
        <v>340</v>
      </c>
      <c r="AN40" s="121">
        <v>3</v>
      </c>
      <c r="AO40" s="121" t="s">
        <v>7139</v>
      </c>
      <c r="AP40" s="121">
        <v>4610</v>
      </c>
    </row>
    <row r="41" spans="1:42" s="121" customFormat="1">
      <c r="A41" s="120">
        <v>40333</v>
      </c>
      <c r="B41" s="120" t="s">
        <v>416</v>
      </c>
      <c r="C41" s="120">
        <v>1</v>
      </c>
      <c r="D41" s="120" t="str">
        <f t="shared" si="2"/>
        <v>ARTIFACT_40333</v>
      </c>
      <c r="E41" s="120" t="str">
        <f t="shared" si="3"/>
        <v>ARTIFACTDES_40333</v>
      </c>
      <c r="F41" s="120">
        <v>5</v>
      </c>
      <c r="G41" s="120">
        <v>0</v>
      </c>
      <c r="H41" s="120" t="s">
        <v>11428</v>
      </c>
      <c r="I41" s="120" t="str">
        <f t="shared" si="12"/>
        <v>[0.18,0.072,0.072]</v>
      </c>
      <c r="J41" s="120">
        <v>75</v>
      </c>
      <c r="K41" s="120" t="str">
        <f t="shared" si="0"/>
        <v>[[2,4,1.6],[5,2,0.8],[121,12,4.8]]</v>
      </c>
      <c r="L41" s="121" t="str">
        <f t="shared" si="1"/>
        <v>[[2,4,1.6],[5,2,0.8],[121,12,4.8]]</v>
      </c>
      <c r="M41" s="475">
        <v>0.04</v>
      </c>
      <c r="N41" s="475">
        <v>0.02</v>
      </c>
      <c r="O41" s="475"/>
      <c r="P41" s="159"/>
      <c r="Q41" s="159"/>
      <c r="R41" s="159"/>
      <c r="S41" s="159">
        <v>12</v>
      </c>
      <c r="T41" s="120" t="s">
        <v>11418</v>
      </c>
      <c r="U41" s="120" t="str">
        <f>"[["&amp;V41&amp;","&amp;IF(W41="攻击",3,IF(W41="生命",6,7))&amp;","&amp;X41&amp;"],["&amp;Y41&amp;","&amp;IF(Z41="攻击",3,IF(Z41="生命",6,7))&amp;","&amp;AA41&amp;"],["&amp;AB41&amp;","&amp;IF(AC41="攻击",3,IF(AC41="生命",6,7))&amp;","&amp;AD41&amp;"],["&amp;AE41&amp;","&amp;IF(AF41="攻击",3,IF(AF41="生命",6,7))&amp;","&amp;AG41&amp;"],["&amp;AH41&amp;","&amp;IF(AI41="攻击",3,IF(AI41="生命",6,7))&amp;","&amp;AJ41&amp;"],["&amp;AK41&amp;","&amp;IF(AL41="攻击",3,IF(AL41="生命",6,7))&amp;","&amp;AM41&amp;"],["&amp;AN41&amp;","&amp;IF(AO41="攻击",3,IF(AO41="生命",6,7))&amp;","&amp;AP41&amp;"]]"</f>
        <v>[[2,6,590],[2,3,70],[2,6,1280],[2,3,140],[2,6,2350],[2,3,210],[2,6,2790]]</v>
      </c>
      <c r="V41" s="121">
        <v>2</v>
      </c>
      <c r="W41" s="121" t="s">
        <v>7139</v>
      </c>
      <c r="X41" s="121">
        <v>590</v>
      </c>
      <c r="Y41" s="121">
        <v>2</v>
      </c>
      <c r="Z41" s="121" t="s">
        <v>7011</v>
      </c>
      <c r="AA41" s="121">
        <v>70</v>
      </c>
      <c r="AB41" s="121">
        <v>2</v>
      </c>
      <c r="AC41" s="121" t="s">
        <v>7139</v>
      </c>
      <c r="AD41" s="121">
        <v>1280</v>
      </c>
      <c r="AE41" s="121">
        <v>2</v>
      </c>
      <c r="AF41" s="121" t="s">
        <v>7011</v>
      </c>
      <c r="AG41" s="121">
        <v>140</v>
      </c>
      <c r="AH41" s="121">
        <v>2</v>
      </c>
      <c r="AI41" s="121" t="s">
        <v>7139</v>
      </c>
      <c r="AJ41" s="121">
        <v>2350</v>
      </c>
      <c r="AK41" s="121">
        <v>2</v>
      </c>
      <c r="AL41" s="121" t="s">
        <v>7011</v>
      </c>
      <c r="AM41" s="121">
        <v>210</v>
      </c>
      <c r="AN41" s="121">
        <v>2</v>
      </c>
      <c r="AO41" s="121" t="s">
        <v>7139</v>
      </c>
      <c r="AP41" s="121">
        <v>2790</v>
      </c>
    </row>
    <row r="42" spans="1:42" s="121" customFormat="1" ht="15" thickBot="1">
      <c r="A42" s="120">
        <v>40334</v>
      </c>
      <c r="B42" s="120" t="s">
        <v>417</v>
      </c>
      <c r="C42" s="120">
        <v>1</v>
      </c>
      <c r="D42" s="120" t="str">
        <f t="shared" si="2"/>
        <v>ARTIFACT_40334</v>
      </c>
      <c r="E42" s="120" t="str">
        <f t="shared" si="3"/>
        <v>ARTIFACTDES_40334</v>
      </c>
      <c r="F42" s="120">
        <v>5</v>
      </c>
      <c r="G42" s="120">
        <v>0</v>
      </c>
      <c r="H42" s="120" t="s">
        <v>11428</v>
      </c>
      <c r="I42" s="120" t="str">
        <f t="shared" ref="I42" si="13">IF(SUM(M42:S42)=0,"","["&amp;(SUM(M42:O42)*100+SUM(P42:S42))/100&amp;","&amp;(SUM(M42:O42)*100+SUM(P42:S42))/250&amp;","&amp;(SUM(M42:O42)*100+SUM(P42:S42))/250&amp;"]")</f>
        <v>[0.18,0.072,0.072]</v>
      </c>
      <c r="J42" s="120">
        <v>75</v>
      </c>
      <c r="K42" s="120" t="str">
        <f t="shared" si="0"/>
        <v>[[5,3,1.2],[131,3,1.2],[118,12,4.8]]</v>
      </c>
      <c r="L42" s="121" t="str">
        <f t="shared" si="1"/>
        <v>[,[5,3,1.2],[131,3,1.2],[118,12,4.8]]</v>
      </c>
      <c r="M42" s="476"/>
      <c r="N42" s="476">
        <v>0.03</v>
      </c>
      <c r="O42" s="476">
        <v>0.03</v>
      </c>
      <c r="P42" s="160"/>
      <c r="Q42" s="160"/>
      <c r="R42" s="160">
        <v>12</v>
      </c>
      <c r="S42" s="160"/>
      <c r="T42" s="120" t="s">
        <v>11418</v>
      </c>
      <c r="U42" s="120" t="str">
        <f t="shared" ref="U42:U48" si="14">"[["&amp;V42&amp;","&amp;IF(W42="攻击",3,IF(W42="生命",6,7))&amp;","&amp;X42&amp;"],["&amp;Y42&amp;","&amp;IF(Z42="攻击",3,IF(Z42="生命",6,7))&amp;","&amp;AA42&amp;"],["&amp;AB42&amp;","&amp;IF(AC42="攻击",3,IF(AC42="生命",6,7))&amp;","&amp;AD42&amp;"],["&amp;AE42&amp;","&amp;IF(AF42="攻击",3,IF(AF42="生命",6,7))&amp;","&amp;AG42&amp;"],["&amp;AH42&amp;","&amp;IF(AI42="攻击",3,IF(AI42="生命",6,7))&amp;","&amp;AJ42&amp;"],["&amp;AK42&amp;","&amp;IF(AL42="攻击",3,IF(AL42="生命",6,7))&amp;","&amp;AM42&amp;"],["&amp;AN42&amp;","&amp;IF(AO42="攻击",3,IF(AO42="生命",6,7))&amp;","&amp;AP42&amp;"]]"</f>
        <v>[[4,6,1980],[4,3,240],[4,6,4300],[4,3,470],[4,6,7920],[4,3,690],[4,6,9370]]</v>
      </c>
      <c r="V42" s="121">
        <v>4</v>
      </c>
      <c r="W42" s="121" t="s">
        <v>7139</v>
      </c>
      <c r="X42" s="121">
        <v>1980</v>
      </c>
      <c r="Y42" s="121">
        <v>4</v>
      </c>
      <c r="Z42" s="121" t="s">
        <v>7011</v>
      </c>
      <c r="AA42" s="121">
        <v>240</v>
      </c>
      <c r="AB42" s="121">
        <v>4</v>
      </c>
      <c r="AC42" s="121" t="s">
        <v>7139</v>
      </c>
      <c r="AD42" s="121">
        <v>4300</v>
      </c>
      <c r="AE42" s="121">
        <v>4</v>
      </c>
      <c r="AF42" s="121" t="s">
        <v>7011</v>
      </c>
      <c r="AG42" s="121">
        <v>470</v>
      </c>
      <c r="AH42" s="121">
        <v>4</v>
      </c>
      <c r="AI42" s="121" t="s">
        <v>7139</v>
      </c>
      <c r="AJ42" s="121">
        <v>7920</v>
      </c>
      <c r="AK42" s="121">
        <v>4</v>
      </c>
      <c r="AL42" s="121" t="s">
        <v>7011</v>
      </c>
      <c r="AM42" s="121">
        <v>690</v>
      </c>
      <c r="AN42" s="121">
        <v>4</v>
      </c>
      <c r="AO42" s="121" t="s">
        <v>7139</v>
      </c>
      <c r="AP42" s="121">
        <v>9370</v>
      </c>
    </row>
    <row r="43" spans="1:42">
      <c r="A43" s="122">
        <v>40431</v>
      </c>
      <c r="B43" s="122" t="s">
        <v>424</v>
      </c>
      <c r="C43" s="122">
        <v>2</v>
      </c>
      <c r="D43" s="122" t="str">
        <f t="shared" si="2"/>
        <v>ARTIFACT_40431</v>
      </c>
      <c r="E43" s="122" t="str">
        <f t="shared" si="3"/>
        <v>ARTIFACTDES_40431</v>
      </c>
      <c r="F43" s="122">
        <v>5</v>
      </c>
      <c r="G43" s="122">
        <v>0</v>
      </c>
      <c r="H43" s="122" t="s">
        <v>11429</v>
      </c>
      <c r="I43" s="122" t="str">
        <f t="shared" ref="I43:I48" si="15">IF(SUM(M43:S43)=0,"","["&amp;(SUM(M43:O43)*100+SUM(P43:S43))/100&amp;","&amp;(SUM(M43:O43)*100+SUM(P43:S43))/250&amp;","&amp;(SUM(M43:O43)*100+SUM(P43:S43))/250&amp;"]")</f>
        <v>[0.2,0.08,0.08]</v>
      </c>
      <c r="J43" s="122">
        <v>225</v>
      </c>
      <c r="K43" s="122" t="str">
        <f t="shared" si="0"/>
        <v>[[2,2,0.8],[5,8,3.2],[112,10,4]]</v>
      </c>
      <c r="L43" s="57" t="str">
        <f t="shared" si="1"/>
        <v>[[2,2,0.8],[5,8,3.2],[112,10,4]]</v>
      </c>
      <c r="M43" s="477">
        <v>0.02</v>
      </c>
      <c r="N43" s="477">
        <v>0.08</v>
      </c>
      <c r="O43" s="435"/>
      <c r="P43" s="161">
        <v>10</v>
      </c>
      <c r="Q43" s="161"/>
      <c r="R43" s="161"/>
      <c r="S43" s="161"/>
      <c r="T43" s="122" t="s">
        <v>11418</v>
      </c>
      <c r="U43" s="122" t="str">
        <f t="shared" si="14"/>
        <v>[[5,3,890],[5,6,16820],[5,3,1930],[5,6,32620],[5,3,3550],[5,6,48470],[5,3,4200]]</v>
      </c>
      <c r="V43" s="57">
        <v>5</v>
      </c>
      <c r="W43" s="57" t="s">
        <v>7011</v>
      </c>
      <c r="X43" s="57">
        <v>890</v>
      </c>
      <c r="Y43" s="57">
        <v>5</v>
      </c>
      <c r="Z43" s="57" t="s">
        <v>7139</v>
      </c>
      <c r="AA43" s="57">
        <v>16820</v>
      </c>
      <c r="AB43" s="57">
        <v>5</v>
      </c>
      <c r="AC43" s="57" t="s">
        <v>7011</v>
      </c>
      <c r="AD43" s="57">
        <v>1930</v>
      </c>
      <c r="AE43" s="57">
        <v>5</v>
      </c>
      <c r="AF43" s="57" t="s">
        <v>7139</v>
      </c>
      <c r="AG43" s="57">
        <v>32620</v>
      </c>
      <c r="AH43" s="57">
        <v>5</v>
      </c>
      <c r="AI43" s="57" t="s">
        <v>7011</v>
      </c>
      <c r="AJ43" s="57">
        <v>3550</v>
      </c>
      <c r="AK43" s="57">
        <v>5</v>
      </c>
      <c r="AL43" s="57" t="s">
        <v>7139</v>
      </c>
      <c r="AM43" s="57">
        <v>48470</v>
      </c>
      <c r="AN43" s="57">
        <v>5</v>
      </c>
      <c r="AO43" s="57" t="s">
        <v>7011</v>
      </c>
      <c r="AP43" s="57">
        <v>4200</v>
      </c>
    </row>
    <row r="44" spans="1:42">
      <c r="A44" s="122">
        <v>40432</v>
      </c>
      <c r="B44" s="122" t="s">
        <v>425</v>
      </c>
      <c r="C44" s="122">
        <v>2</v>
      </c>
      <c r="D44" s="122" t="str">
        <f t="shared" si="2"/>
        <v>ARTIFACT_40432</v>
      </c>
      <c r="E44" s="122" t="str">
        <f t="shared" si="3"/>
        <v>ARTIFACTDES_40432</v>
      </c>
      <c r="F44" s="122">
        <v>5</v>
      </c>
      <c r="G44" s="122">
        <v>0</v>
      </c>
      <c r="H44" s="122" t="s">
        <v>11429</v>
      </c>
      <c r="I44" s="122" t="str">
        <f t="shared" si="15"/>
        <v>[0.25,0.1,0.1]</v>
      </c>
      <c r="J44" s="122">
        <v>225</v>
      </c>
      <c r="K44" s="122" t="str">
        <f t="shared" si="0"/>
        <v>[[2,5,2],[112,12,4.8],[115,8,3.2]]</v>
      </c>
      <c r="L44" s="57" t="str">
        <f t="shared" si="1"/>
        <v>[[2,5,2],[112,12,4.8],[115,8,3.2]]</v>
      </c>
      <c r="M44" s="478">
        <v>0.05</v>
      </c>
      <c r="N44" s="478"/>
      <c r="O44" s="436"/>
      <c r="P44" s="162">
        <v>12</v>
      </c>
      <c r="Q44" s="162">
        <v>8</v>
      </c>
      <c r="R44" s="162"/>
      <c r="S44" s="162"/>
      <c r="T44" s="122" t="s">
        <v>11418</v>
      </c>
      <c r="U44" s="122" t="str">
        <f t="shared" si="14"/>
        <v>[[3,3,130],[3,6,2460],[3,3,280],[3,6,4770],[3,3,520],[3,6,7090],[3,3,610]]</v>
      </c>
      <c r="V44" s="57">
        <v>3</v>
      </c>
      <c r="W44" s="57" t="s">
        <v>7011</v>
      </c>
      <c r="X44" s="57">
        <v>130</v>
      </c>
      <c r="Y44" s="57">
        <v>3</v>
      </c>
      <c r="Z44" s="57" t="s">
        <v>7139</v>
      </c>
      <c r="AA44" s="57">
        <v>2460</v>
      </c>
      <c r="AB44" s="57">
        <v>3</v>
      </c>
      <c r="AC44" s="57" t="s">
        <v>7011</v>
      </c>
      <c r="AD44" s="57">
        <v>280</v>
      </c>
      <c r="AE44" s="57">
        <v>3</v>
      </c>
      <c r="AF44" s="57" t="s">
        <v>7139</v>
      </c>
      <c r="AG44" s="57">
        <v>4770</v>
      </c>
      <c r="AH44" s="57">
        <v>3</v>
      </c>
      <c r="AI44" s="57" t="s">
        <v>7011</v>
      </c>
      <c r="AJ44" s="57">
        <v>520</v>
      </c>
      <c r="AK44" s="57">
        <v>3</v>
      </c>
      <c r="AL44" s="57" t="s">
        <v>7139</v>
      </c>
      <c r="AM44" s="57">
        <v>7090</v>
      </c>
      <c r="AN44" s="57">
        <v>3</v>
      </c>
      <c r="AO44" s="57" t="s">
        <v>7011</v>
      </c>
      <c r="AP44" s="57">
        <v>610</v>
      </c>
    </row>
    <row r="45" spans="1:42">
      <c r="A45" s="122">
        <v>40433</v>
      </c>
      <c r="B45" s="122" t="s">
        <v>426</v>
      </c>
      <c r="C45" s="122">
        <v>2</v>
      </c>
      <c r="D45" s="122" t="str">
        <f t="shared" si="2"/>
        <v>ARTIFACT_40433</v>
      </c>
      <c r="E45" s="122" t="str">
        <f t="shared" si="3"/>
        <v>ARTIFACTDES_40433</v>
      </c>
      <c r="F45" s="122">
        <v>5</v>
      </c>
      <c r="G45" s="122">
        <v>0</v>
      </c>
      <c r="H45" s="122" t="s">
        <v>11429</v>
      </c>
      <c r="I45" s="122" t="str">
        <f t="shared" si="15"/>
        <v>[0.18,0.072,0.072]</v>
      </c>
      <c r="J45" s="122">
        <v>225</v>
      </c>
      <c r="K45" s="122" t="str">
        <f t="shared" si="0"/>
        <v>[[2,2,0.8],[5,10,4],[112,6,2.4]]</v>
      </c>
      <c r="L45" s="57" t="str">
        <f t="shared" si="1"/>
        <v>[[2,2,0.8],[5,10,4],[112,6,2.4]]</v>
      </c>
      <c r="M45" s="478">
        <v>0.02</v>
      </c>
      <c r="N45" s="478">
        <v>0.1</v>
      </c>
      <c r="O45" s="436"/>
      <c r="P45" s="162">
        <v>6</v>
      </c>
      <c r="Q45" s="162"/>
      <c r="R45" s="162"/>
      <c r="S45" s="162"/>
      <c r="T45" s="122" t="s">
        <v>11418</v>
      </c>
      <c r="U45" s="122" t="str">
        <f t="shared" si="14"/>
        <v>[[2,3,80],[2,6,1490],[2,3,170],[2,6,2880],[2,3,310],[2,6,4280],[2,3,370]]</v>
      </c>
      <c r="V45" s="57">
        <v>2</v>
      </c>
      <c r="W45" s="57" t="s">
        <v>7011</v>
      </c>
      <c r="X45" s="57">
        <v>80</v>
      </c>
      <c r="Y45" s="57">
        <v>2</v>
      </c>
      <c r="Z45" s="57" t="s">
        <v>7139</v>
      </c>
      <c r="AA45" s="57">
        <v>1490</v>
      </c>
      <c r="AB45" s="57">
        <v>2</v>
      </c>
      <c r="AC45" s="57" t="s">
        <v>7011</v>
      </c>
      <c r="AD45" s="57">
        <v>170</v>
      </c>
      <c r="AE45" s="57">
        <v>2</v>
      </c>
      <c r="AF45" s="57" t="s">
        <v>7139</v>
      </c>
      <c r="AG45" s="57">
        <v>2880</v>
      </c>
      <c r="AH45" s="57">
        <v>2</v>
      </c>
      <c r="AI45" s="57" t="s">
        <v>7011</v>
      </c>
      <c r="AJ45" s="57">
        <v>310</v>
      </c>
      <c r="AK45" s="57">
        <v>2</v>
      </c>
      <c r="AL45" s="57" t="s">
        <v>7139</v>
      </c>
      <c r="AM45" s="57">
        <v>4280</v>
      </c>
      <c r="AN45" s="57">
        <v>2</v>
      </c>
      <c r="AO45" s="57" t="s">
        <v>7011</v>
      </c>
      <c r="AP45" s="57">
        <v>370</v>
      </c>
    </row>
    <row r="46" spans="1:42">
      <c r="A46" s="122">
        <v>40434</v>
      </c>
      <c r="B46" s="122" t="s">
        <v>427</v>
      </c>
      <c r="C46" s="122">
        <v>2</v>
      </c>
      <c r="D46" s="122" t="str">
        <f t="shared" si="2"/>
        <v>ARTIFACT_40434</v>
      </c>
      <c r="E46" s="122" t="str">
        <f t="shared" si="3"/>
        <v>ARTIFACTDES_40434</v>
      </c>
      <c r="F46" s="122">
        <v>5</v>
      </c>
      <c r="G46" s="122">
        <v>0</v>
      </c>
      <c r="H46" s="122" t="s">
        <v>11429</v>
      </c>
      <c r="I46" s="122" t="str">
        <f t="shared" si="15"/>
        <v>[0.24,0.096,0.096]</v>
      </c>
      <c r="J46" s="122">
        <v>225</v>
      </c>
      <c r="K46" s="122" t="str">
        <f t="shared" si="0"/>
        <v>[[5,6,2.4],[115,12,4.8],[118,6,2.4]]</v>
      </c>
      <c r="L46" s="57" t="str">
        <f t="shared" si="1"/>
        <v>[,[5,6,2.4],[115,12,4.8],[118,6,2.4]]</v>
      </c>
      <c r="M46" s="478"/>
      <c r="N46" s="478">
        <v>0.06</v>
      </c>
      <c r="O46" s="436"/>
      <c r="P46" s="162"/>
      <c r="Q46" s="162">
        <v>12</v>
      </c>
      <c r="R46" s="162">
        <v>6</v>
      </c>
      <c r="S46" s="162"/>
      <c r="T46" s="122" t="s">
        <v>11418</v>
      </c>
      <c r="U46" s="122" t="str">
        <f t="shared" si="14"/>
        <v>[[4,3,260],[4,6,5000],[4,3,570],[4,6,9700],[4,3,1060],[4,6,14410],[4,3,1250]]</v>
      </c>
      <c r="V46" s="57">
        <v>4</v>
      </c>
      <c r="W46" s="57" t="s">
        <v>7011</v>
      </c>
      <c r="X46" s="57">
        <v>260</v>
      </c>
      <c r="Y46" s="57">
        <v>4</v>
      </c>
      <c r="Z46" s="57" t="s">
        <v>7139</v>
      </c>
      <c r="AA46" s="57">
        <v>5000</v>
      </c>
      <c r="AB46" s="57">
        <v>4</v>
      </c>
      <c r="AC46" s="57" t="s">
        <v>7011</v>
      </c>
      <c r="AD46" s="57">
        <v>570</v>
      </c>
      <c r="AE46" s="57">
        <v>4</v>
      </c>
      <c r="AF46" s="57" t="s">
        <v>7139</v>
      </c>
      <c r="AG46" s="57">
        <v>9700</v>
      </c>
      <c r="AH46" s="57">
        <v>4</v>
      </c>
      <c r="AI46" s="57" t="s">
        <v>7011</v>
      </c>
      <c r="AJ46" s="57">
        <v>1060</v>
      </c>
      <c r="AK46" s="57">
        <v>4</v>
      </c>
      <c r="AL46" s="57" t="s">
        <v>7139</v>
      </c>
      <c r="AM46" s="57">
        <v>14410</v>
      </c>
      <c r="AN46" s="57">
        <v>4</v>
      </c>
      <c r="AO46" s="57" t="s">
        <v>7011</v>
      </c>
      <c r="AP46" s="57">
        <v>1250</v>
      </c>
    </row>
    <row r="47" spans="1:42">
      <c r="A47" s="122">
        <v>40435</v>
      </c>
      <c r="B47" s="122" t="s">
        <v>428</v>
      </c>
      <c r="C47" s="122">
        <v>2</v>
      </c>
      <c r="D47" s="122" t="str">
        <f t="shared" si="2"/>
        <v>ARTIFACT_40435</v>
      </c>
      <c r="E47" s="122" t="str">
        <f t="shared" si="3"/>
        <v>ARTIFACTDES_40435</v>
      </c>
      <c r="F47" s="122">
        <v>5</v>
      </c>
      <c r="G47" s="122">
        <v>0</v>
      </c>
      <c r="H47" s="122" t="s">
        <v>11429</v>
      </c>
      <c r="I47" s="122" t="str">
        <f t="shared" si="15"/>
        <v>[0.22,0.088,0.088]</v>
      </c>
      <c r="J47" s="122">
        <v>225</v>
      </c>
      <c r="K47" s="122" t="str">
        <f t="shared" si="0"/>
        <v>[[5,8,3.2],[115,10,4],[121,4,1.6]]</v>
      </c>
      <c r="L47" s="57" t="str">
        <f t="shared" si="1"/>
        <v>[,[5,8,3.2],[115,10,4],[121,4,1.6]]</v>
      </c>
      <c r="M47" s="478"/>
      <c r="N47" s="478">
        <v>0.08</v>
      </c>
      <c r="O47" s="436"/>
      <c r="P47" s="162"/>
      <c r="Q47" s="162">
        <v>10</v>
      </c>
      <c r="R47" s="162"/>
      <c r="S47" s="162">
        <v>4</v>
      </c>
      <c r="T47" s="122" t="s">
        <v>11418</v>
      </c>
      <c r="U47" s="122" t="str">
        <f t="shared" si="14"/>
        <v>[[4,3,260],[4,6,5000],[4,3,570],[4,6,9700],[4,3,1060],[4,6,14410],[4,3,1250]]</v>
      </c>
      <c r="V47" s="57">
        <v>4</v>
      </c>
      <c r="W47" s="57" t="s">
        <v>7011</v>
      </c>
      <c r="X47" s="57">
        <v>260</v>
      </c>
      <c r="Y47" s="57">
        <v>4</v>
      </c>
      <c r="Z47" s="57" t="s">
        <v>7139</v>
      </c>
      <c r="AA47" s="57">
        <v>5000</v>
      </c>
      <c r="AB47" s="57">
        <v>4</v>
      </c>
      <c r="AC47" s="57" t="s">
        <v>7011</v>
      </c>
      <c r="AD47" s="57">
        <v>570</v>
      </c>
      <c r="AE47" s="57">
        <v>4</v>
      </c>
      <c r="AF47" s="57" t="s">
        <v>7139</v>
      </c>
      <c r="AG47" s="57">
        <v>9700</v>
      </c>
      <c r="AH47" s="57">
        <v>4</v>
      </c>
      <c r="AI47" s="57" t="s">
        <v>7011</v>
      </c>
      <c r="AJ47" s="57">
        <v>1060</v>
      </c>
      <c r="AK47" s="57">
        <v>4</v>
      </c>
      <c r="AL47" s="57" t="s">
        <v>7139</v>
      </c>
      <c r="AM47" s="57">
        <v>14410</v>
      </c>
      <c r="AN47" s="57">
        <v>4</v>
      </c>
      <c r="AO47" s="57" t="s">
        <v>7011</v>
      </c>
      <c r="AP47" s="57">
        <v>1250</v>
      </c>
    </row>
    <row r="48" spans="1:42" ht="15" thickBot="1">
      <c r="A48" s="122">
        <v>40436</v>
      </c>
      <c r="B48" s="122" t="s">
        <v>429</v>
      </c>
      <c r="C48" s="122">
        <v>2</v>
      </c>
      <c r="D48" s="122" t="str">
        <f t="shared" si="2"/>
        <v>ARTIFACT_40436</v>
      </c>
      <c r="E48" s="122" t="str">
        <f t="shared" si="3"/>
        <v>ARTIFACTDES_40436</v>
      </c>
      <c r="F48" s="122">
        <v>5</v>
      </c>
      <c r="G48" s="122">
        <v>0</v>
      </c>
      <c r="H48" s="122" t="s">
        <v>11429</v>
      </c>
      <c r="I48" s="122" t="str">
        <f t="shared" si="15"/>
        <v>[0.3,0.12,0.12]</v>
      </c>
      <c r="J48" s="122">
        <v>225</v>
      </c>
      <c r="K48" s="122" t="str">
        <f t="shared" si="0"/>
        <v>[[112,8,3.2],[118,10,4],[121,12,4.8]]</v>
      </c>
      <c r="L48" s="57" t="str">
        <f t="shared" si="1"/>
        <v>[,[112,8,3.2],[118,10,4],[121,12,4.8]]</v>
      </c>
      <c r="M48" s="479"/>
      <c r="N48" s="479"/>
      <c r="O48" s="437"/>
      <c r="P48" s="163">
        <v>8</v>
      </c>
      <c r="Q48" s="163"/>
      <c r="R48" s="163">
        <v>10</v>
      </c>
      <c r="S48" s="163">
        <v>12</v>
      </c>
      <c r="T48" s="122" t="s">
        <v>11418</v>
      </c>
      <c r="U48" s="122" t="str">
        <f t="shared" si="14"/>
        <v>[[2,3,80],[2,6,1490],[2,3,170],[2,6,2880],[2,3,310],[2,6,4280],[2,3,370]]</v>
      </c>
      <c r="V48" s="57">
        <v>2</v>
      </c>
      <c r="W48" s="57" t="s">
        <v>7011</v>
      </c>
      <c r="X48" s="57">
        <v>80</v>
      </c>
      <c r="Y48" s="57">
        <v>2</v>
      </c>
      <c r="Z48" s="57" t="s">
        <v>7139</v>
      </c>
      <c r="AA48" s="57">
        <v>1490</v>
      </c>
      <c r="AB48" s="57">
        <v>2</v>
      </c>
      <c r="AC48" s="57" t="s">
        <v>7011</v>
      </c>
      <c r="AD48" s="57">
        <v>170</v>
      </c>
      <c r="AE48" s="57">
        <v>2</v>
      </c>
      <c r="AF48" s="57" t="s">
        <v>7139</v>
      </c>
      <c r="AG48" s="57">
        <v>2880</v>
      </c>
      <c r="AH48" s="57">
        <v>2</v>
      </c>
      <c r="AI48" s="57" t="s">
        <v>7011</v>
      </c>
      <c r="AJ48" s="57">
        <v>310</v>
      </c>
      <c r="AK48" s="57">
        <v>2</v>
      </c>
      <c r="AL48" s="57" t="s">
        <v>7139</v>
      </c>
      <c r="AM48" s="57">
        <v>4280</v>
      </c>
      <c r="AN48" s="57">
        <v>2</v>
      </c>
      <c r="AO48" s="57" t="s">
        <v>7011</v>
      </c>
      <c r="AP48" s="57">
        <v>370</v>
      </c>
    </row>
    <row r="49" spans="1:42">
      <c r="A49" s="123">
        <v>40401</v>
      </c>
      <c r="B49" s="123" t="s">
        <v>418</v>
      </c>
      <c r="C49" s="123">
        <v>2</v>
      </c>
      <c r="D49" s="123" t="str">
        <f t="shared" si="2"/>
        <v>ARTIFACT_40401</v>
      </c>
      <c r="E49" s="123" t="str">
        <f t="shared" si="3"/>
        <v>ARTIFACTDES_40401</v>
      </c>
      <c r="F49" s="123">
        <v>5</v>
      </c>
      <c r="G49" s="123">
        <v>0</v>
      </c>
      <c r="H49" s="123" t="s">
        <v>11430</v>
      </c>
      <c r="I49" s="123" t="str">
        <f t="shared" si="9"/>
        <v>[0.22,0.088,0.088]</v>
      </c>
      <c r="J49" s="123">
        <v>225</v>
      </c>
      <c r="K49" s="123" t="str">
        <f t="shared" si="0"/>
        <v>[[5,10,4],[115,12,4.8]]</v>
      </c>
      <c r="L49" s="57" t="str">
        <f t="shared" si="1"/>
        <v>[,[5,10,4],[115,12,4.8]]</v>
      </c>
      <c r="M49" s="480"/>
      <c r="N49" s="480">
        <v>0.1</v>
      </c>
      <c r="O49" s="480"/>
      <c r="P49" s="164"/>
      <c r="Q49" s="164">
        <v>12</v>
      </c>
      <c r="R49" s="165"/>
      <c r="S49" s="164"/>
      <c r="T49" s="123" t="s">
        <v>11418</v>
      </c>
      <c r="U49" s="123" t="str">
        <f t="shared" si="5"/>
        <v>[[5,3,890],[5,6,16820],[5,3,1930],[5,6,32620],[5,3,3550],[5,6,48470],[5,3,4200]]</v>
      </c>
      <c r="V49" s="57">
        <v>5</v>
      </c>
      <c r="W49" s="57" t="s">
        <v>7011</v>
      </c>
      <c r="X49" s="57">
        <v>890</v>
      </c>
      <c r="Y49" s="57">
        <v>5</v>
      </c>
      <c r="Z49" s="57" t="s">
        <v>7139</v>
      </c>
      <c r="AA49" s="57">
        <v>16820</v>
      </c>
      <c r="AB49" s="57">
        <v>5</v>
      </c>
      <c r="AC49" s="57" t="s">
        <v>7011</v>
      </c>
      <c r="AD49" s="57">
        <v>1930</v>
      </c>
      <c r="AE49" s="57">
        <v>5</v>
      </c>
      <c r="AF49" s="57" t="s">
        <v>7139</v>
      </c>
      <c r="AG49" s="57">
        <v>32620</v>
      </c>
      <c r="AH49" s="57">
        <v>5</v>
      </c>
      <c r="AI49" s="57" t="s">
        <v>7011</v>
      </c>
      <c r="AJ49" s="57">
        <v>3550</v>
      </c>
      <c r="AK49" s="57">
        <v>5</v>
      </c>
      <c r="AL49" s="57" t="s">
        <v>7139</v>
      </c>
      <c r="AM49" s="57">
        <v>48470</v>
      </c>
      <c r="AN49" s="57">
        <v>5</v>
      </c>
      <c r="AO49" s="57" t="s">
        <v>7011</v>
      </c>
      <c r="AP49" s="57">
        <v>4200</v>
      </c>
    </row>
    <row r="50" spans="1:42">
      <c r="A50" s="123">
        <v>40402</v>
      </c>
      <c r="B50" s="123" t="s">
        <v>419</v>
      </c>
      <c r="C50" s="123">
        <v>2</v>
      </c>
      <c r="D50" s="123" t="str">
        <f t="shared" si="2"/>
        <v>ARTIFACT_40402</v>
      </c>
      <c r="E50" s="123" t="str">
        <f t="shared" si="3"/>
        <v>ARTIFACTDES_40402</v>
      </c>
      <c r="F50" s="123">
        <v>5</v>
      </c>
      <c r="G50" s="123">
        <v>0</v>
      </c>
      <c r="H50" s="123" t="s">
        <v>11430</v>
      </c>
      <c r="I50" s="123" t="str">
        <f t="shared" si="9"/>
        <v>[0.22,0.088,0.088]</v>
      </c>
      <c r="J50" s="123">
        <v>225</v>
      </c>
      <c r="K50" s="123" t="str">
        <f t="shared" si="0"/>
        <v>[[5,8,3.2],[131,2,0.8],[121,12,4.8]]</v>
      </c>
      <c r="L50" s="57" t="str">
        <f t="shared" si="1"/>
        <v>[,[5,8,3.2],[131,2,0.8],[121,12,4.8]]</v>
      </c>
      <c r="M50" s="474"/>
      <c r="N50" s="474">
        <v>0.08</v>
      </c>
      <c r="O50" s="474">
        <v>0.02</v>
      </c>
      <c r="P50" s="158"/>
      <c r="Q50" s="158"/>
      <c r="R50" s="133"/>
      <c r="S50" s="158">
        <v>12</v>
      </c>
      <c r="T50" s="123" t="s">
        <v>11418</v>
      </c>
      <c r="U50" s="123" t="str">
        <f t="shared" si="5"/>
        <v>[[3,3,130],[3,6,2460],[3,3,280],[3,6,4770],[3,3,520],[3,6,7090],[3,3,610]]</v>
      </c>
      <c r="V50" s="57">
        <v>3</v>
      </c>
      <c r="W50" s="57" t="s">
        <v>7011</v>
      </c>
      <c r="X50" s="57">
        <v>130</v>
      </c>
      <c r="Y50" s="57">
        <v>3</v>
      </c>
      <c r="Z50" s="57" t="s">
        <v>7139</v>
      </c>
      <c r="AA50" s="57">
        <v>2460</v>
      </c>
      <c r="AB50" s="57">
        <v>3</v>
      </c>
      <c r="AC50" s="57" t="s">
        <v>7011</v>
      </c>
      <c r="AD50" s="57">
        <v>280</v>
      </c>
      <c r="AE50" s="57">
        <v>3</v>
      </c>
      <c r="AF50" s="57" t="s">
        <v>7139</v>
      </c>
      <c r="AG50" s="57">
        <v>4770</v>
      </c>
      <c r="AH50" s="57">
        <v>3</v>
      </c>
      <c r="AI50" s="57" t="s">
        <v>7011</v>
      </c>
      <c r="AJ50" s="57">
        <v>520</v>
      </c>
      <c r="AK50" s="57">
        <v>3</v>
      </c>
      <c r="AL50" s="57" t="s">
        <v>7139</v>
      </c>
      <c r="AM50" s="57">
        <v>7090</v>
      </c>
      <c r="AN50" s="57">
        <v>3</v>
      </c>
      <c r="AO50" s="57" t="s">
        <v>7011</v>
      </c>
      <c r="AP50" s="57">
        <v>610</v>
      </c>
    </row>
    <row r="51" spans="1:42">
      <c r="A51" s="123">
        <v>40403</v>
      </c>
      <c r="B51" s="123" t="s">
        <v>420</v>
      </c>
      <c r="C51" s="123">
        <v>2</v>
      </c>
      <c r="D51" s="123" t="str">
        <f t="shared" si="2"/>
        <v>ARTIFACT_40403</v>
      </c>
      <c r="E51" s="123" t="str">
        <f t="shared" si="3"/>
        <v>ARTIFACTDES_40403</v>
      </c>
      <c r="F51" s="123">
        <v>5</v>
      </c>
      <c r="G51" s="123">
        <v>0</v>
      </c>
      <c r="H51" s="123" t="s">
        <v>11430</v>
      </c>
      <c r="I51" s="123" t="str">
        <f t="shared" si="9"/>
        <v>[0.19,0.076,0.076]</v>
      </c>
      <c r="J51" s="123">
        <v>225</v>
      </c>
      <c r="K51" s="123" t="str">
        <f t="shared" si="0"/>
        <v>[[2,6,2.4],[5,3,1.2],[112,10,4]]</v>
      </c>
      <c r="L51" s="57" t="str">
        <f t="shared" si="1"/>
        <v>[[2,6,2.4],[5,3,1.2],[112,10,4]]</v>
      </c>
      <c r="M51" s="474">
        <v>0.06</v>
      </c>
      <c r="N51" s="474">
        <v>0.03</v>
      </c>
      <c r="O51" s="474"/>
      <c r="P51" s="158">
        <v>10</v>
      </c>
      <c r="Q51" s="158"/>
      <c r="R51" s="133"/>
      <c r="S51" s="158"/>
      <c r="T51" s="123" t="s">
        <v>11418</v>
      </c>
      <c r="U51" s="123" t="str">
        <f t="shared" si="5"/>
        <v>[[2,3,80],[2,6,1490],[2,3,170],[2,6,2880],[2,3,310],[2,6,4280],[2,3,370]]</v>
      </c>
      <c r="V51" s="57">
        <v>2</v>
      </c>
      <c r="W51" s="57" t="s">
        <v>7011</v>
      </c>
      <c r="X51" s="57">
        <v>80</v>
      </c>
      <c r="Y51" s="57">
        <v>2</v>
      </c>
      <c r="Z51" s="57" t="s">
        <v>7139</v>
      </c>
      <c r="AA51" s="57">
        <v>1490</v>
      </c>
      <c r="AB51" s="57">
        <v>2</v>
      </c>
      <c r="AC51" s="57" t="s">
        <v>7011</v>
      </c>
      <c r="AD51" s="57">
        <v>170</v>
      </c>
      <c r="AE51" s="57">
        <v>2</v>
      </c>
      <c r="AF51" s="57" t="s">
        <v>7139</v>
      </c>
      <c r="AG51" s="57">
        <v>2880</v>
      </c>
      <c r="AH51" s="57">
        <v>2</v>
      </c>
      <c r="AI51" s="57" t="s">
        <v>7011</v>
      </c>
      <c r="AJ51" s="57">
        <v>310</v>
      </c>
      <c r="AK51" s="57">
        <v>2</v>
      </c>
      <c r="AL51" s="57" t="s">
        <v>7139</v>
      </c>
      <c r="AM51" s="57">
        <v>4280</v>
      </c>
      <c r="AN51" s="57">
        <v>2</v>
      </c>
      <c r="AO51" s="57" t="s">
        <v>7011</v>
      </c>
      <c r="AP51" s="57">
        <v>370</v>
      </c>
    </row>
    <row r="52" spans="1:42">
      <c r="A52" s="123">
        <v>40404</v>
      </c>
      <c r="B52" s="123" t="s">
        <v>421</v>
      </c>
      <c r="C52" s="123">
        <v>2</v>
      </c>
      <c r="D52" s="123" t="str">
        <f t="shared" si="2"/>
        <v>ARTIFACT_40404</v>
      </c>
      <c r="E52" s="123" t="str">
        <f t="shared" si="3"/>
        <v>ARTIFACTDES_40404</v>
      </c>
      <c r="F52" s="123">
        <v>5</v>
      </c>
      <c r="G52" s="123">
        <v>0</v>
      </c>
      <c r="H52" s="123" t="s">
        <v>11430</v>
      </c>
      <c r="I52" s="123" t="str">
        <f t="shared" si="9"/>
        <v>[0.19,0.076,0.076]</v>
      </c>
      <c r="J52" s="123">
        <v>225</v>
      </c>
      <c r="K52" s="123" t="str">
        <f t="shared" si="0"/>
        <v>[[5,3,1.2],[131,6,2.4],[115,10,4]]</v>
      </c>
      <c r="L52" s="57" t="str">
        <f t="shared" si="1"/>
        <v>[,[5,3,1.2],[131,6,2.4],[115,10,4]]</v>
      </c>
      <c r="M52" s="474"/>
      <c r="N52" s="474">
        <v>0.03</v>
      </c>
      <c r="O52" s="474">
        <v>0.06</v>
      </c>
      <c r="P52" s="158"/>
      <c r="Q52" s="158">
        <v>10</v>
      </c>
      <c r="R52" s="133"/>
      <c r="S52" s="158"/>
      <c r="T52" s="123" t="s">
        <v>11418</v>
      </c>
      <c r="U52" s="123" t="str">
        <f t="shared" si="5"/>
        <v>[[4,3,260],[4,6,5000],[4,3,570],[4,6,9700],[4,3,1060],[4,6,14410],[4,3,1250]]</v>
      </c>
      <c r="V52" s="57">
        <v>4</v>
      </c>
      <c r="W52" s="57" t="s">
        <v>7011</v>
      </c>
      <c r="X52" s="57">
        <v>260</v>
      </c>
      <c r="Y52" s="57">
        <v>4</v>
      </c>
      <c r="Z52" s="57" t="s">
        <v>7139</v>
      </c>
      <c r="AA52" s="57">
        <v>5000</v>
      </c>
      <c r="AB52" s="57">
        <v>4</v>
      </c>
      <c r="AC52" s="57" t="s">
        <v>7011</v>
      </c>
      <c r="AD52" s="57">
        <v>570</v>
      </c>
      <c r="AE52" s="57">
        <v>4</v>
      </c>
      <c r="AF52" s="57" t="s">
        <v>7139</v>
      </c>
      <c r="AG52" s="57">
        <v>9700</v>
      </c>
      <c r="AH52" s="57">
        <v>4</v>
      </c>
      <c r="AI52" s="57" t="s">
        <v>7011</v>
      </c>
      <c r="AJ52" s="57">
        <v>1060</v>
      </c>
      <c r="AK52" s="57">
        <v>4</v>
      </c>
      <c r="AL52" s="57" t="s">
        <v>7139</v>
      </c>
      <c r="AM52" s="57">
        <v>14410</v>
      </c>
      <c r="AN52" s="57">
        <v>4</v>
      </c>
      <c r="AO52" s="57" t="s">
        <v>7011</v>
      </c>
      <c r="AP52" s="57">
        <v>1250</v>
      </c>
    </row>
    <row r="53" spans="1:42">
      <c r="A53" s="123">
        <v>40405</v>
      </c>
      <c r="B53" s="123" t="s">
        <v>422</v>
      </c>
      <c r="C53" s="123">
        <v>2</v>
      </c>
      <c r="D53" s="123" t="str">
        <f t="shared" si="2"/>
        <v>ARTIFACT_40405</v>
      </c>
      <c r="E53" s="123" t="str">
        <f t="shared" si="3"/>
        <v>ARTIFACTDES_40405</v>
      </c>
      <c r="F53" s="123">
        <v>5</v>
      </c>
      <c r="G53" s="123">
        <v>0</v>
      </c>
      <c r="H53" s="123" t="s">
        <v>11430</v>
      </c>
      <c r="I53" s="123" t="str">
        <f t="shared" si="9"/>
        <v>[0.26,0.104,0.104]</v>
      </c>
      <c r="J53" s="123">
        <v>225</v>
      </c>
      <c r="K53" s="123" t="str">
        <f t="shared" si="0"/>
        <v>[[2,4,1.6],[115,6,2.4],[121,16,6.4]]</v>
      </c>
      <c r="L53" s="57" t="str">
        <f t="shared" si="1"/>
        <v>[[2,4,1.6],[115,6,2.4],[121,16,6.4]]</v>
      </c>
      <c r="M53" s="474">
        <v>0.04</v>
      </c>
      <c r="N53" s="474"/>
      <c r="O53" s="474"/>
      <c r="P53" s="158"/>
      <c r="Q53" s="158">
        <v>6</v>
      </c>
      <c r="R53" s="133"/>
      <c r="S53" s="158">
        <v>16</v>
      </c>
      <c r="T53" s="123" t="s">
        <v>11418</v>
      </c>
      <c r="U53" s="123" t="str">
        <f t="shared" si="5"/>
        <v>[[5,3,890],[5,6,16820],[5,3,1930],[5,6,32620],[5,3,3550],[5,6,48470],[5,3,4200]]</v>
      </c>
      <c r="V53" s="57">
        <v>5</v>
      </c>
      <c r="W53" s="57" t="s">
        <v>7011</v>
      </c>
      <c r="X53" s="57">
        <v>890</v>
      </c>
      <c r="Y53" s="57">
        <v>5</v>
      </c>
      <c r="Z53" s="57" t="s">
        <v>7139</v>
      </c>
      <c r="AA53" s="57">
        <v>16820</v>
      </c>
      <c r="AB53" s="57">
        <v>5</v>
      </c>
      <c r="AC53" s="57" t="s">
        <v>7011</v>
      </c>
      <c r="AD53" s="57">
        <v>1930</v>
      </c>
      <c r="AE53" s="57">
        <v>5</v>
      </c>
      <c r="AF53" s="57" t="s">
        <v>7139</v>
      </c>
      <c r="AG53" s="57">
        <v>32620</v>
      </c>
      <c r="AH53" s="57">
        <v>5</v>
      </c>
      <c r="AI53" s="57" t="s">
        <v>7011</v>
      </c>
      <c r="AJ53" s="57">
        <v>3550</v>
      </c>
      <c r="AK53" s="57">
        <v>5</v>
      </c>
      <c r="AL53" s="57" t="s">
        <v>7139</v>
      </c>
      <c r="AM53" s="57">
        <v>48470</v>
      </c>
      <c r="AN53" s="57">
        <v>5</v>
      </c>
      <c r="AO53" s="57" t="s">
        <v>7011</v>
      </c>
      <c r="AP53" s="57">
        <v>4200</v>
      </c>
    </row>
    <row r="54" spans="1:42" ht="15" thickBot="1">
      <c r="A54" s="123">
        <v>40406</v>
      </c>
      <c r="B54" s="123" t="s">
        <v>423</v>
      </c>
      <c r="C54" s="123">
        <v>2</v>
      </c>
      <c r="D54" s="123" t="str">
        <f t="shared" si="2"/>
        <v>ARTIFACT_40406</v>
      </c>
      <c r="E54" s="123" t="str">
        <f t="shared" si="3"/>
        <v>ARTIFACTDES_40406</v>
      </c>
      <c r="F54" s="123">
        <v>5</v>
      </c>
      <c r="G54" s="123">
        <v>0</v>
      </c>
      <c r="H54" s="123" t="s">
        <v>11430</v>
      </c>
      <c r="I54" s="123" t="str">
        <f t="shared" si="9"/>
        <v>[0.2,0.08,0.08]</v>
      </c>
      <c r="J54" s="123">
        <v>225</v>
      </c>
      <c r="K54" s="123" t="str">
        <f t="shared" si="0"/>
        <v>[[2,4,1.6],[131,4,1.6],[115,12,4.8]]</v>
      </c>
      <c r="L54" s="57" t="str">
        <f t="shared" si="1"/>
        <v>[[2,4,1.6],[131,4,1.6],[115,12,4.8]]</v>
      </c>
      <c r="M54" s="476">
        <v>0.04</v>
      </c>
      <c r="N54" s="476"/>
      <c r="O54" s="476">
        <v>0.04</v>
      </c>
      <c r="P54" s="160"/>
      <c r="Q54" s="160">
        <v>12</v>
      </c>
      <c r="R54" s="135"/>
      <c r="S54" s="160"/>
      <c r="T54" s="123" t="s">
        <v>11418</v>
      </c>
      <c r="U54" s="123" t="str">
        <f t="shared" si="5"/>
        <v>[[3,3,130],[3,6,2460],[3,3,280],[3,6,4770],[3,3,520],[3,6,7090],[3,3,610]]</v>
      </c>
      <c r="V54" s="57">
        <v>3</v>
      </c>
      <c r="W54" s="57" t="s">
        <v>7011</v>
      </c>
      <c r="X54" s="57">
        <v>130</v>
      </c>
      <c r="Y54" s="57">
        <v>3</v>
      </c>
      <c r="Z54" s="57" t="s">
        <v>7139</v>
      </c>
      <c r="AA54" s="57">
        <v>2460</v>
      </c>
      <c r="AB54" s="57">
        <v>3</v>
      </c>
      <c r="AC54" s="57" t="s">
        <v>7011</v>
      </c>
      <c r="AD54" s="57">
        <v>280</v>
      </c>
      <c r="AE54" s="57">
        <v>3</v>
      </c>
      <c r="AF54" s="57" t="s">
        <v>7139</v>
      </c>
      <c r="AG54" s="57">
        <v>4770</v>
      </c>
      <c r="AH54" s="57">
        <v>3</v>
      </c>
      <c r="AI54" s="57" t="s">
        <v>7011</v>
      </c>
      <c r="AJ54" s="57">
        <v>520</v>
      </c>
      <c r="AK54" s="57">
        <v>3</v>
      </c>
      <c r="AL54" s="57" t="s">
        <v>7139</v>
      </c>
      <c r="AM54" s="57">
        <v>7090</v>
      </c>
      <c r="AN54" s="57">
        <v>3</v>
      </c>
      <c r="AO54" s="57" t="s">
        <v>7011</v>
      </c>
      <c r="AP54" s="57">
        <v>610</v>
      </c>
    </row>
    <row r="55" spans="1:42">
      <c r="A55" s="122">
        <v>40441</v>
      </c>
      <c r="B55" s="122" t="s">
        <v>430</v>
      </c>
      <c r="C55" s="122">
        <v>2</v>
      </c>
      <c r="D55" s="122" t="str">
        <f t="shared" si="2"/>
        <v>ARTIFACT_40441</v>
      </c>
      <c r="E55" s="122" t="str">
        <f t="shared" si="3"/>
        <v>ARTIFACTDES_40441</v>
      </c>
      <c r="F55" s="122">
        <v>5</v>
      </c>
      <c r="G55" s="122">
        <v>0</v>
      </c>
      <c r="H55" s="122" t="s">
        <v>11431</v>
      </c>
      <c r="I55" s="122" t="str">
        <f t="shared" ref="I55:I60" si="16">IF(SUM(M55:S55)=0,"","["&amp;(SUM(M55:O55)*100+SUM(P55:S55))/100&amp;","&amp;(SUM(M55:O55)*100+SUM(P55:S55))/250&amp;","&amp;(SUM(M55:O55)*100+SUM(P55:S55))/250&amp;"]")</f>
        <v>[0.04,0.016,0.016]</v>
      </c>
      <c r="J55" s="122">
        <v>225</v>
      </c>
      <c r="K55" s="122" t="str">
        <f t="shared" si="0"/>
        <v>[[2,4,1.6]]</v>
      </c>
      <c r="L55" s="57" t="str">
        <f t="shared" si="1"/>
        <v>[[2,4,1.6]]</v>
      </c>
      <c r="M55" s="477">
        <v>0.04</v>
      </c>
      <c r="N55" s="477"/>
      <c r="O55" s="477"/>
      <c r="P55" s="161"/>
      <c r="Q55" s="161"/>
      <c r="R55" s="161"/>
      <c r="S55" s="161"/>
      <c r="T55" s="122" t="s">
        <v>11418</v>
      </c>
      <c r="U55" s="122" t="str">
        <f t="shared" si="5"/>
        <v>[[5,3,890],[5,6,16820],[5,3,1930],[5,6,32620],[5,3,3550],[5,6,48470],[5,3,4200]]</v>
      </c>
      <c r="V55" s="57">
        <v>5</v>
      </c>
      <c r="W55" s="57" t="s">
        <v>7011</v>
      </c>
      <c r="X55" s="57">
        <v>890</v>
      </c>
      <c r="Y55" s="57">
        <v>5</v>
      </c>
      <c r="Z55" s="57" t="s">
        <v>7139</v>
      </c>
      <c r="AA55" s="57">
        <v>16820</v>
      </c>
      <c r="AB55" s="57">
        <v>5</v>
      </c>
      <c r="AC55" s="57" t="s">
        <v>7011</v>
      </c>
      <c r="AD55" s="57">
        <v>1930</v>
      </c>
      <c r="AE55" s="57">
        <v>5</v>
      </c>
      <c r="AF55" s="57" t="s">
        <v>7139</v>
      </c>
      <c r="AG55" s="57">
        <v>32620</v>
      </c>
      <c r="AH55" s="57">
        <v>5</v>
      </c>
      <c r="AI55" s="57" t="s">
        <v>7011</v>
      </c>
      <c r="AJ55" s="57">
        <v>3550</v>
      </c>
      <c r="AK55" s="57">
        <v>5</v>
      </c>
      <c r="AL55" s="57" t="s">
        <v>7139</v>
      </c>
      <c r="AM55" s="57">
        <v>48470</v>
      </c>
      <c r="AN55" s="57">
        <v>5</v>
      </c>
      <c r="AO55" s="57" t="s">
        <v>7011</v>
      </c>
      <c r="AP55" s="57">
        <v>4200</v>
      </c>
    </row>
    <row r="56" spans="1:42">
      <c r="A56" s="122">
        <v>40442</v>
      </c>
      <c r="B56" s="122" t="s">
        <v>431</v>
      </c>
      <c r="C56" s="122">
        <v>2</v>
      </c>
      <c r="D56" s="122" t="str">
        <f t="shared" si="2"/>
        <v>ARTIFACT_40442</v>
      </c>
      <c r="E56" s="122" t="str">
        <f t="shared" si="3"/>
        <v>ARTIFACTDES_40442</v>
      </c>
      <c r="F56" s="122">
        <v>5</v>
      </c>
      <c r="G56" s="122">
        <v>0</v>
      </c>
      <c r="H56" s="122" t="s">
        <v>11431</v>
      </c>
      <c r="I56" s="122" t="str">
        <f t="shared" si="16"/>
        <v>[0.04,0.016,0.016]</v>
      </c>
      <c r="J56" s="122">
        <v>225</v>
      </c>
      <c r="K56" s="122" t="str">
        <f t="shared" si="0"/>
        <v>[[5,4,1.6]]</v>
      </c>
      <c r="L56" s="57" t="str">
        <f t="shared" si="1"/>
        <v>[,[5,4,1.6]]</v>
      </c>
      <c r="M56" s="478"/>
      <c r="N56" s="478">
        <v>0.04</v>
      </c>
      <c r="O56" s="478"/>
      <c r="P56" s="162"/>
      <c r="Q56" s="162"/>
      <c r="R56" s="162"/>
      <c r="S56" s="162"/>
      <c r="T56" s="122" t="s">
        <v>11418</v>
      </c>
      <c r="U56" s="122" t="str">
        <f t="shared" si="5"/>
        <v>[[3,3,130],[3,6,2460],[3,3,280],[3,6,4770],[3,3,520],[3,6,7090],[3,3,610]]</v>
      </c>
      <c r="V56" s="57">
        <v>3</v>
      </c>
      <c r="W56" s="57" t="s">
        <v>7011</v>
      </c>
      <c r="X56" s="57">
        <v>130</v>
      </c>
      <c r="Y56" s="57">
        <v>3</v>
      </c>
      <c r="Z56" s="57" t="s">
        <v>7139</v>
      </c>
      <c r="AA56" s="57">
        <v>2460</v>
      </c>
      <c r="AB56" s="57">
        <v>3</v>
      </c>
      <c r="AC56" s="57" t="s">
        <v>7011</v>
      </c>
      <c r="AD56" s="57">
        <v>280</v>
      </c>
      <c r="AE56" s="57">
        <v>3</v>
      </c>
      <c r="AF56" s="57" t="s">
        <v>7139</v>
      </c>
      <c r="AG56" s="57">
        <v>4770</v>
      </c>
      <c r="AH56" s="57">
        <v>3</v>
      </c>
      <c r="AI56" s="57" t="s">
        <v>7011</v>
      </c>
      <c r="AJ56" s="57">
        <v>520</v>
      </c>
      <c r="AK56" s="57">
        <v>3</v>
      </c>
      <c r="AL56" s="57" t="s">
        <v>7139</v>
      </c>
      <c r="AM56" s="57">
        <v>7090</v>
      </c>
      <c r="AN56" s="57">
        <v>3</v>
      </c>
      <c r="AO56" s="57" t="s">
        <v>7011</v>
      </c>
      <c r="AP56" s="57">
        <v>610</v>
      </c>
    </row>
    <row r="57" spans="1:42">
      <c r="A57" s="122">
        <v>40443</v>
      </c>
      <c r="B57" s="122" t="s">
        <v>432</v>
      </c>
      <c r="C57" s="122">
        <v>2</v>
      </c>
      <c r="D57" s="122" t="str">
        <f t="shared" si="2"/>
        <v>ARTIFACT_40443</v>
      </c>
      <c r="E57" s="122" t="str">
        <f t="shared" si="3"/>
        <v>ARTIFACTDES_40443</v>
      </c>
      <c r="F57" s="122">
        <v>5</v>
      </c>
      <c r="G57" s="122">
        <v>0</v>
      </c>
      <c r="H57" s="122" t="s">
        <v>11431</v>
      </c>
      <c r="I57" s="122" t="str">
        <f t="shared" si="16"/>
        <v>[0.04,0.016,0.016]</v>
      </c>
      <c r="J57" s="122">
        <v>225</v>
      </c>
      <c r="K57" s="122" t="str">
        <f t="shared" si="0"/>
        <v>[[5,4,1.6]]</v>
      </c>
      <c r="L57" s="57" t="str">
        <f t="shared" si="1"/>
        <v>[,[5,4,1.6]]</v>
      </c>
      <c r="M57" s="478"/>
      <c r="N57" s="478">
        <v>0.04</v>
      </c>
      <c r="O57" s="478"/>
      <c r="P57" s="162"/>
      <c r="Q57" s="162"/>
      <c r="R57" s="162"/>
      <c r="S57" s="162"/>
      <c r="T57" s="122" t="s">
        <v>11418</v>
      </c>
      <c r="U57" s="122" t="str">
        <f t="shared" si="5"/>
        <v>[[2,3,80],[2,6,1490],[2,3,170],[2,6,2880],[2,3,310],[2,6,4280],[2,3,370]]</v>
      </c>
      <c r="V57" s="57">
        <v>2</v>
      </c>
      <c r="W57" s="57" t="s">
        <v>7011</v>
      </c>
      <c r="X57" s="57">
        <v>80</v>
      </c>
      <c r="Y57" s="57">
        <v>2</v>
      </c>
      <c r="Z57" s="57" t="s">
        <v>7139</v>
      </c>
      <c r="AA57" s="57">
        <v>1490</v>
      </c>
      <c r="AB57" s="57">
        <v>2</v>
      </c>
      <c r="AC57" s="57" t="s">
        <v>7011</v>
      </c>
      <c r="AD57" s="57">
        <v>170</v>
      </c>
      <c r="AE57" s="57">
        <v>2</v>
      </c>
      <c r="AF57" s="57" t="s">
        <v>7139</v>
      </c>
      <c r="AG57" s="57">
        <v>2880</v>
      </c>
      <c r="AH57" s="57">
        <v>2</v>
      </c>
      <c r="AI57" s="57" t="s">
        <v>7011</v>
      </c>
      <c r="AJ57" s="57">
        <v>310</v>
      </c>
      <c r="AK57" s="57">
        <v>2</v>
      </c>
      <c r="AL57" s="57" t="s">
        <v>7139</v>
      </c>
      <c r="AM57" s="57">
        <v>4280</v>
      </c>
      <c r="AN57" s="57">
        <v>2</v>
      </c>
      <c r="AO57" s="57" t="s">
        <v>7011</v>
      </c>
      <c r="AP57" s="57">
        <v>370</v>
      </c>
    </row>
    <row r="58" spans="1:42">
      <c r="A58" s="122">
        <v>40444</v>
      </c>
      <c r="B58" s="122" t="s">
        <v>433</v>
      </c>
      <c r="C58" s="122">
        <v>2</v>
      </c>
      <c r="D58" s="122" t="str">
        <f t="shared" si="2"/>
        <v>ARTIFACT_40444</v>
      </c>
      <c r="E58" s="122" t="str">
        <f t="shared" si="3"/>
        <v>ARTIFACTDES_40444</v>
      </c>
      <c r="F58" s="122">
        <v>5</v>
      </c>
      <c r="G58" s="122">
        <v>0</v>
      </c>
      <c r="H58" s="122" t="s">
        <v>11431</v>
      </c>
      <c r="I58" s="122" t="str">
        <f t="shared" si="16"/>
        <v/>
      </c>
      <c r="J58" s="122">
        <v>225</v>
      </c>
      <c r="K58" s="122" t="str">
        <f t="shared" si="0"/>
        <v>[]</v>
      </c>
      <c r="L58" s="57" t="str">
        <f t="shared" si="1"/>
        <v>[]</v>
      </c>
      <c r="M58" s="478"/>
      <c r="N58" s="478"/>
      <c r="O58" s="478"/>
      <c r="P58" s="162"/>
      <c r="Q58" s="162"/>
      <c r="R58" s="162"/>
      <c r="S58" s="162"/>
      <c r="T58" s="122" t="s">
        <v>11418</v>
      </c>
      <c r="U58" s="122" t="str">
        <f t="shared" si="5"/>
        <v>[[4,3,260],[4,6,5000],[4,3,570],[4,6,9700],[4,3,1060],[4,6,14410],[4,3,1250]]</v>
      </c>
      <c r="V58" s="57">
        <v>4</v>
      </c>
      <c r="W58" s="57" t="s">
        <v>7011</v>
      </c>
      <c r="X58" s="57">
        <v>260</v>
      </c>
      <c r="Y58" s="57">
        <v>4</v>
      </c>
      <c r="Z58" s="57" t="s">
        <v>7139</v>
      </c>
      <c r="AA58" s="57">
        <v>5000</v>
      </c>
      <c r="AB58" s="57">
        <v>4</v>
      </c>
      <c r="AC58" s="57" t="s">
        <v>7011</v>
      </c>
      <c r="AD58" s="57">
        <v>570</v>
      </c>
      <c r="AE58" s="57">
        <v>4</v>
      </c>
      <c r="AF58" s="57" t="s">
        <v>7139</v>
      </c>
      <c r="AG58" s="57">
        <v>9700</v>
      </c>
      <c r="AH58" s="57">
        <v>4</v>
      </c>
      <c r="AI58" s="57" t="s">
        <v>7011</v>
      </c>
      <c r="AJ58" s="57">
        <v>1060</v>
      </c>
      <c r="AK58" s="57">
        <v>4</v>
      </c>
      <c r="AL58" s="57" t="s">
        <v>7139</v>
      </c>
      <c r="AM58" s="57">
        <v>14410</v>
      </c>
      <c r="AN58" s="57">
        <v>4</v>
      </c>
      <c r="AO58" s="57" t="s">
        <v>7011</v>
      </c>
      <c r="AP58" s="57">
        <v>1250</v>
      </c>
    </row>
    <row r="59" spans="1:42">
      <c r="A59" s="122">
        <v>40445</v>
      </c>
      <c r="B59" s="122" t="s">
        <v>434</v>
      </c>
      <c r="C59" s="122">
        <v>2</v>
      </c>
      <c r="D59" s="122" t="str">
        <f t="shared" si="2"/>
        <v>ARTIFACT_40445</v>
      </c>
      <c r="E59" s="122" t="str">
        <f t="shared" si="3"/>
        <v>ARTIFACTDES_40445</v>
      </c>
      <c r="F59" s="122">
        <v>5</v>
      </c>
      <c r="G59" s="122">
        <v>0</v>
      </c>
      <c r="H59" s="122" t="s">
        <v>11431</v>
      </c>
      <c r="I59" s="122" t="str">
        <f t="shared" si="16"/>
        <v/>
      </c>
      <c r="J59" s="122">
        <v>225</v>
      </c>
      <c r="K59" s="122" t="str">
        <f t="shared" si="0"/>
        <v>[]</v>
      </c>
      <c r="L59" s="57" t="str">
        <f t="shared" si="1"/>
        <v>[]</v>
      </c>
      <c r="M59" s="478"/>
      <c r="N59" s="478"/>
      <c r="O59" s="478"/>
      <c r="P59" s="162"/>
      <c r="Q59" s="162"/>
      <c r="R59" s="162"/>
      <c r="S59" s="162"/>
      <c r="T59" s="122" t="s">
        <v>11418</v>
      </c>
      <c r="U59" s="122" t="str">
        <f t="shared" si="5"/>
        <v>[[5,3,890],[5,6,16820],[5,3,1930],[5,6,32620],[5,3,3550],[5,6,48470],[5,3,4200]]</v>
      </c>
      <c r="V59" s="57">
        <v>5</v>
      </c>
      <c r="W59" s="57" t="s">
        <v>7011</v>
      </c>
      <c r="X59" s="57">
        <v>890</v>
      </c>
      <c r="Y59" s="57">
        <v>5</v>
      </c>
      <c r="Z59" s="57" t="s">
        <v>7139</v>
      </c>
      <c r="AA59" s="57">
        <v>16820</v>
      </c>
      <c r="AB59" s="57">
        <v>5</v>
      </c>
      <c r="AC59" s="57" t="s">
        <v>7011</v>
      </c>
      <c r="AD59" s="57">
        <v>1930</v>
      </c>
      <c r="AE59" s="57">
        <v>5</v>
      </c>
      <c r="AF59" s="57" t="s">
        <v>7139</v>
      </c>
      <c r="AG59" s="57">
        <v>32620</v>
      </c>
      <c r="AH59" s="57">
        <v>5</v>
      </c>
      <c r="AI59" s="57" t="s">
        <v>7011</v>
      </c>
      <c r="AJ59" s="57">
        <v>3550</v>
      </c>
      <c r="AK59" s="57">
        <v>5</v>
      </c>
      <c r="AL59" s="57" t="s">
        <v>7139</v>
      </c>
      <c r="AM59" s="57">
        <v>48470</v>
      </c>
      <c r="AN59" s="57">
        <v>5</v>
      </c>
      <c r="AO59" s="57" t="s">
        <v>7011</v>
      </c>
      <c r="AP59" s="57">
        <v>4200</v>
      </c>
    </row>
    <row r="60" spans="1:42" ht="15" thickBot="1">
      <c r="A60" s="122">
        <v>40446</v>
      </c>
      <c r="B60" s="122" t="s">
        <v>435</v>
      </c>
      <c r="C60" s="122">
        <v>2</v>
      </c>
      <c r="D60" s="122" t="str">
        <f t="shared" si="2"/>
        <v>ARTIFACT_40446</v>
      </c>
      <c r="E60" s="122" t="str">
        <f t="shared" si="3"/>
        <v>ARTIFACTDES_40446</v>
      </c>
      <c r="F60" s="122">
        <v>5</v>
      </c>
      <c r="G60" s="122">
        <v>0</v>
      </c>
      <c r="H60" s="122" t="s">
        <v>11431</v>
      </c>
      <c r="I60" s="122" t="str">
        <f t="shared" si="16"/>
        <v/>
      </c>
      <c r="J60" s="122">
        <v>225</v>
      </c>
      <c r="K60" s="122" t="str">
        <f t="shared" si="0"/>
        <v>[]</v>
      </c>
      <c r="L60" s="57" t="str">
        <f t="shared" si="1"/>
        <v>[]</v>
      </c>
      <c r="M60" s="479"/>
      <c r="N60" s="479"/>
      <c r="O60" s="479"/>
      <c r="P60" s="163"/>
      <c r="Q60" s="163"/>
      <c r="R60" s="163"/>
      <c r="S60" s="163"/>
      <c r="T60" s="122" t="s">
        <v>11418</v>
      </c>
      <c r="U60" s="122" t="str">
        <f t="shared" si="5"/>
        <v>[[3,3,130],[3,6,2460],[3,3,280],[3,6,4770],[3,3,520],[3,6,7090],[3,3,610]]</v>
      </c>
      <c r="V60" s="57">
        <v>3</v>
      </c>
      <c r="W60" s="57" t="s">
        <v>7011</v>
      </c>
      <c r="X60" s="57">
        <v>130</v>
      </c>
      <c r="Y60" s="57">
        <v>3</v>
      </c>
      <c r="Z60" s="57" t="s">
        <v>7139</v>
      </c>
      <c r="AA60" s="57">
        <v>2460</v>
      </c>
      <c r="AB60" s="57">
        <v>3</v>
      </c>
      <c r="AC60" s="57" t="s">
        <v>7011</v>
      </c>
      <c r="AD60" s="57">
        <v>280</v>
      </c>
      <c r="AE60" s="57">
        <v>3</v>
      </c>
      <c r="AF60" s="57" t="s">
        <v>7139</v>
      </c>
      <c r="AG60" s="57">
        <v>4770</v>
      </c>
      <c r="AH60" s="57">
        <v>3</v>
      </c>
      <c r="AI60" s="57" t="s">
        <v>7011</v>
      </c>
      <c r="AJ60" s="57">
        <v>520</v>
      </c>
      <c r="AK60" s="57">
        <v>3</v>
      </c>
      <c r="AL60" s="57" t="s">
        <v>7139</v>
      </c>
      <c r="AM60" s="57">
        <v>7090</v>
      </c>
      <c r="AN60" s="57">
        <v>3</v>
      </c>
      <c r="AO60" s="57" t="s">
        <v>7011</v>
      </c>
      <c r="AP60" s="57">
        <v>610</v>
      </c>
    </row>
    <row r="61" spans="1:42">
      <c r="A61" s="123">
        <v>40411</v>
      </c>
      <c r="B61" s="123" t="s">
        <v>436</v>
      </c>
      <c r="C61" s="123">
        <v>2</v>
      </c>
      <c r="D61" s="123" t="str">
        <f t="shared" si="2"/>
        <v>ARTIFACT_40411</v>
      </c>
      <c r="E61" s="123" t="str">
        <f t="shared" si="3"/>
        <v>ARTIFACTDES_40411</v>
      </c>
      <c r="F61" s="123">
        <v>5</v>
      </c>
      <c r="G61" s="123">
        <v>0</v>
      </c>
      <c r="H61" s="123" t="s">
        <v>11432</v>
      </c>
      <c r="I61" s="123" t="str">
        <f t="shared" si="9"/>
        <v>[0.22,0.088,0.088]</v>
      </c>
      <c r="J61" s="123">
        <v>225</v>
      </c>
      <c r="K61" s="123" t="str">
        <f t="shared" si="0"/>
        <v>[[2,14,5.6],[112,8,3.2]]</v>
      </c>
      <c r="L61" s="57" t="str">
        <f t="shared" si="1"/>
        <v>[[2,14,5.6],[112,8,3.2]]</v>
      </c>
      <c r="M61" s="473">
        <v>0.14000000000000001</v>
      </c>
      <c r="N61" s="473"/>
      <c r="O61" s="473"/>
      <c r="P61" s="157">
        <v>8</v>
      </c>
      <c r="Q61" s="157"/>
      <c r="R61" s="157"/>
      <c r="S61" s="157"/>
      <c r="T61" s="123" t="s">
        <v>11418</v>
      </c>
      <c r="U61" s="123" t="str">
        <f t="shared" si="5"/>
        <v>[[5,6,11120],[5,3,1350],[5,6,24110],[5,3,2610],[5,6,44390],[5,3,3880],[5,6,52540]]</v>
      </c>
      <c r="V61" s="57">
        <v>5</v>
      </c>
      <c r="W61" s="57" t="s">
        <v>7139</v>
      </c>
      <c r="X61" s="57">
        <v>11120</v>
      </c>
      <c r="Y61" s="57">
        <v>5</v>
      </c>
      <c r="Z61" s="57" t="s">
        <v>7011</v>
      </c>
      <c r="AA61" s="57">
        <v>1350</v>
      </c>
      <c r="AB61" s="57">
        <v>5</v>
      </c>
      <c r="AC61" s="57" t="s">
        <v>7139</v>
      </c>
      <c r="AD61" s="57">
        <v>24110</v>
      </c>
      <c r="AE61" s="57">
        <v>5</v>
      </c>
      <c r="AF61" s="57" t="s">
        <v>7011</v>
      </c>
      <c r="AG61" s="57">
        <v>2610</v>
      </c>
      <c r="AH61" s="57">
        <v>5</v>
      </c>
      <c r="AI61" s="57" t="s">
        <v>7139</v>
      </c>
      <c r="AJ61" s="57">
        <v>44390</v>
      </c>
      <c r="AK61" s="57">
        <v>5</v>
      </c>
      <c r="AL61" s="57" t="s">
        <v>7011</v>
      </c>
      <c r="AM61" s="57">
        <v>3880</v>
      </c>
      <c r="AN61" s="57">
        <v>5</v>
      </c>
      <c r="AO61" s="57" t="s">
        <v>7139</v>
      </c>
      <c r="AP61" s="57">
        <v>52540</v>
      </c>
    </row>
    <row r="62" spans="1:42">
      <c r="A62" s="123">
        <v>40412</v>
      </c>
      <c r="B62" s="123" t="s">
        <v>437</v>
      </c>
      <c r="C62" s="123">
        <v>2</v>
      </c>
      <c r="D62" s="123" t="str">
        <f t="shared" si="2"/>
        <v>ARTIFACT_40412</v>
      </c>
      <c r="E62" s="123" t="str">
        <f t="shared" si="3"/>
        <v>ARTIFACTDES_40412</v>
      </c>
      <c r="F62" s="123">
        <v>5</v>
      </c>
      <c r="G62" s="123">
        <v>0</v>
      </c>
      <c r="H62" s="123" t="s">
        <v>11432</v>
      </c>
      <c r="I62" s="123" t="str">
        <f t="shared" si="9"/>
        <v>[0.24,0.096,0.096]</v>
      </c>
      <c r="J62" s="123">
        <v>225</v>
      </c>
      <c r="K62" s="123" t="str">
        <f t="shared" si="0"/>
        <v>[[2,5,2],[5,3,1.2],[115,16,6.4]]</v>
      </c>
      <c r="L62" s="57" t="str">
        <f t="shared" si="1"/>
        <v>[[2,5,2],[5,3,1.2],[115,16,6.4]]</v>
      </c>
      <c r="M62" s="474">
        <v>0.05</v>
      </c>
      <c r="N62" s="474">
        <v>0.03</v>
      </c>
      <c r="O62" s="474"/>
      <c r="P62" s="158"/>
      <c r="Q62" s="158">
        <v>16</v>
      </c>
      <c r="R62" s="158"/>
      <c r="S62" s="158"/>
      <c r="T62" s="123" t="s">
        <v>11418</v>
      </c>
      <c r="U62" s="123" t="str">
        <f t="shared" si="5"/>
        <v>[[4,6,3310],[4,3,400],[4,6,7170],[4,3,780],[4,6,13200],[4,3,1150],[4,6,15620]]</v>
      </c>
      <c r="V62" s="57">
        <v>4</v>
      </c>
      <c r="W62" s="57" t="s">
        <v>7139</v>
      </c>
      <c r="X62" s="57">
        <v>3310</v>
      </c>
      <c r="Y62" s="57">
        <v>4</v>
      </c>
      <c r="Z62" s="57" t="s">
        <v>7011</v>
      </c>
      <c r="AA62" s="57">
        <v>400</v>
      </c>
      <c r="AB62" s="57">
        <v>4</v>
      </c>
      <c r="AC62" s="57" t="s">
        <v>7139</v>
      </c>
      <c r="AD62" s="57">
        <v>7170</v>
      </c>
      <c r="AE62" s="57">
        <v>4</v>
      </c>
      <c r="AF62" s="57" t="s">
        <v>7011</v>
      </c>
      <c r="AG62" s="57">
        <v>780</v>
      </c>
      <c r="AH62" s="57">
        <v>4</v>
      </c>
      <c r="AI62" s="57" t="s">
        <v>7139</v>
      </c>
      <c r="AJ62" s="57">
        <v>13200</v>
      </c>
      <c r="AK62" s="57">
        <v>4</v>
      </c>
      <c r="AL62" s="57" t="s">
        <v>7011</v>
      </c>
      <c r="AM62" s="57">
        <v>1150</v>
      </c>
      <c r="AN62" s="57">
        <v>4</v>
      </c>
      <c r="AO62" s="57" t="s">
        <v>7139</v>
      </c>
      <c r="AP62" s="57">
        <v>15620</v>
      </c>
    </row>
    <row r="63" spans="1:42">
      <c r="A63" s="123">
        <v>40413</v>
      </c>
      <c r="B63" s="123" t="s">
        <v>438</v>
      </c>
      <c r="C63" s="123">
        <v>2</v>
      </c>
      <c r="D63" s="123" t="str">
        <f t="shared" si="2"/>
        <v>ARTIFACT_40413</v>
      </c>
      <c r="E63" s="123" t="str">
        <f t="shared" si="3"/>
        <v>ARTIFACTDES_40413</v>
      </c>
      <c r="F63" s="123">
        <v>5</v>
      </c>
      <c r="G63" s="123">
        <v>0</v>
      </c>
      <c r="H63" s="123" t="s">
        <v>11432</v>
      </c>
      <c r="I63" s="123" t="str">
        <f t="shared" si="9"/>
        <v>[0.26,0.104,0.104]</v>
      </c>
      <c r="J63" s="123">
        <v>225</v>
      </c>
      <c r="K63" s="123" t="str">
        <f t="shared" si="0"/>
        <v>[[2,4,1.6],[112,6,2.4],[118,16,6.4]]</v>
      </c>
      <c r="L63" s="57" t="str">
        <f t="shared" si="1"/>
        <v>[[2,4,1.6],[112,6,2.4],[118,16,6.4]]</v>
      </c>
      <c r="M63" s="474">
        <v>0.04</v>
      </c>
      <c r="N63" s="474"/>
      <c r="O63" s="474"/>
      <c r="P63" s="158">
        <v>6</v>
      </c>
      <c r="Q63" s="158"/>
      <c r="R63" s="158">
        <v>16</v>
      </c>
      <c r="S63" s="158"/>
      <c r="T63" s="123" t="s">
        <v>11418</v>
      </c>
      <c r="U63" s="123" t="str">
        <f t="shared" si="5"/>
        <v>[[3,6,1630],[3,3,200],[3,6,3530],[3,3,380],[3,6,6490],[3,3,570],[3,6,7680]]</v>
      </c>
      <c r="V63" s="57">
        <v>3</v>
      </c>
      <c r="W63" s="57" t="s">
        <v>7139</v>
      </c>
      <c r="X63" s="57">
        <v>1630</v>
      </c>
      <c r="Y63" s="57">
        <v>3</v>
      </c>
      <c r="Z63" s="57" t="s">
        <v>7011</v>
      </c>
      <c r="AA63" s="57">
        <v>200</v>
      </c>
      <c r="AB63" s="57">
        <v>3</v>
      </c>
      <c r="AC63" s="57" t="s">
        <v>7139</v>
      </c>
      <c r="AD63" s="57">
        <v>3530</v>
      </c>
      <c r="AE63" s="57">
        <v>3</v>
      </c>
      <c r="AF63" s="57" t="s">
        <v>7011</v>
      </c>
      <c r="AG63" s="57">
        <v>380</v>
      </c>
      <c r="AH63" s="57">
        <v>3</v>
      </c>
      <c r="AI63" s="57" t="s">
        <v>7139</v>
      </c>
      <c r="AJ63" s="57">
        <v>6490</v>
      </c>
      <c r="AK63" s="57">
        <v>3</v>
      </c>
      <c r="AL63" s="57" t="s">
        <v>7011</v>
      </c>
      <c r="AM63" s="57">
        <v>570</v>
      </c>
      <c r="AN63" s="57">
        <v>3</v>
      </c>
      <c r="AO63" s="57" t="s">
        <v>7139</v>
      </c>
      <c r="AP63" s="57">
        <v>7680</v>
      </c>
    </row>
    <row r="64" spans="1:42">
      <c r="A64" s="123">
        <v>40414</v>
      </c>
      <c r="B64" s="123" t="s">
        <v>439</v>
      </c>
      <c r="C64" s="123">
        <v>2</v>
      </c>
      <c r="D64" s="123" t="str">
        <f t="shared" si="2"/>
        <v>ARTIFACT_40414</v>
      </c>
      <c r="E64" s="123" t="str">
        <f t="shared" si="3"/>
        <v>ARTIFACTDES_40414</v>
      </c>
      <c r="F64" s="123">
        <v>5</v>
      </c>
      <c r="G64" s="123">
        <v>0</v>
      </c>
      <c r="H64" s="123" t="s">
        <v>11432</v>
      </c>
      <c r="I64" s="123" t="str">
        <f t="shared" si="9"/>
        <v>[0.28,0.112,0.112]</v>
      </c>
      <c r="J64" s="123">
        <v>225</v>
      </c>
      <c r="K64" s="123" t="str">
        <f t="shared" si="0"/>
        <v>[[5,8,3.2],[115,4,1.6],[121,16,6.4]]</v>
      </c>
      <c r="L64" s="57" t="str">
        <f t="shared" si="1"/>
        <v>[,[5,8,3.2],[115,4,1.6],[121,16,6.4]]</v>
      </c>
      <c r="M64" s="474"/>
      <c r="N64" s="474">
        <v>0.08</v>
      </c>
      <c r="O64" s="474"/>
      <c r="P64" s="158"/>
      <c r="Q64" s="158">
        <v>4</v>
      </c>
      <c r="R64" s="158"/>
      <c r="S64" s="158">
        <v>16</v>
      </c>
      <c r="T64" s="123" t="s">
        <v>11418</v>
      </c>
      <c r="U64" s="123" t="str">
        <f t="shared" si="5"/>
        <v>[[2,6,980],[2,3,120],[2,6,2130],[2,3,230],[2,6,3920],[2,3,340],[2,6,4640]]</v>
      </c>
      <c r="V64" s="57">
        <v>2</v>
      </c>
      <c r="W64" s="57" t="s">
        <v>7139</v>
      </c>
      <c r="X64" s="57">
        <v>980</v>
      </c>
      <c r="Y64" s="57">
        <v>2</v>
      </c>
      <c r="Z64" s="57" t="s">
        <v>7011</v>
      </c>
      <c r="AA64" s="57">
        <v>120</v>
      </c>
      <c r="AB64" s="57">
        <v>2</v>
      </c>
      <c r="AC64" s="57" t="s">
        <v>7139</v>
      </c>
      <c r="AD64" s="57">
        <v>2130</v>
      </c>
      <c r="AE64" s="57">
        <v>2</v>
      </c>
      <c r="AF64" s="57" t="s">
        <v>7011</v>
      </c>
      <c r="AG64" s="57">
        <v>230</v>
      </c>
      <c r="AH64" s="57">
        <v>2</v>
      </c>
      <c r="AI64" s="57" t="s">
        <v>7139</v>
      </c>
      <c r="AJ64" s="57">
        <v>3920</v>
      </c>
      <c r="AK64" s="57">
        <v>2</v>
      </c>
      <c r="AL64" s="57" t="s">
        <v>7011</v>
      </c>
      <c r="AM64" s="57">
        <v>340</v>
      </c>
      <c r="AN64" s="57">
        <v>2</v>
      </c>
      <c r="AO64" s="57" t="s">
        <v>7139</v>
      </c>
      <c r="AP64" s="57">
        <v>4640</v>
      </c>
    </row>
    <row r="65" spans="1:42">
      <c r="A65" s="123">
        <v>40415</v>
      </c>
      <c r="B65" s="123" t="s">
        <v>440</v>
      </c>
      <c r="C65" s="123">
        <v>2</v>
      </c>
      <c r="D65" s="123" t="str">
        <f t="shared" si="2"/>
        <v>ARTIFACT_40415</v>
      </c>
      <c r="E65" s="123" t="str">
        <f t="shared" si="3"/>
        <v>ARTIFACTDES_40415</v>
      </c>
      <c r="F65" s="123">
        <v>5</v>
      </c>
      <c r="G65" s="123">
        <v>0</v>
      </c>
      <c r="H65" s="123" t="s">
        <v>11432</v>
      </c>
      <c r="I65" s="123" t="str">
        <f t="shared" si="9"/>
        <v>[0.26,0.104,0.104]</v>
      </c>
      <c r="J65" s="123">
        <v>225</v>
      </c>
      <c r="K65" s="123" t="str">
        <f t="shared" si="0"/>
        <v>[[2,4,1.6],[112,6,2.4],[118,16,6.4]]</v>
      </c>
      <c r="L65" s="57" t="str">
        <f t="shared" si="1"/>
        <v>[[2,4,1.6],[112,6,2.4],[118,16,6.4]]</v>
      </c>
      <c r="M65" s="474">
        <v>0.04</v>
      </c>
      <c r="N65" s="474"/>
      <c r="O65" s="474"/>
      <c r="P65" s="158">
        <v>6</v>
      </c>
      <c r="Q65" s="158"/>
      <c r="R65" s="158">
        <v>16</v>
      </c>
      <c r="S65" s="158"/>
      <c r="T65" s="123" t="s">
        <v>11418</v>
      </c>
      <c r="U65" s="123" t="str">
        <f t="shared" si="5"/>
        <v>[[5,6,11120],[5,3,1350],[5,6,24110],[5,3,2610],[5,6,44390],[5,3,3880],[5,6,52540]]</v>
      </c>
      <c r="V65" s="57">
        <v>5</v>
      </c>
      <c r="W65" s="57" t="s">
        <v>7139</v>
      </c>
      <c r="X65" s="57">
        <v>11120</v>
      </c>
      <c r="Y65" s="57">
        <v>5</v>
      </c>
      <c r="Z65" s="57" t="s">
        <v>7011</v>
      </c>
      <c r="AA65" s="57">
        <v>1350</v>
      </c>
      <c r="AB65" s="57">
        <v>5</v>
      </c>
      <c r="AC65" s="57" t="s">
        <v>7139</v>
      </c>
      <c r="AD65" s="57">
        <v>24110</v>
      </c>
      <c r="AE65" s="57">
        <v>5</v>
      </c>
      <c r="AF65" s="57" t="s">
        <v>7011</v>
      </c>
      <c r="AG65" s="57">
        <v>2610</v>
      </c>
      <c r="AH65" s="57">
        <v>5</v>
      </c>
      <c r="AI65" s="57" t="s">
        <v>7139</v>
      </c>
      <c r="AJ65" s="57">
        <v>44390</v>
      </c>
      <c r="AK65" s="57">
        <v>5</v>
      </c>
      <c r="AL65" s="57" t="s">
        <v>7011</v>
      </c>
      <c r="AM65" s="57">
        <v>3880</v>
      </c>
      <c r="AN65" s="57">
        <v>5</v>
      </c>
      <c r="AO65" s="57" t="s">
        <v>7139</v>
      </c>
      <c r="AP65" s="57">
        <v>52540</v>
      </c>
    </row>
    <row r="66" spans="1:42" ht="15" thickBot="1">
      <c r="A66" s="123">
        <v>40416</v>
      </c>
      <c r="B66" s="123" t="s">
        <v>441</v>
      </c>
      <c r="C66" s="123">
        <v>2</v>
      </c>
      <c r="D66" s="123" t="str">
        <f t="shared" si="2"/>
        <v>ARTIFACT_40416</v>
      </c>
      <c r="E66" s="123" t="str">
        <f t="shared" si="3"/>
        <v>ARTIFACTDES_40416</v>
      </c>
      <c r="F66" s="123">
        <v>5</v>
      </c>
      <c r="G66" s="123">
        <v>0</v>
      </c>
      <c r="H66" s="123" t="s">
        <v>11432</v>
      </c>
      <c r="I66" s="123" t="str">
        <f t="shared" si="9"/>
        <v>[0.26,0.104,0.104]</v>
      </c>
      <c r="J66" s="123">
        <v>225</v>
      </c>
      <c r="K66" s="123" t="str">
        <f t="shared" si="0"/>
        <v>[[5,4,1.6],[112,6,2.4],[118,16,6.4]]</v>
      </c>
      <c r="L66" s="57" t="str">
        <f t="shared" si="1"/>
        <v>[,[5,4,1.6],[112,6,2.4],[118,16,6.4]]</v>
      </c>
      <c r="M66" s="476"/>
      <c r="N66" s="476">
        <v>0.04</v>
      </c>
      <c r="O66" s="476"/>
      <c r="P66" s="160">
        <v>6</v>
      </c>
      <c r="Q66" s="160"/>
      <c r="R66" s="160">
        <v>16</v>
      </c>
      <c r="S66" s="160"/>
      <c r="T66" s="123" t="s">
        <v>11418</v>
      </c>
      <c r="U66" s="123" t="str">
        <f t="shared" si="5"/>
        <v>[[4,6,3310],[4,3,400],[4,6,7170],[4,3,780],[4,6,13200],[4,3,1150],[4,6,15620]]</v>
      </c>
      <c r="V66" s="57">
        <v>4</v>
      </c>
      <c r="W66" s="57" t="s">
        <v>7139</v>
      </c>
      <c r="X66" s="57">
        <v>3310</v>
      </c>
      <c r="Y66" s="57">
        <v>4</v>
      </c>
      <c r="Z66" s="57" t="s">
        <v>7011</v>
      </c>
      <c r="AA66" s="57">
        <v>400</v>
      </c>
      <c r="AB66" s="57">
        <v>4</v>
      </c>
      <c r="AC66" s="57" t="s">
        <v>7139</v>
      </c>
      <c r="AD66" s="57">
        <v>7170</v>
      </c>
      <c r="AE66" s="57">
        <v>4</v>
      </c>
      <c r="AF66" s="57" t="s">
        <v>7011</v>
      </c>
      <c r="AG66" s="57">
        <v>780</v>
      </c>
      <c r="AH66" s="57">
        <v>4</v>
      </c>
      <c r="AI66" s="57" t="s">
        <v>7139</v>
      </c>
      <c r="AJ66" s="57">
        <v>13200</v>
      </c>
      <c r="AK66" s="57">
        <v>4</v>
      </c>
      <c r="AL66" s="57" t="s">
        <v>7011</v>
      </c>
      <c r="AM66" s="57">
        <v>1150</v>
      </c>
      <c r="AN66" s="57">
        <v>4</v>
      </c>
      <c r="AO66" s="57" t="s">
        <v>7139</v>
      </c>
      <c r="AP66" s="57">
        <v>15620</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查询页</vt:lpstr>
      <vt:lpstr>宝物查询</vt:lpstr>
      <vt:lpstr>宝物1</vt:lpstr>
      <vt:lpstr>宝物2</vt:lpstr>
      <vt:lpstr>宝物3</vt:lpstr>
      <vt:lpstr>宝物4</vt:lpstr>
      <vt:lpstr>宝物5</vt:lpstr>
      <vt:lpstr>宝物6</vt:lpstr>
      <vt:lpstr>disTreasure-宝物</vt:lpstr>
      <vt:lpstr>宝物</vt:lpstr>
      <vt:lpstr>comTreasure核心宝物</vt:lpstr>
      <vt:lpstr>heroMastery-03_英雄专精配置表</vt:lpstr>
      <vt:lpstr>playerSkillEffect_11英雄法术</vt:lpstr>
      <vt:lpstr>兵团</vt:lpstr>
      <vt:lpstr>物品列表</vt:lpstr>
      <vt:lpstr>数据结构</vt:lpstr>
      <vt:lpstr>语言辅助表</vt:lpstr>
      <vt:lpstr>lang_3_04语言配置表3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2017-12-02T08:22:39Z</dcterms:modified>
</cp:coreProperties>
</file>