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8" activeTab="11"/>
  </bookViews>
  <sheets>
    <sheet name="单元回归" sheetId="1" r:id="rId1"/>
    <sheet name="多元回归" sheetId="2" r:id="rId2"/>
    <sheet name="数据表样例" sheetId="3" r:id="rId3"/>
    <sheet name="单项式次数分布表" sheetId="4" r:id="rId4"/>
    <sheet name="组距式次数分布表" sheetId="5" r:id="rId5"/>
    <sheet name="分项分段次数分布表" sheetId="6" r:id="rId6"/>
    <sheet name="对二维表分项分段计数" sheetId="7" r:id="rId7"/>
    <sheet name="双列次数分布表" sheetId="11" r:id="rId8"/>
    <sheet name="相对次数分布表" sheetId="12" r:id="rId9"/>
    <sheet name="累积次数及累积百分数分布表" sheetId="13" r:id="rId10"/>
    <sheet name="条件求和" sheetId="14" r:id="rId11"/>
    <sheet name="分类汇总" sheetId="15" r:id="rId12"/>
  </sheets>
  <definedNames>
    <definedName name="date" localSheetId="10">OFFSET(条件求和!$A$2,1,,COUNT(条件求和!$A:$A),)</definedName>
    <definedName name="ExternalData_1" localSheetId="6" hidden="1">对二维表分项分段计数!$AA$2:$AE$20</definedName>
  </definedNames>
  <calcPr calcId="162913"/>
  <pivotCaches>
    <pivotCache cacheId="0" r:id="rId13"/>
    <pivotCache cacheId="1" r:id="rId14"/>
    <pivotCache cacheId="2" r:id="rId15"/>
    <pivotCache cacheId="3" r:id="rId16"/>
    <pivotCache cacheId="4" r:id="rId17"/>
    <pivotCache cacheId="10" r:id="rId18"/>
    <pivotCache cacheId="16" r:id="rId19"/>
    <pivotCache cacheId="23" r:id="rId2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5" l="1"/>
  <c r="D13" i="15"/>
  <c r="D36" i="15" s="1"/>
  <c r="D8" i="15"/>
  <c r="F12" i="14" a="1"/>
  <c r="F12" i="14" s="1"/>
  <c r="G12" i="14" s="1"/>
  <c r="F13" i="14" a="1"/>
  <c r="F13" i="14" s="1"/>
  <c r="G13" i="14" s="1"/>
  <c r="F14" i="14" a="1"/>
  <c r="F14" i="14" s="1"/>
  <c r="G14" i="14" s="1"/>
  <c r="F15" i="14" a="1"/>
  <c r="F15" i="14" s="1"/>
  <c r="G15" i="14" s="1"/>
  <c r="F16" i="14" a="1"/>
  <c r="F16" i="14" s="1"/>
  <c r="G16" i="14" s="1"/>
  <c r="F17" i="14" a="1"/>
  <c r="F17" i="14" s="1"/>
  <c r="G17" i="14" s="1"/>
  <c r="H4" i="14"/>
  <c r="H5" i="14"/>
  <c r="H6" i="14"/>
  <c r="H3" i="14"/>
  <c r="G4" i="14"/>
  <c r="G7" i="14" s="1"/>
  <c r="G5" i="14"/>
  <c r="G6" i="14"/>
  <c r="G3" i="14"/>
  <c r="I10" i="13"/>
  <c r="H10" i="13"/>
  <c r="G10" i="13"/>
  <c r="I9" i="13"/>
  <c r="H9" i="13"/>
  <c r="G9" i="13"/>
  <c r="I8" i="13"/>
  <c r="H8" i="13"/>
  <c r="G8" i="13"/>
  <c r="I7" i="13"/>
  <c r="H7" i="13"/>
  <c r="G7" i="13"/>
  <c r="I6" i="13"/>
  <c r="H6" i="13"/>
  <c r="G6" i="13"/>
  <c r="I5" i="13"/>
  <c r="H5" i="13"/>
  <c r="G5" i="13"/>
  <c r="I4" i="13"/>
  <c r="H4" i="13"/>
  <c r="G4" i="13"/>
  <c r="K3" i="13" a="1"/>
  <c r="K5" i="13" s="1"/>
  <c r="I3" i="13"/>
  <c r="H3" i="13"/>
  <c r="G3" i="13"/>
  <c r="E2" i="13"/>
  <c r="E4" i="13" s="1"/>
  <c r="L4" i="12"/>
  <c r="L5" i="12"/>
  <c r="L6" i="12"/>
  <c r="L7" i="12"/>
  <c r="L8" i="12"/>
  <c r="L9" i="12"/>
  <c r="L10" i="12"/>
  <c r="L3" i="12"/>
  <c r="I10" i="12"/>
  <c r="H10" i="12"/>
  <c r="G10" i="12"/>
  <c r="I9" i="12"/>
  <c r="H9" i="12"/>
  <c r="G9" i="12"/>
  <c r="I8" i="12"/>
  <c r="H8" i="12"/>
  <c r="G8" i="12"/>
  <c r="I7" i="12"/>
  <c r="H7" i="12"/>
  <c r="G7" i="12"/>
  <c r="I6" i="12"/>
  <c r="H6" i="12"/>
  <c r="G6" i="12"/>
  <c r="I5" i="12"/>
  <c r="H5" i="12"/>
  <c r="G5" i="12"/>
  <c r="I4" i="12"/>
  <c r="H4" i="12"/>
  <c r="G4" i="12"/>
  <c r="K3" i="12" a="1"/>
  <c r="K4" i="12" s="1"/>
  <c r="I3" i="12"/>
  <c r="H3" i="12"/>
  <c r="G3" i="12"/>
  <c r="E2" i="12"/>
  <c r="E4" i="12" s="1"/>
  <c r="F14" i="11"/>
  <c r="M14" i="11" s="1"/>
  <c r="F15" i="11" a="1"/>
  <c r="F15" i="11" s="1"/>
  <c r="G15" i="11" a="1"/>
  <c r="G15" i="11" s="1"/>
  <c r="H15" i="11" a="1"/>
  <c r="H15" i="11" s="1"/>
  <c r="I15" i="11" a="1"/>
  <c r="I15" i="11"/>
  <c r="J15" i="11" a="1"/>
  <c r="J15" i="11" s="1"/>
  <c r="K15" i="11" a="1"/>
  <c r="K15" i="11" s="1"/>
  <c r="L15" i="11" a="1"/>
  <c r="L15" i="11" s="1"/>
  <c r="L21" i="11" s="1"/>
  <c r="F16" i="11" a="1"/>
  <c r="F16" i="11"/>
  <c r="G16" i="11" a="1"/>
  <c r="G16" i="11" s="1"/>
  <c r="H16" i="11" a="1"/>
  <c r="H16" i="11" s="1"/>
  <c r="I16" i="11" a="1"/>
  <c r="I16" i="11" s="1"/>
  <c r="J16" i="11" a="1"/>
  <c r="J16" i="11"/>
  <c r="K16" i="11" a="1"/>
  <c r="K16" i="11" s="1"/>
  <c r="L16" i="11" a="1"/>
  <c r="L16" i="11" s="1"/>
  <c r="F17" i="11" a="1"/>
  <c r="F17" i="11" s="1"/>
  <c r="G17" i="11" a="1"/>
  <c r="G17" i="11"/>
  <c r="H17" i="11" a="1"/>
  <c r="H17" i="11" s="1"/>
  <c r="I17" i="11" a="1"/>
  <c r="I17" i="11" s="1"/>
  <c r="J17" i="11" a="1"/>
  <c r="J17" i="11" s="1"/>
  <c r="K17" i="11" a="1"/>
  <c r="K17" i="11"/>
  <c r="L17" i="11" a="1"/>
  <c r="L17" i="11" s="1"/>
  <c r="F18" i="11" a="1"/>
  <c r="F18" i="11" s="1"/>
  <c r="G18" i="11" a="1"/>
  <c r="G18" i="11" s="1"/>
  <c r="H18" i="11" a="1"/>
  <c r="H18" i="11"/>
  <c r="I18" i="11" a="1"/>
  <c r="I18" i="11" s="1"/>
  <c r="J18" i="11" a="1"/>
  <c r="J18" i="11" s="1"/>
  <c r="K18" i="11" a="1"/>
  <c r="K18" i="11" s="1"/>
  <c r="L18" i="11" a="1"/>
  <c r="L18" i="11"/>
  <c r="F19" i="11" a="1"/>
  <c r="F19" i="11" s="1"/>
  <c r="G19" i="11" a="1"/>
  <c r="G19" i="11" s="1"/>
  <c r="H19" i="11" a="1"/>
  <c r="H19" i="11" s="1"/>
  <c r="I19" i="11" a="1"/>
  <c r="I19" i="11" s="1"/>
  <c r="J19" i="11" a="1"/>
  <c r="J19" i="11" s="1"/>
  <c r="K19" i="11" a="1"/>
  <c r="K19" i="11" s="1"/>
  <c r="L19" i="11" a="1"/>
  <c r="L19" i="11" s="1"/>
  <c r="F20" i="11" a="1"/>
  <c r="F20" i="11" s="1"/>
  <c r="G20" i="11" a="1"/>
  <c r="G20" i="11" s="1"/>
  <c r="H20" i="11" a="1"/>
  <c r="H20" i="11" s="1"/>
  <c r="I20" i="11" a="1"/>
  <c r="I20" i="11" s="1"/>
  <c r="J20" i="11" a="1"/>
  <c r="J20" i="11" s="1"/>
  <c r="K20" i="11" a="1"/>
  <c r="K20" i="11" s="1"/>
  <c r="L20" i="11" a="1"/>
  <c r="L20" i="11" s="1"/>
  <c r="G14" i="11" a="1"/>
  <c r="G14" i="11" s="1"/>
  <c r="H14" i="11" a="1"/>
  <c r="H14" i="11" s="1"/>
  <c r="I14" i="11" a="1"/>
  <c r="I14" i="11" s="1"/>
  <c r="J14" i="11" a="1"/>
  <c r="J14" i="11" s="1"/>
  <c r="K14" i="11" a="1"/>
  <c r="K14" i="11" s="1"/>
  <c r="L14" i="11" a="1"/>
  <c r="L14" i="11" s="1"/>
  <c r="F3" i="11"/>
  <c r="H14" i="14" l="1"/>
  <c r="H17" i="14"/>
  <c r="H16" i="14"/>
  <c r="H15" i="14"/>
  <c r="H13" i="14"/>
  <c r="H12" i="14"/>
  <c r="G11" i="14"/>
  <c r="H7" i="14"/>
  <c r="K6" i="13"/>
  <c r="K8" i="13"/>
  <c r="K9" i="13"/>
  <c r="K10" i="13"/>
  <c r="K7" i="13"/>
  <c r="K3" i="13"/>
  <c r="K4" i="13"/>
  <c r="K8" i="12"/>
  <c r="K9" i="12"/>
  <c r="K10" i="12"/>
  <c r="K5" i="12"/>
  <c r="K6" i="12"/>
  <c r="K7" i="12"/>
  <c r="K3" i="12"/>
  <c r="K21" i="11"/>
  <c r="I21" i="11"/>
  <c r="J21" i="11"/>
  <c r="M19" i="11"/>
  <c r="M20" i="11"/>
  <c r="H21" i="11"/>
  <c r="M16" i="11"/>
  <c r="M18" i="11"/>
  <c r="M17" i="11"/>
  <c r="G21" i="11"/>
  <c r="F21" i="11"/>
  <c r="M15" i="11"/>
  <c r="F9" i="11"/>
  <c r="G9" i="11"/>
  <c r="G10" i="11" s="1"/>
  <c r="H9" i="11"/>
  <c r="H10" i="11" s="1"/>
  <c r="I9" i="11"/>
  <c r="I10" i="11" s="1"/>
  <c r="J9" i="11"/>
  <c r="K9" i="11"/>
  <c r="K10" i="11" s="1"/>
  <c r="L9" i="11"/>
  <c r="L10" i="11" s="1"/>
  <c r="F10" i="11"/>
  <c r="J10" i="11"/>
  <c r="F4" i="11"/>
  <c r="G4" i="11"/>
  <c r="H4" i="11"/>
  <c r="I4" i="11"/>
  <c r="J4" i="11"/>
  <c r="K4" i="11"/>
  <c r="L4" i="11"/>
  <c r="M4" i="11"/>
  <c r="F5" i="11"/>
  <c r="G5" i="11"/>
  <c r="H5" i="11"/>
  <c r="I5" i="11"/>
  <c r="J5" i="11"/>
  <c r="K5" i="11"/>
  <c r="L5" i="11"/>
  <c r="M5" i="11"/>
  <c r="F6" i="11"/>
  <c r="G6" i="11"/>
  <c r="H6" i="11"/>
  <c r="I6" i="11"/>
  <c r="J6" i="11"/>
  <c r="K6" i="11"/>
  <c r="L6" i="11"/>
  <c r="M6" i="11"/>
  <c r="F7" i="11"/>
  <c r="G7" i="11"/>
  <c r="H7" i="11"/>
  <c r="I7" i="11"/>
  <c r="J7" i="11"/>
  <c r="K7" i="11"/>
  <c r="L7" i="11"/>
  <c r="M7" i="11"/>
  <c r="F8" i="11"/>
  <c r="G8" i="11"/>
  <c r="H8" i="11"/>
  <c r="I8" i="11"/>
  <c r="J8" i="11"/>
  <c r="K8" i="11"/>
  <c r="L8" i="11"/>
  <c r="M8" i="11"/>
  <c r="M3" i="11"/>
  <c r="L3" i="11"/>
  <c r="G3" i="11"/>
  <c r="H3" i="11"/>
  <c r="I3" i="11"/>
  <c r="J3" i="11"/>
  <c r="K3" i="11"/>
  <c r="P9" i="7"/>
  <c r="Q9" i="7"/>
  <c r="O9" i="7"/>
  <c r="O8" i="7"/>
  <c r="P8" i="7"/>
  <c r="Q8" i="7"/>
  <c r="P7" i="7"/>
  <c r="Q7" i="7"/>
  <c r="O7" i="7"/>
  <c r="O6" i="7"/>
  <c r="P6" i="7"/>
  <c r="Q6" i="7"/>
  <c r="P5" i="7"/>
  <c r="Q5" i="7"/>
  <c r="O5" i="7"/>
  <c r="K5" i="7"/>
  <c r="K6" i="7" s="1"/>
  <c r="J5" i="7"/>
  <c r="J6" i="7" s="1"/>
  <c r="I5" i="7"/>
  <c r="I6" i="7" s="1"/>
  <c r="O4" i="7"/>
  <c r="P4" i="7"/>
  <c r="Q4" i="7"/>
  <c r="P3" i="7"/>
  <c r="Q3" i="7"/>
  <c r="O3" i="7"/>
  <c r="J4" i="7"/>
  <c r="K4" i="7"/>
  <c r="I4" i="7"/>
  <c r="J3" i="7"/>
  <c r="K3" i="7"/>
  <c r="I3" i="7"/>
  <c r="E13" i="6" a="1"/>
  <c r="E13" i="6" s="1"/>
  <c r="E14" i="6" a="1"/>
  <c r="E14" i="6" s="1"/>
  <c r="F14" i="6" s="1" a="1"/>
  <c r="F14" i="6" s="1"/>
  <c r="E15" i="6" a="1"/>
  <c r="E15" i="6" s="1"/>
  <c r="F15" i="6" s="1" a="1"/>
  <c r="F15" i="6" s="1"/>
  <c r="E16" i="6" a="1"/>
  <c r="E16" i="6"/>
  <c r="F16" i="6" a="1"/>
  <c r="F16" i="6" s="1"/>
  <c r="F12" i="6" a="1"/>
  <c r="F12" i="6" s="1"/>
  <c r="G12" i="6" a="1"/>
  <c r="E12" i="6" a="1"/>
  <c r="E12" i="6" s="1"/>
  <c r="E4" i="6"/>
  <c r="F4" i="6" s="1"/>
  <c r="G4" i="6" s="1"/>
  <c r="E5" i="6"/>
  <c r="F5" i="6"/>
  <c r="G5" i="6" s="1"/>
  <c r="E6" i="6"/>
  <c r="F6" i="6" s="1"/>
  <c r="E7" i="6"/>
  <c r="F7" i="6" s="1"/>
  <c r="E3" i="6"/>
  <c r="E8" i="6" s="1"/>
  <c r="K3" i="5" a="1"/>
  <c r="K5" i="5" s="1"/>
  <c r="H8" i="5"/>
  <c r="G4" i="5"/>
  <c r="G5" i="5"/>
  <c r="G6" i="5"/>
  <c r="G7" i="5"/>
  <c r="G8" i="5"/>
  <c r="G9" i="5"/>
  <c r="G10" i="5"/>
  <c r="G3" i="5"/>
  <c r="I4" i="5"/>
  <c r="I5" i="5"/>
  <c r="I6" i="5"/>
  <c r="I7" i="5"/>
  <c r="I8" i="5"/>
  <c r="I9" i="5"/>
  <c r="I10" i="5"/>
  <c r="I3" i="5"/>
  <c r="H4" i="5"/>
  <c r="H5" i="5"/>
  <c r="H6" i="5"/>
  <c r="H7" i="5"/>
  <c r="H9" i="5"/>
  <c r="H10" i="5"/>
  <c r="H3" i="5"/>
  <c r="E2" i="5"/>
  <c r="E4" i="5" s="1"/>
  <c r="N13" i="4" a="1"/>
  <c r="N13" i="4" s="1"/>
  <c r="M14" i="4" a="1"/>
  <c r="M14" i="4" s="1"/>
  <c r="M13" i="4" a="1"/>
  <c r="M13" i="4" s="1"/>
  <c r="L14" i="4" a="1"/>
  <c r="L14" i="4" s="1"/>
  <c r="L13" i="4" a="1"/>
  <c r="L13" i="4" s="1"/>
  <c r="K14" i="4" a="1"/>
  <c r="K14" i="4" s="1"/>
  <c r="K13" i="4" a="1"/>
  <c r="K13" i="4" s="1"/>
  <c r="I14" i="4"/>
  <c r="I13" i="4"/>
  <c r="H11" i="14" l="1"/>
  <c r="L4" i="13"/>
  <c r="O4" i="13"/>
  <c r="M5" i="13"/>
  <c r="O6" i="13"/>
  <c r="M7" i="13"/>
  <c r="O5" i="13"/>
  <c r="M6" i="13"/>
  <c r="O7" i="13"/>
  <c r="M8" i="13"/>
  <c r="O8" i="13"/>
  <c r="M9" i="13"/>
  <c r="O9" i="13"/>
  <c r="M10" i="13"/>
  <c r="O10" i="13"/>
  <c r="O3" i="13"/>
  <c r="M4" i="13"/>
  <c r="M3" i="13"/>
  <c r="L7" i="13"/>
  <c r="L10" i="13"/>
  <c r="L9" i="13"/>
  <c r="L8" i="13"/>
  <c r="L3" i="13"/>
  <c r="L6" i="13"/>
  <c r="L5" i="13"/>
  <c r="M21" i="11"/>
  <c r="M9" i="11"/>
  <c r="M10" i="11" s="1"/>
  <c r="G16" i="6" a="1"/>
  <c r="G16" i="6" s="1"/>
  <c r="F3" i="6"/>
  <c r="E17" i="6"/>
  <c r="H4" i="6"/>
  <c r="F13" i="6" a="1"/>
  <c r="F13" i="6" s="1"/>
  <c r="F17" i="6" s="1"/>
  <c r="G15" i="6" a="1"/>
  <c r="G15" i="6" s="1"/>
  <c r="H16" i="6" a="1"/>
  <c r="H16" i="6" s="1"/>
  <c r="I16" i="6" s="1" a="1"/>
  <c r="I16" i="6" s="1"/>
  <c r="J16" i="6" s="1"/>
  <c r="H15" i="6" a="1"/>
  <c r="H15" i="6" s="1"/>
  <c r="I15" i="6" s="1" a="1"/>
  <c r="I15" i="6" s="1"/>
  <c r="H14" i="6" a="1"/>
  <c r="H14" i="6" s="1"/>
  <c r="I14" i="6" s="1" a="1"/>
  <c r="I14" i="6" s="1"/>
  <c r="G14" i="6" a="1"/>
  <c r="G14" i="6" s="1"/>
  <c r="G12" i="6"/>
  <c r="H6" i="6"/>
  <c r="G6" i="6"/>
  <c r="G7" i="6"/>
  <c r="I4" i="6"/>
  <c r="J4" i="6" s="1"/>
  <c r="H5" i="6"/>
  <c r="I5" i="6" s="1"/>
  <c r="K4" i="5"/>
  <c r="K7" i="5"/>
  <c r="K10" i="5"/>
  <c r="K6" i="5"/>
  <c r="K3" i="5"/>
  <c r="K9" i="5"/>
  <c r="K8" i="5"/>
  <c r="N14" i="4"/>
  <c r="I6" i="4"/>
  <c r="H13" i="4" a="1"/>
  <c r="H14" i="4" s="1"/>
  <c r="G14" i="4"/>
  <c r="G13" i="4"/>
  <c r="F13" i="4"/>
  <c r="F14" i="4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3" i="4" a="1"/>
  <c r="M3" i="4" s="1"/>
  <c r="N3" i="4" a="1"/>
  <c r="N5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3" i="4" a="1"/>
  <c r="L3" i="4" s="1"/>
  <c r="K3" i="4" a="1"/>
  <c r="K3" i="4" s="1"/>
  <c r="K4" i="4" a="1"/>
  <c r="K4" i="4" s="1"/>
  <c r="K5" i="4" a="1"/>
  <c r="K5" i="4" s="1"/>
  <c r="K6" i="4" a="1"/>
  <c r="K6" i="4" s="1"/>
  <c r="K7" i="4" a="1"/>
  <c r="K7" i="4" s="1"/>
  <c r="K8" i="4" a="1"/>
  <c r="K8" i="4" s="1"/>
  <c r="K9" i="4" a="1"/>
  <c r="K9" i="4" s="1"/>
  <c r="J3" i="4" a="1"/>
  <c r="J5" i="4" s="1"/>
  <c r="P4" i="13" l="1"/>
  <c r="N4" i="13"/>
  <c r="P6" i="13"/>
  <c r="N6" i="13"/>
  <c r="P5" i="13"/>
  <c r="N5" i="13"/>
  <c r="P7" i="13"/>
  <c r="N7" i="13"/>
  <c r="P8" i="13"/>
  <c r="N8" i="13"/>
  <c r="P9" i="13"/>
  <c r="N9" i="13"/>
  <c r="P10" i="13"/>
  <c r="N10" i="13"/>
  <c r="P3" i="13"/>
  <c r="N3" i="13"/>
  <c r="G3" i="6"/>
  <c r="F8" i="6"/>
  <c r="G13" i="6" a="1"/>
  <c r="G13" i="6" s="1"/>
  <c r="H13" i="6" s="1" a="1"/>
  <c r="H13" i="6" s="1"/>
  <c r="I13" i="6" s="1" a="1"/>
  <c r="I13" i="6" s="1"/>
  <c r="J5" i="6"/>
  <c r="H12" i="6" a="1"/>
  <c r="H12" i="6" s="1"/>
  <c r="J15" i="6"/>
  <c r="J14" i="6"/>
  <c r="H7" i="6"/>
  <c r="I6" i="6"/>
  <c r="J6" i="6" s="1"/>
  <c r="H13" i="4"/>
  <c r="N9" i="4"/>
  <c r="N8" i="4"/>
  <c r="N3" i="4"/>
  <c r="N7" i="4"/>
  <c r="N6" i="4"/>
  <c r="N4" i="4"/>
  <c r="J4" i="4"/>
  <c r="J8" i="4"/>
  <c r="J3" i="4"/>
  <c r="J7" i="4"/>
  <c r="J9" i="4"/>
  <c r="J6" i="4"/>
  <c r="I3" i="4"/>
  <c r="I4" i="4"/>
  <c r="I5" i="4"/>
  <c r="I7" i="4"/>
  <c r="I8" i="4"/>
  <c r="I9" i="4"/>
  <c r="H3" i="4" a="1"/>
  <c r="H3" i="4" s="1"/>
  <c r="G4" i="4"/>
  <c r="G5" i="4"/>
  <c r="G6" i="4"/>
  <c r="G7" i="4"/>
  <c r="G8" i="4"/>
  <c r="G9" i="4"/>
  <c r="G3" i="4"/>
  <c r="F4" i="4"/>
  <c r="F5" i="4"/>
  <c r="F6" i="4"/>
  <c r="F7" i="4"/>
  <c r="F8" i="4"/>
  <c r="F9" i="4"/>
  <c r="F3" i="4"/>
  <c r="E7" i="3"/>
  <c r="D7" i="3"/>
  <c r="C7" i="3"/>
  <c r="E5" i="3"/>
  <c r="E6" i="3"/>
  <c r="E4" i="3"/>
  <c r="H17" i="6" l="1"/>
  <c r="G17" i="6"/>
  <c r="G8" i="6"/>
  <c r="H3" i="6"/>
  <c r="H8" i="6" s="1"/>
  <c r="I12" i="6" a="1"/>
  <c r="I12" i="6" s="1"/>
  <c r="J13" i="6"/>
  <c r="I7" i="6"/>
  <c r="J7" i="6" s="1"/>
  <c r="H7" i="4"/>
  <c r="H6" i="4"/>
  <c r="H8" i="4"/>
  <c r="H5" i="4"/>
  <c r="H9" i="4"/>
  <c r="H4" i="4"/>
  <c r="E2" i="1"/>
  <c r="I17" i="6" l="1"/>
  <c r="J12" i="6"/>
  <c r="J17" i="6" s="1"/>
  <c r="I3" i="6"/>
  <c r="I8" i="6" s="1"/>
  <c r="J3" i="6" l="1"/>
  <c r="J8" i="6" s="1"/>
</calcChain>
</file>

<file path=xl/connections.xml><?xml version="1.0" encoding="utf-8"?>
<connections xmlns="http://schemas.openxmlformats.org/spreadsheetml/2006/main">
  <connection id="1" keepAlive="1" name="查询 - 表4 (2)" description="与工作簿中“表4 (2)”查询的连接。" type="5" refreshedVersion="6" background="1" saveData="1">
    <dbPr connection="Provider=Microsoft.Mashup.OleDb.1;Data Source=$Workbook$;Location=&quot;表4 (2)&quot;" command="SELECT * FROM [表4 (2)]"/>
  </connection>
</connections>
</file>

<file path=xl/sharedStrings.xml><?xml version="1.0" encoding="utf-8"?>
<sst xmlns="http://schemas.openxmlformats.org/spreadsheetml/2006/main" count="981" uniqueCount="340">
  <si>
    <t>cm</t>
    <phoneticPr fontId="1" type="noConversion"/>
  </si>
  <si>
    <t>kg</t>
    <phoneticPr fontId="1" type="noConversion"/>
  </si>
  <si>
    <t>相关系数</t>
    <phoneticPr fontId="1" type="noConversion"/>
  </si>
  <si>
    <t>姓名</t>
    <phoneticPr fontId="1" type="noConversion"/>
  </si>
  <si>
    <t>身高</t>
    <phoneticPr fontId="1" type="noConversion"/>
  </si>
  <si>
    <t>腹围</t>
    <phoneticPr fontId="1" type="noConversion"/>
  </si>
  <si>
    <t>胸围</t>
    <phoneticPr fontId="1" type="noConversion"/>
  </si>
  <si>
    <t>体重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</si>
  <si>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</si>
  <si>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</si>
  <si>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</si>
  <si>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</si>
  <si>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</si>
  <si>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</si>
  <si>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</si>
  <si>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</si>
  <si>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</si>
  <si>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</si>
  <si>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</si>
  <si>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标准误差</t>
  </si>
  <si>
    <t>SUMMARY OUTPUT</t>
  </si>
  <si>
    <t>回归统计</t>
  </si>
  <si>
    <t>Multiple R</t>
  </si>
  <si>
    <t>R Square</t>
  </si>
  <si>
    <t>Adjusted R Square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</si>
  <si>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</si>
  <si>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</si>
  <si>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</si>
  <si>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</si>
  <si>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</si>
  <si>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</si>
  <si>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</si>
  <si>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</si>
  <si>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</si>
  <si>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</si>
  <si>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</si>
  <si>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</si>
  <si>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</si>
  <si>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</si>
  <si>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</si>
  <si>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</si>
  <si>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</si>
  <si>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</si>
  <si>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</si>
  <si>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X Variable 3</t>
  </si>
  <si>
    <t>截距</t>
    <phoneticPr fontId="1" type="noConversion"/>
  </si>
  <si>
    <t>腹围</t>
    <phoneticPr fontId="1" type="noConversion"/>
  </si>
  <si>
    <t>年龄（岁）</t>
    <phoneticPr fontId="1" type="noConversion"/>
  </si>
  <si>
    <t>检查人数</t>
    <phoneticPr fontId="1" type="noConversion"/>
  </si>
  <si>
    <t>病人数</t>
    <phoneticPr fontId="1" type="noConversion"/>
  </si>
  <si>
    <t>患病率</t>
    <phoneticPr fontId="1" type="noConversion"/>
  </si>
  <si>
    <t>35~44</t>
    <phoneticPr fontId="1" type="noConversion"/>
  </si>
  <si>
    <t>45~54</t>
    <phoneticPr fontId="1" type="noConversion"/>
  </si>
  <si>
    <t>55~60</t>
    <phoneticPr fontId="1" type="noConversion"/>
  </si>
  <si>
    <t>合计</t>
    <phoneticPr fontId="1" type="noConversion"/>
  </si>
  <si>
    <t>表3  某年某校教职工高血压患病率</t>
    <phoneticPr fontId="1" type="noConversion"/>
  </si>
  <si>
    <t>考生</t>
  </si>
  <si>
    <t>性别</t>
  </si>
  <si>
    <t>分数</t>
  </si>
  <si>
    <t>男</t>
  </si>
  <si>
    <t>女</t>
  </si>
  <si>
    <t>理论成绩</t>
    <phoneticPr fontId="1" type="noConversion"/>
  </si>
  <si>
    <t>成绩</t>
    <phoneticPr fontId="1" type="noConversion"/>
  </si>
  <si>
    <t>COUNTIF</t>
    <phoneticPr fontId="1" type="noConversion"/>
  </si>
  <si>
    <t>COUNTIFS</t>
    <phoneticPr fontId="1" type="noConversion"/>
  </si>
  <si>
    <t>COUNTIFS(区域)</t>
    <phoneticPr fontId="1" type="noConversion"/>
  </si>
  <si>
    <t>SUMPRODUCT</t>
    <phoneticPr fontId="1" type="noConversion"/>
  </si>
  <si>
    <t>FREQUENCY</t>
    <phoneticPr fontId="1" type="noConversion"/>
  </si>
  <si>
    <t>SUM</t>
    <phoneticPr fontId="1" type="noConversion"/>
  </si>
  <si>
    <t>SUM+IF</t>
    <phoneticPr fontId="1" type="noConversion"/>
  </si>
  <si>
    <t>MMULT</t>
    <phoneticPr fontId="1" type="noConversion"/>
  </si>
  <si>
    <t>MMULT(区域)</t>
    <phoneticPr fontId="1" type="noConversion"/>
  </si>
  <si>
    <t>多个函数按单条件统计各分数点人数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</si>
  <si>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</si>
  <si>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</si>
  <si>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</si>
  <si>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多个函数统计男女生人数</t>
    <phoneticPr fontId="1" type="noConversion"/>
  </si>
  <si>
    <t>行标签</t>
  </si>
  <si>
    <t>计数项:考生</t>
  </si>
  <si>
    <t>语文成绩表</t>
    <phoneticPr fontId="1" type="noConversion"/>
  </si>
  <si>
    <t>学生</t>
  </si>
  <si>
    <t>语文</t>
  </si>
  <si>
    <t>生1</t>
  </si>
  <si>
    <t>生2</t>
  </si>
  <si>
    <t>生3</t>
  </si>
  <si>
    <t>生4</t>
  </si>
  <si>
    <t>生5</t>
  </si>
  <si>
    <t>生6</t>
  </si>
  <si>
    <t>生7</t>
  </si>
  <si>
    <t>生8</t>
  </si>
  <si>
    <t>生9</t>
  </si>
  <si>
    <t>生10</t>
  </si>
  <si>
    <t>生11</t>
  </si>
  <si>
    <t>生12</t>
  </si>
  <si>
    <t>生13</t>
  </si>
  <si>
    <t>生14</t>
  </si>
  <si>
    <t>生15</t>
  </si>
  <si>
    <t>生16</t>
  </si>
  <si>
    <t>生17</t>
  </si>
  <si>
    <t>生18</t>
  </si>
  <si>
    <t>生19</t>
  </si>
  <si>
    <t>生20</t>
  </si>
  <si>
    <t>生21</t>
  </si>
  <si>
    <t>生22</t>
  </si>
  <si>
    <t>生23</t>
  </si>
  <si>
    <t>生24</t>
  </si>
  <si>
    <t>生25</t>
  </si>
  <si>
    <t>生26</t>
  </si>
  <si>
    <t>生27</t>
  </si>
  <si>
    <t>生28</t>
  </si>
  <si>
    <t>生29</t>
  </si>
  <si>
    <t>生30</t>
  </si>
  <si>
    <t>生31</t>
  </si>
  <si>
    <t>生32</t>
  </si>
  <si>
    <t>生33</t>
  </si>
  <si>
    <t>生34</t>
  </si>
  <si>
    <t>生35</t>
  </si>
  <si>
    <t>生36</t>
  </si>
  <si>
    <t>生37</t>
  </si>
  <si>
    <t>生38</t>
  </si>
  <si>
    <t>生39</t>
  </si>
  <si>
    <t>生40</t>
  </si>
  <si>
    <t>生41</t>
  </si>
  <si>
    <t>生42</t>
  </si>
  <si>
    <t>生43</t>
  </si>
  <si>
    <t>生44</t>
  </si>
  <si>
    <t>生45</t>
  </si>
  <si>
    <t>生46</t>
  </si>
  <si>
    <t>生47</t>
  </si>
  <si>
    <t>生48</t>
  </si>
  <si>
    <t>生49</t>
  </si>
  <si>
    <t>生50</t>
  </si>
  <si>
    <t>生51</t>
  </si>
  <si>
    <t>生52</t>
  </si>
  <si>
    <t>生53</t>
  </si>
  <si>
    <t>生54</t>
  </si>
  <si>
    <t>生55</t>
  </si>
  <si>
    <t>生56</t>
  </si>
  <si>
    <t>生57</t>
  </si>
  <si>
    <t>生58</t>
  </si>
  <si>
    <t>生59</t>
  </si>
  <si>
    <t>生60</t>
  </si>
  <si>
    <t>生61</t>
  </si>
  <si>
    <t>生62</t>
  </si>
  <si>
    <t>生63</t>
  </si>
  <si>
    <t>生64</t>
  </si>
  <si>
    <t>生65</t>
  </si>
  <si>
    <t>生66</t>
  </si>
  <si>
    <t>生67</t>
  </si>
  <si>
    <t>生68</t>
  </si>
  <si>
    <t>生69</t>
  </si>
  <si>
    <t>生70</t>
  </si>
  <si>
    <t>生71</t>
  </si>
  <si>
    <t>生72</t>
  </si>
  <si>
    <t>生73</t>
  </si>
  <si>
    <t>生74</t>
  </si>
  <si>
    <t>生75</t>
  </si>
  <si>
    <t>生76</t>
  </si>
  <si>
    <t>生77</t>
  </si>
  <si>
    <t>生78</t>
  </si>
  <si>
    <t>生79</t>
  </si>
  <si>
    <t>生80</t>
  </si>
  <si>
    <t>生81</t>
  </si>
  <si>
    <t>生82</t>
  </si>
  <si>
    <t>生83</t>
  </si>
  <si>
    <t>生84</t>
  </si>
  <si>
    <t>生85</t>
  </si>
  <si>
    <t>生86</t>
  </si>
  <si>
    <t>生87</t>
  </si>
  <si>
    <t>生88</t>
  </si>
  <si>
    <t>生89</t>
  </si>
  <si>
    <t>生90</t>
  </si>
  <si>
    <t>生91</t>
  </si>
  <si>
    <t>生92</t>
  </si>
  <si>
    <t>生93</t>
  </si>
  <si>
    <t>生94</t>
  </si>
  <si>
    <t>生95</t>
  </si>
  <si>
    <t>生96</t>
  </si>
  <si>
    <t>生97</t>
  </si>
  <si>
    <t>生98</t>
  </si>
  <si>
    <t>生99</t>
  </si>
  <si>
    <t>生100</t>
  </si>
  <si>
    <t>等距分组过程</t>
    <phoneticPr fontId="1" type="noConversion"/>
  </si>
  <si>
    <t>全距</t>
    <phoneticPr fontId="1" type="noConversion"/>
  </si>
  <si>
    <t>组数</t>
    <phoneticPr fontId="1" type="noConversion"/>
  </si>
  <si>
    <t>组距</t>
    <phoneticPr fontId="1" type="noConversion"/>
  </si>
  <si>
    <t>组距选取</t>
    <phoneticPr fontId="1" type="noConversion"/>
  </si>
  <si>
    <t>FREQUENCY分段统计表</t>
    <phoneticPr fontId="1" type="noConversion"/>
  </si>
  <si>
    <t>分组区间</t>
    <phoneticPr fontId="1" type="noConversion"/>
  </si>
  <si>
    <t>组中值</t>
    <phoneticPr fontId="1" type="noConversion"/>
  </si>
  <si>
    <t>下限</t>
    <phoneticPr fontId="1" type="noConversion"/>
  </si>
  <si>
    <t>实上限</t>
    <phoneticPr fontId="1" type="noConversion"/>
  </si>
  <si>
    <t>人数</t>
    <phoneticPr fontId="1" type="noConversion"/>
  </si>
  <si>
    <t>计数项:学生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</si>
  <si>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</si>
  <si>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</si>
  <si>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</si>
  <si>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</si>
  <si>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</si>
  <si>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</si>
  <si>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</si>
  <si>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</si>
  <si>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某级英语成绩表</t>
    <phoneticPr fontId="1" type="noConversion"/>
  </si>
  <si>
    <t>班级</t>
  </si>
  <si>
    <t>班级</t>
    <phoneticPr fontId="1" type="noConversion"/>
  </si>
  <si>
    <t>英语</t>
    <phoneticPr fontId="1" type="noConversion"/>
  </si>
  <si>
    <t>1班</t>
  </si>
  <si>
    <t>1班</t>
    <phoneticPr fontId="1" type="noConversion"/>
  </si>
  <si>
    <t>2班</t>
  </si>
  <si>
    <t>2班</t>
    <phoneticPr fontId="1" type="noConversion"/>
  </si>
  <si>
    <t>3班</t>
  </si>
  <si>
    <t>3班</t>
    <phoneticPr fontId="1" type="noConversion"/>
  </si>
  <si>
    <t>4班</t>
  </si>
  <si>
    <t>5班</t>
  </si>
  <si>
    <t>COUNTIFS函数分项分段统计表</t>
    <phoneticPr fontId="1" type="noConversion"/>
  </si>
  <si>
    <t>班级</t>
    <phoneticPr fontId="1" type="noConversion"/>
  </si>
  <si>
    <t>合计</t>
    <phoneticPr fontId="1" type="noConversion"/>
  </si>
  <si>
    <t>0-59.9</t>
    <phoneticPr fontId="1" type="noConversion"/>
  </si>
  <si>
    <t>60-69.9</t>
    <phoneticPr fontId="1" type="noConversion"/>
  </si>
  <si>
    <t>70-79.9</t>
    <phoneticPr fontId="1" type="noConversion"/>
  </si>
  <si>
    <t>80-89.9</t>
    <phoneticPr fontId="1" type="noConversion"/>
  </si>
  <si>
    <t>90-100</t>
  </si>
  <si>
    <t>90-100</t>
    <phoneticPr fontId="1" type="noConversion"/>
  </si>
  <si>
    <t>合计</t>
    <phoneticPr fontId="1" type="noConversion"/>
  </si>
  <si>
    <t>SUM函数分项分段统计表</t>
    <phoneticPr fontId="1" type="noConversion"/>
  </si>
  <si>
    <t>计数项:英语</t>
  </si>
  <si>
    <t>列标签</t>
  </si>
  <si>
    <t>&lt;60</t>
  </si>
  <si>
    <t>60-69</t>
  </si>
  <si>
    <t>70-79</t>
  </si>
  <si>
    <t>80-89</t>
  </si>
  <si>
    <t>班级</t>
    <phoneticPr fontId="1" type="noConversion"/>
  </si>
  <si>
    <t>姓名</t>
  </si>
  <si>
    <t>性别</t>
    <phoneticPr fontId="1" type="noConversion"/>
  </si>
  <si>
    <t>语文</t>
    <phoneticPr fontId="1" type="noConversion"/>
  </si>
  <si>
    <t>数学</t>
  </si>
  <si>
    <t>数学</t>
    <phoneticPr fontId="1" type="noConversion"/>
  </si>
  <si>
    <t>外语</t>
  </si>
  <si>
    <t>外语</t>
    <phoneticPr fontId="1" type="noConversion"/>
  </si>
  <si>
    <t>2班</t>
    <phoneticPr fontId="1" type="noConversion"/>
  </si>
  <si>
    <t>2班</t>
    <phoneticPr fontId="1" type="noConversion"/>
  </si>
  <si>
    <t>3班</t>
    <phoneticPr fontId="1" type="noConversion"/>
  </si>
  <si>
    <t>3班</t>
    <phoneticPr fontId="1" type="noConversion"/>
  </si>
  <si>
    <t>3班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</si>
  <si>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</si>
  <si>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</si>
  <si>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</si>
  <si>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</si>
  <si>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</si>
  <si>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</si>
  <si>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DD</t>
  </si>
  <si>
    <t>DD</t>
    <phoneticPr fontId="1" type="noConversion"/>
  </si>
  <si>
    <t>EE</t>
  </si>
  <si>
    <t>EE</t>
    <phoneticPr fontId="1" type="noConversion"/>
  </si>
  <si>
    <t>FF</t>
  </si>
  <si>
    <t>FF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</si>
  <si>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</si>
  <si>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</si>
  <si>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</si>
  <si>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</si>
  <si>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</si>
  <si>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成绩表</t>
    <phoneticPr fontId="1" type="noConversion"/>
  </si>
  <si>
    <t>项目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</si>
  <si>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</si>
  <si>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</si>
  <si>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</si>
  <si>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不合格</t>
    <phoneticPr fontId="1" type="noConversion"/>
  </si>
  <si>
    <t>合格</t>
    <phoneticPr fontId="1" type="noConversion"/>
  </si>
  <si>
    <t>优秀</t>
    <phoneticPr fontId="1" type="noConversion"/>
  </si>
  <si>
    <t>合计</t>
    <phoneticPr fontId="1" type="noConversion"/>
  </si>
  <si>
    <t>成绩统计表1</t>
    <phoneticPr fontId="1" type="noConversion"/>
  </si>
  <si>
    <t>成绩统计表2</t>
    <phoneticPr fontId="1" type="noConversion"/>
  </si>
  <si>
    <t>3班</t>
    <phoneticPr fontId="1" type="noConversion"/>
  </si>
  <si>
    <t>合格</t>
    <phoneticPr fontId="1" type="noConversion"/>
  </si>
  <si>
    <t>优秀</t>
    <phoneticPr fontId="1" type="noConversion"/>
  </si>
  <si>
    <t>3班</t>
    <phoneticPr fontId="1" type="noConversion"/>
  </si>
  <si>
    <t>计数项:语文</t>
  </si>
  <si>
    <t>计数项:数学</t>
  </si>
  <si>
    <t>计数项:外语</t>
  </si>
  <si>
    <t>属性</t>
  </si>
  <si>
    <t>值</t>
  </si>
  <si>
    <t>计数项:值2</t>
  </si>
  <si>
    <t>40-59</t>
  </si>
  <si>
    <t>60-79</t>
  </si>
  <si>
    <t>80-100</t>
  </si>
  <si>
    <t>被试</t>
  </si>
  <si>
    <t>视</t>
  </si>
  <si>
    <t>听</t>
  </si>
  <si>
    <t>视听反应（毫秒）</t>
    <phoneticPr fontId="1" type="noConversion"/>
  </si>
  <si>
    <t>COUNTIFS函数应用于双列次数分布表</t>
    <phoneticPr fontId="1" type="noConversion"/>
  </si>
  <si>
    <t xml:space="preserve">                      听 下限
视 下限</t>
    <phoneticPr fontId="1" type="noConversion"/>
  </si>
  <si>
    <t>SUM函数应用于双列次数分布表</t>
    <phoneticPr fontId="1" type="noConversion"/>
  </si>
  <si>
    <t>110-130</t>
  </si>
  <si>
    <t>130-150</t>
  </si>
  <si>
    <t>150-170</t>
  </si>
  <si>
    <t>170-190</t>
  </si>
  <si>
    <t>190-210</t>
  </si>
  <si>
    <t>210-230</t>
  </si>
  <si>
    <t>230-250</t>
  </si>
  <si>
    <t>100-120</t>
  </si>
  <si>
    <t>120-140</t>
  </si>
  <si>
    <t>140-160</t>
  </si>
  <si>
    <t>160-180</t>
  </si>
  <si>
    <t>180-200</t>
  </si>
  <si>
    <t>200-220</t>
  </si>
  <si>
    <t>220-240</t>
  </si>
  <si>
    <t>计数项:听</t>
  </si>
  <si>
    <t>百分数</t>
    <phoneticPr fontId="1" type="noConversion"/>
  </si>
  <si>
    <t>向上累积人数</t>
    <phoneticPr fontId="1" type="noConversion"/>
  </si>
  <si>
    <t>向上累积百分数</t>
    <phoneticPr fontId="1" type="noConversion"/>
  </si>
  <si>
    <t>向下累积人数</t>
  </si>
  <si>
    <t>向下累积人数</t>
    <phoneticPr fontId="1" type="noConversion"/>
  </si>
  <si>
    <t>向下累积百分数</t>
  </si>
  <si>
    <t>向下累积百分数</t>
    <phoneticPr fontId="1" type="noConversion"/>
  </si>
  <si>
    <t>虚下限</t>
    <phoneticPr fontId="1" type="noConversion"/>
  </si>
  <si>
    <t>95-100</t>
  </si>
  <si>
    <t>日期</t>
  </si>
  <si>
    <t>销售员</t>
  </si>
  <si>
    <t>车型</t>
  </si>
  <si>
    <t>保费</t>
  </si>
  <si>
    <t>王伟</t>
  </si>
  <si>
    <t>别克</t>
  </si>
  <si>
    <t>李玲</t>
  </si>
  <si>
    <t>长安</t>
  </si>
  <si>
    <t>张梅</t>
  </si>
  <si>
    <t>李强</t>
  </si>
  <si>
    <t>大众</t>
  </si>
  <si>
    <t>车险销售情况表</t>
    <phoneticPr fontId="1" type="noConversion"/>
  </si>
  <si>
    <t>SUMIF条件函数求和1</t>
    <phoneticPr fontId="1" type="noConversion"/>
  </si>
  <si>
    <t>销售员</t>
    <phoneticPr fontId="1" type="noConversion"/>
  </si>
  <si>
    <t>保单数</t>
    <phoneticPr fontId="1" type="noConversion"/>
  </si>
  <si>
    <t>保费</t>
    <phoneticPr fontId="1" type="noConversion"/>
  </si>
  <si>
    <t>合计</t>
    <phoneticPr fontId="1" type="noConversion"/>
  </si>
  <si>
    <t>SUMIF条件函数求和2</t>
    <phoneticPr fontId="1" type="noConversion"/>
  </si>
  <si>
    <t>日期</t>
    <phoneticPr fontId="1" type="noConversion"/>
  </si>
  <si>
    <t>求和项:保费</t>
  </si>
  <si>
    <t>计数项:销售员</t>
  </si>
  <si>
    <t>别克 汇总</t>
  </si>
  <si>
    <t>大众 汇总</t>
  </si>
  <si>
    <t>长安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</si>
</sst>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176" fontId="6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1" fontId="6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5" fillId="0" borderId="0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0" xfId="0" pivotButton="1" applyFont="1"/>
    <xf numFmtId="0" fontId="6" fillId="0" borderId="0" xfId="0" applyFont="1" applyAlignment="1">
      <alignment horizontal="left"/>
    </xf>
    <xf numFmtId="0" fontId="6" fillId="0" borderId="0" xfId="0" applyNumberFormat="1" applyFont="1"/>
    <xf numFmtId="9" fontId="6" fillId="0" borderId="0" xfId="0" applyNumberFormat="1" applyFont="1"/>
    <xf numFmtId="14" fontId="6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14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28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font>
        <name val="微软雅黑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单元回归!$C$2</c:f>
              <c:strCache>
                <c:ptCount val="1"/>
                <c:pt idx="0">
                  <c:v>kg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单元回归!$B$3:$B$7</c:f>
              <c:numCache>
                <c:formatCode>General</c:formatCode>
                <c:ptCount val="5"/>
                <c:pt idx="0">
                  <c:v>173</c:v>
                </c:pt>
                <c:pt idx="1">
                  <c:v>166</c:v>
                </c:pt>
                <c:pt idx="2">
                  <c:v>182</c:v>
                </c:pt>
                <c:pt idx="3">
                  <c:v>169</c:v>
                </c:pt>
                <c:pt idx="4">
                  <c:v>175</c:v>
                </c:pt>
              </c:numCache>
            </c:numRef>
          </c:xVal>
          <c:yVal>
            <c:numRef>
              <c:f>单元回归!$C$3:$C$7</c:f>
              <c:numCache>
                <c:formatCode>General</c:formatCode>
                <c:ptCount val="5"/>
                <c:pt idx="0">
                  <c:v>70</c:v>
                </c:pt>
                <c:pt idx="1">
                  <c:v>62</c:v>
                </c:pt>
                <c:pt idx="2">
                  <c:v>84</c:v>
                </c:pt>
                <c:pt idx="3">
                  <c:v>67</c:v>
                </c:pt>
                <c:pt idx="4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0-418C-A05A-4C05B343B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609247"/>
        <c:axId val="1597610495"/>
      </c:scatterChart>
      <c:valAx>
        <c:axId val="159760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610495"/>
        <c:crosses val="autoZero"/>
        <c:crossBetween val="midCat"/>
      </c:valAx>
      <c:valAx>
        <c:axId val="159761049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60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视听反应的散点图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42189413823272"/>
                  <c:y val="-3.82837561971420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8112160979877515"/>
                  <c:y val="8.012540099154271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双列次数分布表!$B$3:$B$32</c:f>
              <c:numCache>
                <c:formatCode>General</c:formatCode>
                <c:ptCount val="30"/>
                <c:pt idx="0">
                  <c:v>116.7</c:v>
                </c:pt>
                <c:pt idx="1">
                  <c:v>177.5</c:v>
                </c:pt>
                <c:pt idx="2">
                  <c:v>167.4</c:v>
                </c:pt>
                <c:pt idx="3">
                  <c:v>130.9</c:v>
                </c:pt>
                <c:pt idx="4">
                  <c:v>199.1</c:v>
                </c:pt>
                <c:pt idx="5">
                  <c:v>198.3</c:v>
                </c:pt>
                <c:pt idx="6">
                  <c:v>225</c:v>
                </c:pt>
                <c:pt idx="7">
                  <c:v>180</c:v>
                </c:pt>
                <c:pt idx="8">
                  <c:v>171</c:v>
                </c:pt>
                <c:pt idx="9">
                  <c:v>144</c:v>
                </c:pt>
                <c:pt idx="10">
                  <c:v>138</c:v>
                </c:pt>
                <c:pt idx="11">
                  <c:v>191</c:v>
                </c:pt>
                <c:pt idx="12">
                  <c:v>171.5</c:v>
                </c:pt>
                <c:pt idx="13">
                  <c:v>147</c:v>
                </c:pt>
                <c:pt idx="14">
                  <c:v>172</c:v>
                </c:pt>
                <c:pt idx="15">
                  <c:v>195.5</c:v>
                </c:pt>
                <c:pt idx="16">
                  <c:v>190</c:v>
                </c:pt>
                <c:pt idx="17">
                  <c:v>206.7</c:v>
                </c:pt>
                <c:pt idx="18">
                  <c:v>153.19999999999999</c:v>
                </c:pt>
                <c:pt idx="19">
                  <c:v>217</c:v>
                </c:pt>
                <c:pt idx="20">
                  <c:v>179.2</c:v>
                </c:pt>
                <c:pt idx="21">
                  <c:v>212.8</c:v>
                </c:pt>
                <c:pt idx="22">
                  <c:v>171</c:v>
                </c:pt>
                <c:pt idx="23">
                  <c:v>241</c:v>
                </c:pt>
                <c:pt idx="24">
                  <c:v>176.1</c:v>
                </c:pt>
                <c:pt idx="25">
                  <c:v>165.4</c:v>
                </c:pt>
                <c:pt idx="26">
                  <c:v>201</c:v>
                </c:pt>
                <c:pt idx="27">
                  <c:v>212</c:v>
                </c:pt>
                <c:pt idx="28">
                  <c:v>145.5</c:v>
                </c:pt>
                <c:pt idx="29">
                  <c:v>242.2</c:v>
                </c:pt>
              </c:numCache>
            </c:numRef>
          </c:xVal>
          <c:yVal>
            <c:numRef>
              <c:f>双列次数分布表!$C$3:$C$32</c:f>
              <c:numCache>
                <c:formatCode>General</c:formatCode>
                <c:ptCount val="30"/>
                <c:pt idx="0">
                  <c:v>118.3</c:v>
                </c:pt>
                <c:pt idx="1">
                  <c:v>174.1</c:v>
                </c:pt>
                <c:pt idx="2">
                  <c:v>136.4</c:v>
                </c:pt>
                <c:pt idx="3">
                  <c:v>178.1</c:v>
                </c:pt>
                <c:pt idx="4">
                  <c:v>186.3</c:v>
                </c:pt>
                <c:pt idx="5">
                  <c:v>135.19999999999999</c:v>
                </c:pt>
                <c:pt idx="6">
                  <c:v>203</c:v>
                </c:pt>
                <c:pt idx="7">
                  <c:v>163</c:v>
                </c:pt>
                <c:pt idx="8">
                  <c:v>146.5</c:v>
                </c:pt>
                <c:pt idx="9">
                  <c:v>144.5</c:v>
                </c:pt>
                <c:pt idx="10">
                  <c:v>128</c:v>
                </c:pt>
                <c:pt idx="11">
                  <c:v>168</c:v>
                </c:pt>
                <c:pt idx="12">
                  <c:v>143</c:v>
                </c:pt>
                <c:pt idx="13">
                  <c:v>154.5</c:v>
                </c:pt>
                <c:pt idx="14">
                  <c:v>171</c:v>
                </c:pt>
                <c:pt idx="15">
                  <c:v>205.5</c:v>
                </c:pt>
                <c:pt idx="16">
                  <c:v>161.1</c:v>
                </c:pt>
                <c:pt idx="17">
                  <c:v>179.5</c:v>
                </c:pt>
                <c:pt idx="18">
                  <c:v>140.1</c:v>
                </c:pt>
                <c:pt idx="19">
                  <c:v>195.6</c:v>
                </c:pt>
                <c:pt idx="20">
                  <c:v>181.3</c:v>
                </c:pt>
                <c:pt idx="21">
                  <c:v>141.9</c:v>
                </c:pt>
                <c:pt idx="22">
                  <c:v>130.6</c:v>
                </c:pt>
                <c:pt idx="23">
                  <c:v>150</c:v>
                </c:pt>
                <c:pt idx="24">
                  <c:v>140</c:v>
                </c:pt>
                <c:pt idx="25">
                  <c:v>166.8</c:v>
                </c:pt>
                <c:pt idx="26">
                  <c:v>164.5</c:v>
                </c:pt>
                <c:pt idx="27">
                  <c:v>229</c:v>
                </c:pt>
                <c:pt idx="28">
                  <c:v>133.4</c:v>
                </c:pt>
                <c:pt idx="29">
                  <c:v>211.5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7-4C32-9470-4DF1B820E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701312"/>
        <c:axId val="1323702976"/>
      </c:scatterChart>
      <c:valAx>
        <c:axId val="132370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702976"/>
        <c:crosses val="autoZero"/>
        <c:crossBetween val="midCat"/>
      </c:valAx>
      <c:valAx>
        <c:axId val="13237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70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9</xdr:row>
      <xdr:rowOff>38100</xdr:rowOff>
    </xdr:from>
    <xdr:to>
      <xdr:col>8</xdr:col>
      <xdr:colOff>120650</xdr:colOff>
      <xdr:row>21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</xdr:colOff>
      <xdr:row>2</xdr:row>
      <xdr:rowOff>6350</xdr:rowOff>
    </xdr:from>
    <xdr:to>
      <xdr:col>20</xdr:col>
      <xdr:colOff>612775</xdr:colOff>
      <xdr:row>17</xdr:row>
      <xdr:rowOff>101600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xx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xx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xx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xx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microsoft.com/office/2006/relationships/xlExternalLinkPath/xlPathMissing" Target="xx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5813.703098958336" createdVersion="6" refreshedVersion="6" minRefreshableVersion="3" recordCount="100">
  <cacheSource type="worksheet">
    <worksheetSource ref="A2:C102" sheet="单项式次数分布表" r:id="rId2"/>
  </cacheSource>
  <cacheFields count="3">
    <cacheField name="考生" numFmtId="0">
      <sharedItems containsSemiMixedTypes="0" containsString="0" containsNumber="1" containsInteger="1" minValue="1" maxValue="100"/>
    </cacheField>
    <cacheField name="性别" numFmtId="0">
      <sharedItems count="2">
        <s v="男"/>
        <s v="女"/>
      </sharedItems>
    </cacheField>
    <cacheField name="分数" numFmtId="0">
      <sharedItems containsSemiMixedTypes="0" containsString="0" containsNumber="1" containsInteger="1" minValue="94" maxValue="100" count="7">
        <n v="97"/>
        <n v="100"/>
        <n v="95"/>
        <n v="94"/>
        <n v="99"/>
        <n v="98"/>
        <n v="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5813.757802777778" createdVersion="6" refreshedVersion="6" minRefreshableVersion="3" recordCount="100">
  <cacheSource type="worksheet">
    <worksheetSource ref="A2:B102" sheet="组距式次数分布表" r:id="rId2"/>
  </cacheSource>
  <cacheFields count="2">
    <cacheField name="学生" numFmtId="0">
      <sharedItems/>
    </cacheField>
    <cacheField name="语文" numFmtId="0">
      <sharedItems containsSemiMixedTypes="0" containsString="0" containsNumber="1" containsInteger="1" minValue="60" maxValue="99" count="33">
        <n v="81"/>
        <n v="99"/>
        <n v="88"/>
        <n v="60"/>
        <n v="78"/>
        <n v="92"/>
        <n v="79"/>
        <n v="69"/>
        <n v="84"/>
        <n v="82"/>
        <n v="85"/>
        <n v="86"/>
        <n v="94"/>
        <n v="74"/>
        <n v="97"/>
        <n v="89"/>
        <n v="77"/>
        <n v="73"/>
        <n v="83"/>
        <n v="87"/>
        <n v="91"/>
        <n v="80"/>
        <n v="70"/>
        <n v="65"/>
        <n v="93"/>
        <n v="72"/>
        <n v="68"/>
        <n v="71"/>
        <n v="96"/>
        <n v="75"/>
        <n v="90"/>
        <n v="67"/>
        <n v="76"/>
      </sharedItems>
      <fieldGroup base="1">
        <rangePr startNum="60" endNum="99" groupInterval="5"/>
        <groupItems count="10">
          <s v="&lt;60"/>
          <s v="60-64"/>
          <s v="65-69"/>
          <s v="70-74"/>
          <s v="75-79"/>
          <s v="80-84"/>
          <s v="85-89"/>
          <s v="90-94"/>
          <s v="95-99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5814.45327604167" createdVersion="6" refreshedVersion="6" minRefreshableVersion="3" recordCount="15">
  <cacheSource type="worksheet">
    <worksheetSource ref="A2:B17" sheet="分项分段次数分布表" r:id="rId2"/>
  </cacheSource>
  <cacheFields count="2">
    <cacheField name="班级" numFmtId="0">
      <sharedItems count="5">
        <s v="1班"/>
        <s v="2班"/>
        <s v="3班"/>
        <s v="4班"/>
        <s v="5班"/>
      </sharedItems>
    </cacheField>
    <cacheField name="英语" numFmtId="176">
      <sharedItems containsSemiMixedTypes="0" containsString="0" containsNumber="1" containsInteger="1" minValue="8" maxValue="100" count="15">
        <n v="88"/>
        <n v="35"/>
        <n v="80"/>
        <n v="8"/>
        <n v="90"/>
        <n v="73"/>
        <n v="84"/>
        <n v="91"/>
        <n v="93"/>
        <n v="77"/>
        <n v="98"/>
        <n v="100"/>
        <n v="78"/>
        <n v="81"/>
        <n v="62"/>
      </sharedItems>
      <fieldGroup base="1">
        <rangePr autoStart="0" startNum="60" endNum="100" groupInterval="10"/>
        <groupItems count="6">
          <s v="&lt;60"/>
          <s v="60-69"/>
          <s v="70-79"/>
          <s v="80-89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作者" refreshedDate="45814.57506747685" createdVersion="6" refreshedVersion="6" minRefreshableVersion="3" recordCount="6">
  <cacheSource type="worksheet">
    <worksheetSource ref="A2:F8" sheet="对二维表分项分段计数" r:id="rId2"/>
  </cacheSource>
  <cacheFields count="6">
    <cacheField name="班级" numFmtId="0">
      <sharedItems count="2">
        <s v="2班"/>
        <s v="3班"/>
      </sharedItems>
    </cacheField>
    <cacheField name="姓名" numFmtId="0">
      <sharedItems/>
    </cacheField>
    <cacheField name="性别" numFmtId="0">
      <sharedItems/>
    </cacheField>
    <cacheField name="语文" numFmtId="0">
      <sharedItems containsSemiMixedTypes="0" containsString="0" containsNumber="1" containsInteger="1" minValue="56" maxValue="88" count="6">
        <n v="84"/>
        <n v="56"/>
        <n v="88"/>
        <n v="74"/>
        <n v="75"/>
        <n v="85"/>
      </sharedItems>
    </cacheField>
    <cacheField name="数学" numFmtId="0">
      <sharedItems containsSemiMixedTypes="0" containsString="0" containsNumber="1" containsInteger="1" minValue="52" maxValue="90" count="6">
        <n v="75"/>
        <n v="73"/>
        <n v="89"/>
        <n v="52"/>
        <n v="76"/>
        <n v="90"/>
      </sharedItems>
    </cacheField>
    <cacheField name="外语" numFmtId="0">
      <sharedItems containsSemiMixedTypes="0" containsString="0" containsNumber="1" containsInteger="1" minValue="56" maxValue="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作者" refreshedDate="45814.593309490738" createdVersion="6" refreshedVersion="6" minRefreshableVersion="3" recordCount="18">
  <cacheSource type="worksheet">
    <worksheetSource name="表4_27" r:id="rId2"/>
  </cacheSource>
  <cacheFields count="5">
    <cacheField name="班级" numFmtId="0">
      <sharedItems count="2">
        <s v="2班"/>
        <s v="3班"/>
      </sharedItems>
    </cacheField>
    <cacheField name="姓名" numFmtId="0">
      <sharedItems/>
    </cacheField>
    <cacheField name="性别" numFmtId="0">
      <sharedItems/>
    </cacheField>
    <cacheField name="属性" numFmtId="0">
      <sharedItems count="3">
        <s v="语文"/>
        <s v="数学"/>
        <s v="外语"/>
      </sharedItems>
    </cacheField>
    <cacheField name="值2" numFmtId="0">
      <sharedItems containsSemiMixedTypes="0" containsString="0" containsNumber="1" containsInteger="1" minValue="52" maxValue="90" count="15">
        <n v="84"/>
        <n v="75"/>
        <n v="88"/>
        <n v="56"/>
        <n v="73"/>
        <n v="78"/>
        <n v="89"/>
        <n v="59"/>
        <n v="74"/>
        <n v="52"/>
        <n v="87"/>
        <n v="76"/>
        <n v="79"/>
        <n v="85"/>
        <n v="90"/>
      </sharedItems>
      <fieldGroup base="4">
        <rangePr autoStart="0" autoEnd="0" startNum="0" endNum="100" groupInterval="20"/>
        <groupItems count="7">
          <s v="&lt;0"/>
          <s v="0-19"/>
          <s v="20-39"/>
          <s v="40-59"/>
          <s v="60-79"/>
          <s v="8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作者" refreshedDate="45815.339295601851" createdVersion="6" refreshedVersion="6" minRefreshableVersion="3" recordCount="30">
  <cacheSource type="worksheet">
    <worksheetSource ref="A2:C32" sheet="双列次数分布表"/>
  </cacheSource>
  <cacheFields count="3">
    <cacheField name="被试" numFmtId="0">
      <sharedItems containsSemiMixedTypes="0" containsString="0" containsNumber="1" containsInteger="1" minValue="1" maxValue="30"/>
    </cacheField>
    <cacheField name="视" numFmtId="0">
      <sharedItems containsSemiMixedTypes="0" containsString="0" containsNumber="1" minValue="116.7" maxValue="242.2" count="29">
        <n v="116.7"/>
        <n v="177.5"/>
        <n v="167.4"/>
        <n v="130.9"/>
        <n v="199.1"/>
        <n v="198.3"/>
        <n v="225"/>
        <n v="180"/>
        <n v="171"/>
        <n v="144"/>
        <n v="138"/>
        <n v="191"/>
        <n v="171.5"/>
        <n v="147"/>
        <n v="172"/>
        <n v="195.5"/>
        <n v="190"/>
        <n v="206.7"/>
        <n v="153.19999999999999"/>
        <n v="217"/>
        <n v="179.2"/>
        <n v="212.8"/>
        <n v="241"/>
        <n v="176.1"/>
        <n v="165.4"/>
        <n v="201"/>
        <n v="212"/>
        <n v="145.5"/>
        <n v="242.2"/>
      </sharedItems>
      <fieldGroup base="1">
        <rangePr autoStart="0" autoEnd="0" startNum="110" endNum="250" groupInterval="20"/>
        <groupItems count="9">
          <s v="&lt;110"/>
          <s v="110-130"/>
          <s v="130-150"/>
          <s v="150-170"/>
          <s v="170-190"/>
          <s v="190-210"/>
          <s v="210-230"/>
          <s v="230-250"/>
          <s v="&gt;250"/>
        </groupItems>
      </fieldGroup>
    </cacheField>
    <cacheField name="听" numFmtId="0">
      <sharedItems containsSemiMixedTypes="0" containsString="0" containsNumber="1" minValue="118.3" maxValue="229" count="30">
        <n v="118.3"/>
        <n v="174.1"/>
        <n v="136.4"/>
        <n v="178.1"/>
        <n v="186.3"/>
        <n v="135.19999999999999"/>
        <n v="203"/>
        <n v="163"/>
        <n v="146.5"/>
        <n v="144.5"/>
        <n v="128"/>
        <n v="168"/>
        <n v="143"/>
        <n v="154.5"/>
        <n v="171"/>
        <n v="205.5"/>
        <n v="161.1"/>
        <n v="179.5"/>
        <n v="140.1"/>
        <n v="195.6"/>
        <n v="181.3"/>
        <n v="141.9"/>
        <n v="130.6"/>
        <n v="150"/>
        <n v="140"/>
        <n v="166.8"/>
        <n v="164.5"/>
        <n v="229"/>
        <n v="133.4"/>
        <n v="211.5"/>
      </sharedItems>
      <fieldGroup base="2">
        <rangePr autoStart="0" autoEnd="0" startNum="100" endNum="240" groupInterval="20"/>
        <groupItems count="9">
          <s v="&lt;100"/>
          <s v="100-120"/>
          <s v="120-140"/>
          <s v="140-160"/>
          <s v="160-180"/>
          <s v="180-200"/>
          <s v="200-220"/>
          <s v="220-240"/>
          <s v="&gt;24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作者" refreshedDate="45815.361448495372" createdVersion="6" refreshedVersion="6" minRefreshableVersion="3" recordCount="100">
  <cacheSource type="worksheet">
    <worksheetSource ref="A2:B102" sheet="累积次数及累积百分数分布表"/>
  </cacheSource>
  <cacheFields count="2">
    <cacheField name="学生" numFmtId="0">
      <sharedItems/>
    </cacheField>
    <cacheField name="语文" numFmtId="0">
      <sharedItems containsSemiMixedTypes="0" containsString="0" containsNumber="1" containsInteger="1" minValue="60" maxValue="99" count="33">
        <n v="81"/>
        <n v="99"/>
        <n v="88"/>
        <n v="60"/>
        <n v="78"/>
        <n v="92"/>
        <n v="79"/>
        <n v="69"/>
        <n v="84"/>
        <n v="82"/>
        <n v="85"/>
        <n v="86"/>
        <n v="94"/>
        <n v="74"/>
        <n v="97"/>
        <n v="89"/>
        <n v="77"/>
        <n v="73"/>
        <n v="83"/>
        <n v="87"/>
        <n v="91"/>
        <n v="80"/>
        <n v="70"/>
        <n v="65"/>
        <n v="93"/>
        <n v="72"/>
        <n v="68"/>
        <n v="71"/>
        <n v="96"/>
        <n v="75"/>
        <n v="90"/>
        <n v="67"/>
        <n v="76"/>
      </sharedItems>
      <fieldGroup base="1">
        <rangePr autoStart="0" autoEnd="0" startNum="60" endNum="100" groupInterval="5"/>
        <groupItems count="10">
          <s v="&lt;60"/>
          <s v="60-64"/>
          <s v="65-69"/>
          <s v="70-74"/>
          <s v="75-79"/>
          <s v="80-84"/>
          <s v="85-89"/>
          <s v="90-94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作者" refreshedDate="45815.387467476852" createdVersion="6" refreshedVersion="6" minRefreshableVersion="3" recordCount="30">
  <cacheSource type="worksheet">
    <worksheetSource ref="A2:D32" sheet="条件求和"/>
  </cacheSource>
  <cacheFields count="4">
    <cacheField name="日期" numFmtId="14">
      <sharedItems containsSemiMixedTypes="0" containsNonDate="0" containsDate="1" containsString="0" minDate="2017-02-06T00:00:00" maxDate="2017-02-19T00:00:00" count="6">
        <d v="2017-02-06T00:00:00"/>
        <d v="2017-02-11T00:00:00"/>
        <d v="2017-02-12T00:00:00"/>
        <d v="2017-02-15T00:00:00"/>
        <d v="2017-02-16T00:00:00"/>
        <d v="2017-02-18T00:00:00"/>
      </sharedItems>
    </cacheField>
    <cacheField name="销售员" numFmtId="0">
      <sharedItems count="4">
        <s v="王伟"/>
        <s v="李玲"/>
        <s v="张梅"/>
        <s v="李强"/>
      </sharedItems>
    </cacheField>
    <cacheField name="车型" numFmtId="0">
      <sharedItems count="3">
        <s v="别克"/>
        <s v="长安"/>
        <s v="大众"/>
      </sharedItems>
    </cacheField>
    <cacheField name="保费" numFmtId="0">
      <sharedItems containsSemiMixedTypes="0" containsString="0" containsNumber="1" containsInteger="1" minValue="1700" maxValue="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</r>
  <r>
    <n v="2"/>
    <x v="1"/>
    <x v="1"/>
  </r>
  <r>
    <n v="3"/>
    <x v="0"/>
    <x v="2"/>
  </r>
  <r>
    <n v="4"/>
    <x v="0"/>
    <x v="3"/>
  </r>
  <r>
    <n v="5"/>
    <x v="1"/>
    <x v="2"/>
  </r>
  <r>
    <n v="6"/>
    <x v="0"/>
    <x v="1"/>
  </r>
  <r>
    <n v="7"/>
    <x v="1"/>
    <x v="2"/>
  </r>
  <r>
    <n v="8"/>
    <x v="0"/>
    <x v="4"/>
  </r>
  <r>
    <n v="9"/>
    <x v="0"/>
    <x v="5"/>
  </r>
  <r>
    <n v="10"/>
    <x v="1"/>
    <x v="5"/>
  </r>
  <r>
    <n v="11"/>
    <x v="0"/>
    <x v="0"/>
  </r>
  <r>
    <n v="12"/>
    <x v="1"/>
    <x v="4"/>
  </r>
  <r>
    <n v="13"/>
    <x v="0"/>
    <x v="4"/>
  </r>
  <r>
    <n v="14"/>
    <x v="0"/>
    <x v="5"/>
  </r>
  <r>
    <n v="15"/>
    <x v="1"/>
    <x v="2"/>
  </r>
  <r>
    <n v="16"/>
    <x v="0"/>
    <x v="0"/>
  </r>
  <r>
    <n v="17"/>
    <x v="1"/>
    <x v="2"/>
  </r>
  <r>
    <n v="18"/>
    <x v="0"/>
    <x v="4"/>
  </r>
  <r>
    <n v="19"/>
    <x v="0"/>
    <x v="5"/>
  </r>
  <r>
    <n v="20"/>
    <x v="1"/>
    <x v="2"/>
  </r>
  <r>
    <n v="21"/>
    <x v="0"/>
    <x v="2"/>
  </r>
  <r>
    <n v="22"/>
    <x v="1"/>
    <x v="5"/>
  </r>
  <r>
    <n v="23"/>
    <x v="0"/>
    <x v="2"/>
  </r>
  <r>
    <n v="24"/>
    <x v="0"/>
    <x v="5"/>
  </r>
  <r>
    <n v="25"/>
    <x v="1"/>
    <x v="0"/>
  </r>
  <r>
    <n v="26"/>
    <x v="0"/>
    <x v="1"/>
  </r>
  <r>
    <n v="27"/>
    <x v="1"/>
    <x v="5"/>
  </r>
  <r>
    <n v="28"/>
    <x v="0"/>
    <x v="2"/>
  </r>
  <r>
    <n v="29"/>
    <x v="0"/>
    <x v="0"/>
  </r>
  <r>
    <n v="30"/>
    <x v="1"/>
    <x v="6"/>
  </r>
  <r>
    <n v="31"/>
    <x v="0"/>
    <x v="6"/>
  </r>
  <r>
    <n v="32"/>
    <x v="1"/>
    <x v="4"/>
  </r>
  <r>
    <n v="33"/>
    <x v="0"/>
    <x v="4"/>
  </r>
  <r>
    <n v="34"/>
    <x v="0"/>
    <x v="5"/>
  </r>
  <r>
    <n v="35"/>
    <x v="1"/>
    <x v="6"/>
  </r>
  <r>
    <n v="36"/>
    <x v="0"/>
    <x v="0"/>
  </r>
  <r>
    <n v="37"/>
    <x v="1"/>
    <x v="0"/>
  </r>
  <r>
    <n v="38"/>
    <x v="0"/>
    <x v="0"/>
  </r>
  <r>
    <n v="39"/>
    <x v="0"/>
    <x v="5"/>
  </r>
  <r>
    <n v="40"/>
    <x v="1"/>
    <x v="1"/>
  </r>
  <r>
    <n v="41"/>
    <x v="0"/>
    <x v="0"/>
  </r>
  <r>
    <n v="42"/>
    <x v="1"/>
    <x v="6"/>
  </r>
  <r>
    <n v="43"/>
    <x v="0"/>
    <x v="6"/>
  </r>
  <r>
    <n v="44"/>
    <x v="0"/>
    <x v="6"/>
  </r>
  <r>
    <n v="45"/>
    <x v="1"/>
    <x v="5"/>
  </r>
  <r>
    <n v="46"/>
    <x v="0"/>
    <x v="0"/>
  </r>
  <r>
    <n v="47"/>
    <x v="1"/>
    <x v="4"/>
  </r>
  <r>
    <n v="48"/>
    <x v="0"/>
    <x v="1"/>
  </r>
  <r>
    <n v="49"/>
    <x v="0"/>
    <x v="5"/>
  </r>
  <r>
    <n v="50"/>
    <x v="1"/>
    <x v="5"/>
  </r>
  <r>
    <n v="51"/>
    <x v="0"/>
    <x v="5"/>
  </r>
  <r>
    <n v="52"/>
    <x v="1"/>
    <x v="1"/>
  </r>
  <r>
    <n v="53"/>
    <x v="0"/>
    <x v="6"/>
  </r>
  <r>
    <n v="54"/>
    <x v="0"/>
    <x v="1"/>
  </r>
  <r>
    <n v="55"/>
    <x v="1"/>
    <x v="5"/>
  </r>
  <r>
    <n v="56"/>
    <x v="0"/>
    <x v="5"/>
  </r>
  <r>
    <n v="57"/>
    <x v="1"/>
    <x v="2"/>
  </r>
  <r>
    <n v="58"/>
    <x v="0"/>
    <x v="4"/>
  </r>
  <r>
    <n v="59"/>
    <x v="0"/>
    <x v="3"/>
  </r>
  <r>
    <n v="60"/>
    <x v="1"/>
    <x v="6"/>
  </r>
  <r>
    <n v="61"/>
    <x v="0"/>
    <x v="0"/>
  </r>
  <r>
    <n v="62"/>
    <x v="1"/>
    <x v="5"/>
  </r>
  <r>
    <n v="63"/>
    <x v="0"/>
    <x v="4"/>
  </r>
  <r>
    <n v="64"/>
    <x v="0"/>
    <x v="2"/>
  </r>
  <r>
    <n v="65"/>
    <x v="1"/>
    <x v="4"/>
  </r>
  <r>
    <n v="66"/>
    <x v="0"/>
    <x v="6"/>
  </r>
  <r>
    <n v="67"/>
    <x v="1"/>
    <x v="2"/>
  </r>
  <r>
    <n v="68"/>
    <x v="0"/>
    <x v="2"/>
  </r>
  <r>
    <n v="69"/>
    <x v="0"/>
    <x v="5"/>
  </r>
  <r>
    <n v="70"/>
    <x v="1"/>
    <x v="5"/>
  </r>
  <r>
    <n v="71"/>
    <x v="0"/>
    <x v="3"/>
  </r>
  <r>
    <n v="72"/>
    <x v="1"/>
    <x v="0"/>
  </r>
  <r>
    <n v="73"/>
    <x v="0"/>
    <x v="5"/>
  </r>
  <r>
    <n v="74"/>
    <x v="0"/>
    <x v="3"/>
  </r>
  <r>
    <n v="75"/>
    <x v="1"/>
    <x v="6"/>
  </r>
  <r>
    <n v="76"/>
    <x v="0"/>
    <x v="4"/>
  </r>
  <r>
    <n v="77"/>
    <x v="1"/>
    <x v="5"/>
  </r>
  <r>
    <n v="78"/>
    <x v="0"/>
    <x v="5"/>
  </r>
  <r>
    <n v="79"/>
    <x v="0"/>
    <x v="6"/>
  </r>
  <r>
    <n v="80"/>
    <x v="1"/>
    <x v="4"/>
  </r>
  <r>
    <n v="81"/>
    <x v="0"/>
    <x v="0"/>
  </r>
  <r>
    <n v="82"/>
    <x v="1"/>
    <x v="6"/>
  </r>
  <r>
    <n v="83"/>
    <x v="1"/>
    <x v="0"/>
  </r>
  <r>
    <n v="84"/>
    <x v="0"/>
    <x v="6"/>
  </r>
  <r>
    <n v="85"/>
    <x v="1"/>
    <x v="0"/>
  </r>
  <r>
    <n v="86"/>
    <x v="1"/>
    <x v="6"/>
  </r>
  <r>
    <n v="87"/>
    <x v="0"/>
    <x v="0"/>
  </r>
  <r>
    <n v="88"/>
    <x v="1"/>
    <x v="6"/>
  </r>
  <r>
    <n v="89"/>
    <x v="1"/>
    <x v="0"/>
  </r>
  <r>
    <n v="90"/>
    <x v="0"/>
    <x v="6"/>
  </r>
  <r>
    <n v="91"/>
    <x v="1"/>
    <x v="2"/>
  </r>
  <r>
    <n v="92"/>
    <x v="1"/>
    <x v="6"/>
  </r>
  <r>
    <n v="93"/>
    <x v="0"/>
    <x v="0"/>
  </r>
  <r>
    <n v="94"/>
    <x v="1"/>
    <x v="2"/>
  </r>
  <r>
    <n v="95"/>
    <x v="1"/>
    <x v="6"/>
  </r>
  <r>
    <n v="96"/>
    <x v="0"/>
    <x v="0"/>
  </r>
  <r>
    <n v="97"/>
    <x v="1"/>
    <x v="2"/>
  </r>
  <r>
    <n v="98"/>
    <x v="1"/>
    <x v="6"/>
  </r>
  <r>
    <n v="99"/>
    <x v="0"/>
    <x v="4"/>
  </r>
  <r>
    <n v="100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s v="生1"/>
    <x v="0"/>
  </r>
  <r>
    <s v="生2"/>
    <x v="1"/>
  </r>
  <r>
    <s v="生3"/>
    <x v="2"/>
  </r>
  <r>
    <s v="生4"/>
    <x v="3"/>
  </r>
  <r>
    <s v="生5"/>
    <x v="4"/>
  </r>
  <r>
    <s v="生6"/>
    <x v="5"/>
  </r>
  <r>
    <s v="生7"/>
    <x v="4"/>
  </r>
  <r>
    <s v="生8"/>
    <x v="0"/>
  </r>
  <r>
    <s v="生9"/>
    <x v="5"/>
  </r>
  <r>
    <s v="生10"/>
    <x v="6"/>
  </r>
  <r>
    <s v="生11"/>
    <x v="7"/>
  </r>
  <r>
    <s v="生12"/>
    <x v="4"/>
  </r>
  <r>
    <s v="生13"/>
    <x v="8"/>
  </r>
  <r>
    <s v="生14"/>
    <x v="4"/>
  </r>
  <r>
    <s v="生15"/>
    <x v="9"/>
  </r>
  <r>
    <s v="生16"/>
    <x v="8"/>
  </r>
  <r>
    <s v="生17"/>
    <x v="10"/>
  </r>
  <r>
    <s v="生18"/>
    <x v="11"/>
  </r>
  <r>
    <s v="生19"/>
    <x v="2"/>
  </r>
  <r>
    <s v="生20"/>
    <x v="4"/>
  </r>
  <r>
    <s v="生21"/>
    <x v="12"/>
  </r>
  <r>
    <s v="生22"/>
    <x v="13"/>
  </r>
  <r>
    <s v="生23"/>
    <x v="14"/>
  </r>
  <r>
    <s v="生24"/>
    <x v="15"/>
  </r>
  <r>
    <s v="生25"/>
    <x v="0"/>
  </r>
  <r>
    <s v="生26"/>
    <x v="13"/>
  </r>
  <r>
    <s v="生27"/>
    <x v="16"/>
  </r>
  <r>
    <s v="生28"/>
    <x v="17"/>
  </r>
  <r>
    <s v="生29"/>
    <x v="18"/>
  </r>
  <r>
    <s v="生30"/>
    <x v="19"/>
  </r>
  <r>
    <s v="生31"/>
    <x v="16"/>
  </r>
  <r>
    <s v="生32"/>
    <x v="2"/>
  </r>
  <r>
    <s v="生33"/>
    <x v="13"/>
  </r>
  <r>
    <s v="生34"/>
    <x v="17"/>
  </r>
  <r>
    <s v="生35"/>
    <x v="18"/>
  </r>
  <r>
    <s v="生36"/>
    <x v="16"/>
  </r>
  <r>
    <s v="生37"/>
    <x v="11"/>
  </r>
  <r>
    <s v="生38"/>
    <x v="8"/>
  </r>
  <r>
    <s v="生39"/>
    <x v="9"/>
  </r>
  <r>
    <s v="生40"/>
    <x v="0"/>
  </r>
  <r>
    <s v="生41"/>
    <x v="20"/>
  </r>
  <r>
    <s v="生42"/>
    <x v="19"/>
  </r>
  <r>
    <s v="生43"/>
    <x v="9"/>
  </r>
  <r>
    <s v="生44"/>
    <x v="0"/>
  </r>
  <r>
    <s v="生45"/>
    <x v="18"/>
  </r>
  <r>
    <s v="生46"/>
    <x v="21"/>
  </r>
  <r>
    <s v="生47"/>
    <x v="22"/>
  </r>
  <r>
    <s v="生48"/>
    <x v="11"/>
  </r>
  <r>
    <s v="生49"/>
    <x v="18"/>
  </r>
  <r>
    <s v="生50"/>
    <x v="9"/>
  </r>
  <r>
    <s v="生51"/>
    <x v="0"/>
  </r>
  <r>
    <s v="生52"/>
    <x v="8"/>
  </r>
  <r>
    <s v="生53"/>
    <x v="11"/>
  </r>
  <r>
    <s v="生54"/>
    <x v="9"/>
  </r>
  <r>
    <s v="生55"/>
    <x v="4"/>
  </r>
  <r>
    <s v="生56"/>
    <x v="14"/>
  </r>
  <r>
    <s v="生57"/>
    <x v="5"/>
  </r>
  <r>
    <s v="生58"/>
    <x v="23"/>
  </r>
  <r>
    <s v="生59"/>
    <x v="10"/>
  </r>
  <r>
    <s v="生60"/>
    <x v="2"/>
  </r>
  <r>
    <s v="生61"/>
    <x v="13"/>
  </r>
  <r>
    <s v="生62"/>
    <x v="24"/>
  </r>
  <r>
    <s v="生63"/>
    <x v="25"/>
  </r>
  <r>
    <s v="生64"/>
    <x v="20"/>
  </r>
  <r>
    <s v="生65"/>
    <x v="26"/>
  </r>
  <r>
    <s v="生66"/>
    <x v="19"/>
  </r>
  <r>
    <s v="生67"/>
    <x v="27"/>
  </r>
  <r>
    <s v="生68"/>
    <x v="28"/>
  </r>
  <r>
    <s v="生69"/>
    <x v="12"/>
  </r>
  <r>
    <s v="生70"/>
    <x v="0"/>
  </r>
  <r>
    <s v="生71"/>
    <x v="7"/>
  </r>
  <r>
    <s v="生72"/>
    <x v="17"/>
  </r>
  <r>
    <s v="生73"/>
    <x v="2"/>
  </r>
  <r>
    <s v="生74"/>
    <x v="16"/>
  </r>
  <r>
    <s v="生75"/>
    <x v="11"/>
  </r>
  <r>
    <s v="生76"/>
    <x v="14"/>
  </r>
  <r>
    <s v="生77"/>
    <x v="12"/>
  </r>
  <r>
    <s v="生78"/>
    <x v="11"/>
  </r>
  <r>
    <s v="生79"/>
    <x v="29"/>
  </r>
  <r>
    <s v="生80"/>
    <x v="30"/>
  </r>
  <r>
    <s v="生81"/>
    <x v="27"/>
  </r>
  <r>
    <s v="生82"/>
    <x v="23"/>
  </r>
  <r>
    <s v="生83"/>
    <x v="31"/>
  </r>
  <r>
    <s v="生84"/>
    <x v="31"/>
  </r>
  <r>
    <s v="生85"/>
    <x v="0"/>
  </r>
  <r>
    <s v="生86"/>
    <x v="21"/>
  </r>
  <r>
    <s v="生87"/>
    <x v="4"/>
  </r>
  <r>
    <s v="生88"/>
    <x v="11"/>
  </r>
  <r>
    <s v="生89"/>
    <x v="9"/>
  </r>
  <r>
    <s v="生90"/>
    <x v="11"/>
  </r>
  <r>
    <s v="生91"/>
    <x v="6"/>
  </r>
  <r>
    <s v="生92"/>
    <x v="32"/>
  </r>
  <r>
    <s v="生93"/>
    <x v="11"/>
  </r>
  <r>
    <s v="生94"/>
    <x v="7"/>
  </r>
  <r>
    <s v="生95"/>
    <x v="7"/>
  </r>
  <r>
    <s v="生96"/>
    <x v="2"/>
  </r>
  <r>
    <s v="生97"/>
    <x v="14"/>
  </r>
  <r>
    <s v="生98"/>
    <x v="20"/>
  </r>
  <r>
    <s v="生99"/>
    <x v="21"/>
  </r>
  <r>
    <s v="生100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">
  <r>
    <x v="0"/>
    <x v="0"/>
  </r>
  <r>
    <x v="1"/>
    <x v="1"/>
  </r>
  <r>
    <x v="2"/>
    <x v="2"/>
  </r>
  <r>
    <x v="3"/>
    <x v="3"/>
  </r>
  <r>
    <x v="4"/>
    <x v="4"/>
  </r>
  <r>
    <x v="0"/>
    <x v="5"/>
  </r>
  <r>
    <x v="1"/>
    <x v="6"/>
  </r>
  <r>
    <x v="2"/>
    <x v="7"/>
  </r>
  <r>
    <x v="3"/>
    <x v="8"/>
  </r>
  <r>
    <x v="4"/>
    <x v="9"/>
  </r>
  <r>
    <x v="0"/>
    <x v="10"/>
  </r>
  <r>
    <x v="1"/>
    <x v="11"/>
  </r>
  <r>
    <x v="2"/>
    <x v="12"/>
  </r>
  <r>
    <x v="3"/>
    <x v="13"/>
  </r>
  <r>
    <x v="4"/>
    <x v="1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">
  <r>
    <x v="0"/>
    <s v="AA"/>
    <s v="男"/>
    <x v="0"/>
    <x v="0"/>
    <n v="88"/>
  </r>
  <r>
    <x v="0"/>
    <s v="BB"/>
    <s v="男"/>
    <x v="1"/>
    <x v="1"/>
    <n v="78"/>
  </r>
  <r>
    <x v="0"/>
    <s v="CC"/>
    <s v="女"/>
    <x v="2"/>
    <x v="2"/>
    <n v="59"/>
  </r>
  <r>
    <x v="1"/>
    <s v="DD"/>
    <s v="男"/>
    <x v="3"/>
    <x v="3"/>
    <n v="87"/>
  </r>
  <r>
    <x v="1"/>
    <s v="EE"/>
    <s v="女"/>
    <x v="4"/>
    <x v="4"/>
    <n v="79"/>
  </r>
  <r>
    <x v="1"/>
    <s v="FF"/>
    <s v="女"/>
    <x v="5"/>
    <x v="5"/>
    <n v="5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8">
  <r>
    <x v="0"/>
    <s v="AA"/>
    <s v="男"/>
    <x v="0"/>
    <x v="0"/>
  </r>
  <r>
    <x v="0"/>
    <s v="AA"/>
    <s v="男"/>
    <x v="1"/>
    <x v="1"/>
  </r>
  <r>
    <x v="0"/>
    <s v="AA"/>
    <s v="男"/>
    <x v="2"/>
    <x v="2"/>
  </r>
  <r>
    <x v="0"/>
    <s v="BB"/>
    <s v="男"/>
    <x v="0"/>
    <x v="3"/>
  </r>
  <r>
    <x v="0"/>
    <s v="BB"/>
    <s v="男"/>
    <x v="1"/>
    <x v="4"/>
  </r>
  <r>
    <x v="0"/>
    <s v="BB"/>
    <s v="男"/>
    <x v="2"/>
    <x v="5"/>
  </r>
  <r>
    <x v="0"/>
    <s v="CC"/>
    <s v="女"/>
    <x v="0"/>
    <x v="2"/>
  </r>
  <r>
    <x v="0"/>
    <s v="CC"/>
    <s v="女"/>
    <x v="1"/>
    <x v="6"/>
  </r>
  <r>
    <x v="0"/>
    <s v="CC"/>
    <s v="女"/>
    <x v="2"/>
    <x v="7"/>
  </r>
  <r>
    <x v="1"/>
    <s v="DD"/>
    <s v="男"/>
    <x v="0"/>
    <x v="8"/>
  </r>
  <r>
    <x v="1"/>
    <s v="DD"/>
    <s v="男"/>
    <x v="1"/>
    <x v="9"/>
  </r>
  <r>
    <x v="1"/>
    <s v="DD"/>
    <s v="男"/>
    <x v="2"/>
    <x v="10"/>
  </r>
  <r>
    <x v="1"/>
    <s v="EE"/>
    <s v="女"/>
    <x v="0"/>
    <x v="1"/>
  </r>
  <r>
    <x v="1"/>
    <s v="EE"/>
    <s v="女"/>
    <x v="1"/>
    <x v="11"/>
  </r>
  <r>
    <x v="1"/>
    <s v="EE"/>
    <s v="女"/>
    <x v="2"/>
    <x v="12"/>
  </r>
  <r>
    <x v="1"/>
    <s v="FF"/>
    <s v="女"/>
    <x v="0"/>
    <x v="13"/>
  </r>
  <r>
    <x v="1"/>
    <s v="FF"/>
    <s v="女"/>
    <x v="1"/>
    <x v="14"/>
  </r>
  <r>
    <x v="1"/>
    <s v="FF"/>
    <s v="女"/>
    <x v="2"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0">
  <r>
    <n v="1"/>
    <x v="0"/>
    <x v="0"/>
  </r>
  <r>
    <n v="2"/>
    <x v="1"/>
    <x v="1"/>
  </r>
  <r>
    <n v="3"/>
    <x v="2"/>
    <x v="2"/>
  </r>
  <r>
    <n v="4"/>
    <x v="3"/>
    <x v="3"/>
  </r>
  <r>
    <n v="5"/>
    <x v="4"/>
    <x v="4"/>
  </r>
  <r>
    <n v="6"/>
    <x v="5"/>
    <x v="5"/>
  </r>
  <r>
    <n v="7"/>
    <x v="6"/>
    <x v="6"/>
  </r>
  <r>
    <n v="8"/>
    <x v="7"/>
    <x v="7"/>
  </r>
  <r>
    <n v="9"/>
    <x v="8"/>
    <x v="8"/>
  </r>
  <r>
    <n v="10"/>
    <x v="9"/>
    <x v="9"/>
  </r>
  <r>
    <n v="11"/>
    <x v="10"/>
    <x v="10"/>
  </r>
  <r>
    <n v="12"/>
    <x v="11"/>
    <x v="11"/>
  </r>
  <r>
    <n v="13"/>
    <x v="12"/>
    <x v="12"/>
  </r>
  <r>
    <n v="14"/>
    <x v="13"/>
    <x v="13"/>
  </r>
  <r>
    <n v="15"/>
    <x v="14"/>
    <x v="14"/>
  </r>
  <r>
    <n v="16"/>
    <x v="15"/>
    <x v="15"/>
  </r>
  <r>
    <n v="17"/>
    <x v="16"/>
    <x v="16"/>
  </r>
  <r>
    <n v="18"/>
    <x v="17"/>
    <x v="17"/>
  </r>
  <r>
    <n v="19"/>
    <x v="18"/>
    <x v="18"/>
  </r>
  <r>
    <n v="20"/>
    <x v="19"/>
    <x v="19"/>
  </r>
  <r>
    <n v="21"/>
    <x v="20"/>
    <x v="20"/>
  </r>
  <r>
    <n v="22"/>
    <x v="21"/>
    <x v="21"/>
  </r>
  <r>
    <n v="23"/>
    <x v="8"/>
    <x v="22"/>
  </r>
  <r>
    <n v="24"/>
    <x v="22"/>
    <x v="23"/>
  </r>
  <r>
    <n v="25"/>
    <x v="23"/>
    <x v="24"/>
  </r>
  <r>
    <n v="26"/>
    <x v="24"/>
    <x v="25"/>
  </r>
  <r>
    <n v="27"/>
    <x v="25"/>
    <x v="26"/>
  </r>
  <r>
    <n v="28"/>
    <x v="26"/>
    <x v="27"/>
  </r>
  <r>
    <n v="29"/>
    <x v="27"/>
    <x v="28"/>
  </r>
  <r>
    <n v="30"/>
    <x v="28"/>
    <x v="2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0">
  <r>
    <s v="生1"/>
    <x v="0"/>
  </r>
  <r>
    <s v="生2"/>
    <x v="1"/>
  </r>
  <r>
    <s v="生3"/>
    <x v="2"/>
  </r>
  <r>
    <s v="生4"/>
    <x v="3"/>
  </r>
  <r>
    <s v="生5"/>
    <x v="4"/>
  </r>
  <r>
    <s v="生6"/>
    <x v="5"/>
  </r>
  <r>
    <s v="生7"/>
    <x v="4"/>
  </r>
  <r>
    <s v="生8"/>
    <x v="0"/>
  </r>
  <r>
    <s v="生9"/>
    <x v="5"/>
  </r>
  <r>
    <s v="生10"/>
    <x v="6"/>
  </r>
  <r>
    <s v="生11"/>
    <x v="7"/>
  </r>
  <r>
    <s v="生12"/>
    <x v="4"/>
  </r>
  <r>
    <s v="生13"/>
    <x v="8"/>
  </r>
  <r>
    <s v="生14"/>
    <x v="4"/>
  </r>
  <r>
    <s v="生15"/>
    <x v="9"/>
  </r>
  <r>
    <s v="生16"/>
    <x v="8"/>
  </r>
  <r>
    <s v="生17"/>
    <x v="10"/>
  </r>
  <r>
    <s v="生18"/>
    <x v="11"/>
  </r>
  <r>
    <s v="生19"/>
    <x v="2"/>
  </r>
  <r>
    <s v="生20"/>
    <x v="4"/>
  </r>
  <r>
    <s v="生21"/>
    <x v="12"/>
  </r>
  <r>
    <s v="生22"/>
    <x v="13"/>
  </r>
  <r>
    <s v="生23"/>
    <x v="14"/>
  </r>
  <r>
    <s v="生24"/>
    <x v="15"/>
  </r>
  <r>
    <s v="生25"/>
    <x v="0"/>
  </r>
  <r>
    <s v="生26"/>
    <x v="13"/>
  </r>
  <r>
    <s v="生27"/>
    <x v="16"/>
  </r>
  <r>
    <s v="生28"/>
    <x v="17"/>
  </r>
  <r>
    <s v="生29"/>
    <x v="18"/>
  </r>
  <r>
    <s v="生30"/>
    <x v="19"/>
  </r>
  <r>
    <s v="生31"/>
    <x v="16"/>
  </r>
  <r>
    <s v="生32"/>
    <x v="2"/>
  </r>
  <r>
    <s v="生33"/>
    <x v="13"/>
  </r>
  <r>
    <s v="生34"/>
    <x v="17"/>
  </r>
  <r>
    <s v="生35"/>
    <x v="18"/>
  </r>
  <r>
    <s v="生36"/>
    <x v="16"/>
  </r>
  <r>
    <s v="生37"/>
    <x v="11"/>
  </r>
  <r>
    <s v="生38"/>
    <x v="8"/>
  </r>
  <r>
    <s v="生39"/>
    <x v="9"/>
  </r>
  <r>
    <s v="生40"/>
    <x v="0"/>
  </r>
  <r>
    <s v="生41"/>
    <x v="20"/>
  </r>
  <r>
    <s v="生42"/>
    <x v="19"/>
  </r>
  <r>
    <s v="生43"/>
    <x v="9"/>
  </r>
  <r>
    <s v="生44"/>
    <x v="0"/>
  </r>
  <r>
    <s v="生45"/>
    <x v="18"/>
  </r>
  <r>
    <s v="生46"/>
    <x v="21"/>
  </r>
  <r>
    <s v="生47"/>
    <x v="22"/>
  </r>
  <r>
    <s v="生48"/>
    <x v="11"/>
  </r>
  <r>
    <s v="生49"/>
    <x v="18"/>
  </r>
  <r>
    <s v="生50"/>
    <x v="9"/>
  </r>
  <r>
    <s v="生51"/>
    <x v="0"/>
  </r>
  <r>
    <s v="生52"/>
    <x v="8"/>
  </r>
  <r>
    <s v="生53"/>
    <x v="11"/>
  </r>
  <r>
    <s v="生54"/>
    <x v="9"/>
  </r>
  <r>
    <s v="生55"/>
    <x v="4"/>
  </r>
  <r>
    <s v="生56"/>
    <x v="14"/>
  </r>
  <r>
    <s v="生57"/>
    <x v="5"/>
  </r>
  <r>
    <s v="生58"/>
    <x v="23"/>
  </r>
  <r>
    <s v="生59"/>
    <x v="10"/>
  </r>
  <r>
    <s v="生60"/>
    <x v="2"/>
  </r>
  <r>
    <s v="生61"/>
    <x v="13"/>
  </r>
  <r>
    <s v="生62"/>
    <x v="24"/>
  </r>
  <r>
    <s v="生63"/>
    <x v="25"/>
  </r>
  <r>
    <s v="生64"/>
    <x v="20"/>
  </r>
  <r>
    <s v="生65"/>
    <x v="26"/>
  </r>
  <r>
    <s v="生66"/>
    <x v="19"/>
  </r>
  <r>
    <s v="生67"/>
    <x v="27"/>
  </r>
  <r>
    <s v="生68"/>
    <x v="28"/>
  </r>
  <r>
    <s v="生69"/>
    <x v="12"/>
  </r>
  <r>
    <s v="生70"/>
    <x v="0"/>
  </r>
  <r>
    <s v="生71"/>
    <x v="7"/>
  </r>
  <r>
    <s v="生72"/>
    <x v="17"/>
  </r>
  <r>
    <s v="生73"/>
    <x v="2"/>
  </r>
  <r>
    <s v="生74"/>
    <x v="16"/>
  </r>
  <r>
    <s v="生75"/>
    <x v="11"/>
  </r>
  <r>
    <s v="生76"/>
    <x v="14"/>
  </r>
  <r>
    <s v="生77"/>
    <x v="12"/>
  </r>
  <r>
    <s v="生78"/>
    <x v="11"/>
  </r>
  <r>
    <s v="生79"/>
    <x v="29"/>
  </r>
  <r>
    <s v="生80"/>
    <x v="30"/>
  </r>
  <r>
    <s v="生81"/>
    <x v="27"/>
  </r>
  <r>
    <s v="生82"/>
    <x v="23"/>
  </r>
  <r>
    <s v="生83"/>
    <x v="31"/>
  </r>
  <r>
    <s v="生84"/>
    <x v="31"/>
  </r>
  <r>
    <s v="生85"/>
    <x v="0"/>
  </r>
  <r>
    <s v="生86"/>
    <x v="21"/>
  </r>
  <r>
    <s v="生87"/>
    <x v="4"/>
  </r>
  <r>
    <s v="生88"/>
    <x v="11"/>
  </r>
  <r>
    <s v="生89"/>
    <x v="9"/>
  </r>
  <r>
    <s v="生90"/>
    <x v="11"/>
  </r>
  <r>
    <s v="生91"/>
    <x v="6"/>
  </r>
  <r>
    <s v="生92"/>
    <x v="32"/>
  </r>
  <r>
    <s v="生93"/>
    <x v="11"/>
  </r>
  <r>
    <s v="生94"/>
    <x v="7"/>
  </r>
  <r>
    <s v="生95"/>
    <x v="7"/>
  </r>
  <r>
    <s v="生96"/>
    <x v="2"/>
  </r>
  <r>
    <s v="生97"/>
    <x v="14"/>
  </r>
  <r>
    <s v="生98"/>
    <x v="20"/>
  </r>
  <r>
    <s v="生99"/>
    <x v="21"/>
  </r>
  <r>
    <s v="生100"/>
    <x v="1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0">
  <r>
    <x v="0"/>
    <x v="0"/>
    <x v="0"/>
    <n v="4210"/>
  </r>
  <r>
    <x v="0"/>
    <x v="1"/>
    <x v="1"/>
    <n v="2400"/>
  </r>
  <r>
    <x v="0"/>
    <x v="2"/>
    <x v="1"/>
    <n v="3000"/>
  </r>
  <r>
    <x v="0"/>
    <x v="2"/>
    <x v="1"/>
    <n v="3200"/>
  </r>
  <r>
    <x v="0"/>
    <x v="3"/>
    <x v="0"/>
    <n v="4500"/>
  </r>
  <r>
    <x v="0"/>
    <x v="1"/>
    <x v="0"/>
    <n v="4400"/>
  </r>
  <r>
    <x v="0"/>
    <x v="0"/>
    <x v="1"/>
    <n v="2600"/>
  </r>
  <r>
    <x v="0"/>
    <x v="0"/>
    <x v="1"/>
    <n v="4100"/>
  </r>
  <r>
    <x v="1"/>
    <x v="2"/>
    <x v="1"/>
    <n v="2410"/>
  </r>
  <r>
    <x v="1"/>
    <x v="2"/>
    <x v="1"/>
    <n v="2880"/>
  </r>
  <r>
    <x v="1"/>
    <x v="2"/>
    <x v="1"/>
    <n v="4060"/>
  </r>
  <r>
    <x v="2"/>
    <x v="3"/>
    <x v="1"/>
    <n v="3640"/>
  </r>
  <r>
    <x v="2"/>
    <x v="3"/>
    <x v="0"/>
    <n v="4600"/>
  </r>
  <r>
    <x v="2"/>
    <x v="2"/>
    <x v="1"/>
    <n v="4560"/>
  </r>
  <r>
    <x v="3"/>
    <x v="2"/>
    <x v="1"/>
    <n v="3550"/>
  </r>
  <r>
    <x v="3"/>
    <x v="2"/>
    <x v="1"/>
    <n v="3480"/>
  </r>
  <r>
    <x v="3"/>
    <x v="0"/>
    <x v="1"/>
    <n v="3020"/>
  </r>
  <r>
    <x v="3"/>
    <x v="2"/>
    <x v="1"/>
    <n v="2450"/>
  </r>
  <r>
    <x v="3"/>
    <x v="2"/>
    <x v="1"/>
    <n v="2900"/>
  </r>
  <r>
    <x v="4"/>
    <x v="1"/>
    <x v="2"/>
    <n v="4730"/>
  </r>
  <r>
    <x v="4"/>
    <x v="0"/>
    <x v="1"/>
    <n v="1700"/>
  </r>
  <r>
    <x v="4"/>
    <x v="0"/>
    <x v="2"/>
    <n v="4800"/>
  </r>
  <r>
    <x v="4"/>
    <x v="2"/>
    <x v="1"/>
    <n v="2500"/>
  </r>
  <r>
    <x v="4"/>
    <x v="2"/>
    <x v="1"/>
    <n v="2900"/>
  </r>
  <r>
    <x v="5"/>
    <x v="1"/>
    <x v="1"/>
    <n v="2750"/>
  </r>
  <r>
    <x v="5"/>
    <x v="0"/>
    <x v="1"/>
    <n v="2680"/>
  </r>
  <r>
    <x v="5"/>
    <x v="0"/>
    <x v="1"/>
    <n v="2490"/>
  </r>
  <r>
    <x v="5"/>
    <x v="1"/>
    <x v="2"/>
    <n v="4580"/>
  </r>
  <r>
    <x v="5"/>
    <x v="1"/>
    <x v="2"/>
    <n v="4200"/>
  </r>
  <r>
    <x v="5"/>
    <x v="3"/>
    <x v="0"/>
    <n v="45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20:N23" firstHeaderRow="1" firstDataRow="1" firstDataCol="1"/>
  <pivotFields count="3">
    <pivotField dataField="1" showAll="0"/>
    <pivotField axis="axisRow" showAll="0">
      <items count="3">
        <item x="0"/>
        <item x="1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计数项:考生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20:J28" firstHeaderRow="1" firstDataRow="1" firstDataCol="1"/>
  <pivotFields count="3">
    <pivotField dataField="1" showAll="0"/>
    <pivotField showAll="0"/>
    <pivotField axis="axisRow" showAll="0">
      <items count="8">
        <item x="3"/>
        <item x="2"/>
        <item x="6"/>
        <item x="0"/>
        <item x="5"/>
        <item x="4"/>
        <item x="1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计数项:考生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4:F23" firstHeaderRow="1" firstDataRow="1" firstDataCol="1"/>
  <pivotFields count="2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计数项:学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4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L3:R10" firstHeaderRow="1" firstDataRow="2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axis="axisCol" dataField="1" numFmtId="176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英语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6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G3:AK13" firstHeaderRow="1" firstDataRow="2" firstDataCol="1"/>
  <pivotFields count="5"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4">
        <item x="1"/>
        <item x="2"/>
        <item x="0"/>
        <item t="default"/>
      </items>
    </pivotField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0"/>
    <field x="4"/>
  </rowFields>
  <rowItems count="9">
    <i>
      <x/>
    </i>
    <i r="1">
      <x v="3"/>
    </i>
    <i r="1">
      <x v="4"/>
    </i>
    <i r="1">
      <x v="5"/>
    </i>
    <i>
      <x v="1"/>
    </i>
    <i r="1">
      <x v="3"/>
    </i>
    <i r="1">
      <x v="4"/>
    </i>
    <i r="1"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计数项:值2" fld="4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5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S3:V6" firstHeaderRow="0" firstDataRow="1" firstDataCol="1"/>
  <pivotFields count="6">
    <pivotField axis="axisRow" showAll="0">
      <items count="3">
        <item x="0"/>
        <item x="1"/>
        <item t="default"/>
      </items>
    </pivotField>
    <pivotField showAll="0"/>
    <pivotField showAll="0"/>
    <pivotField dataField="1" showAll="0">
      <items count="7">
        <item x="1"/>
        <item x="3"/>
        <item x="4"/>
        <item x="0"/>
        <item x="5"/>
        <item x="2"/>
        <item t="default"/>
      </items>
    </pivotField>
    <pivotField dataField="1" showAll="0">
      <items count="7">
        <item x="3"/>
        <item x="1"/>
        <item x="0"/>
        <item x="4"/>
        <item x="2"/>
        <item x="5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计数项:语文" fld="3" subtotal="count" baseField="0" baseItem="0"/>
    <dataField name="计数项:数学" fld="4" subtotal="count" baseField="0" baseItem="0"/>
    <dataField name="计数项:外语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1" cacheId="1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24:M33" firstHeaderRow="1" firstDataRow="2" firstDataCol="1"/>
  <pivotFields count="3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计数项:听" fld="2" subtotal="count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4" cacheId="1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G13:J22" firstHeaderRow="0" firstDataRow="1" firstDataCol="1"/>
  <pivotFields count="2">
    <pivotField dataField="1"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计数项:学生" fld="0" subtotal="count" baseField="0" baseItem="0"/>
    <dataField name="向下累积人数" fld="0" subtotal="count" showDataAs="runTotal" baseField="1" baseItem="1"/>
    <dataField name="向下累积百分数" fld="0" subtotal="count" baseField="1" baseItem="1" numFmtId="9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数据透视表7" cacheId="2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20:O26" firstHeaderRow="1" firstDataRow="2" firstDataCol="1"/>
  <pivotFields count="4">
    <pivotField numFmtId="14" showAll="0"/>
    <pivotField axis="axisRow" showAll="0">
      <items count="5">
        <item x="1"/>
        <item x="3"/>
        <item x="0"/>
        <item x="2"/>
        <item t="default"/>
      </items>
    </pivotField>
    <pivotField axis="axisCol" showAll="0">
      <items count="4">
        <item x="0"/>
        <item x="2"/>
        <item x="1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求和项:保费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数据透视表6" cacheId="2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9:M16" firstHeaderRow="0" firstDataRow="1" firstDataCol="1"/>
  <pivotFields count="4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销售员" fld="1" subtotal="count" baseField="0" baseItem="0"/>
    <dataField name="求和项:保费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数据透视表5" cacheId="2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K2:M7" firstHeaderRow="0" firstDataRow="1" firstDataCol="1"/>
  <pivotFields count="4">
    <pivotField numFmtId="14" showAll="0"/>
    <pivotField axis="axisRow" dataField="1" showAll="0">
      <items count="5">
        <item x="1"/>
        <item x="3"/>
        <item x="0"/>
        <item x="2"/>
        <item t="default"/>
      </items>
    </pivotField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销售员" fld="1" subtotal="count" baseField="0" baseItem="0"/>
    <dataField name="求和项:保费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班级" tableColumnId="11"/>
      <queryTableField id="2" name="姓名" tableColumnId="12"/>
      <queryTableField id="3" name="性别" tableColumnId="13"/>
      <queryTableField id="4" name="属性" tableColumnId="14"/>
      <queryTableField id="5" name="值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表4" displayName="表4" ref="A2:F8" totalsRowShown="0" headerRowDxfId="27" dataDxfId="25" headerRowBorderDxfId="26" tableBorderDxfId="24" totalsRowBorderDxfId="23">
  <autoFilter ref="A2:F8"/>
  <tableColumns count="6">
    <tableColumn id="1" name="班级" dataDxfId="22"/>
    <tableColumn id="2" name="姓名" dataDxfId="21"/>
    <tableColumn id="3" name="性别" dataDxfId="20"/>
    <tableColumn id="4" name="语文" dataDxfId="19"/>
    <tableColumn id="5" name="数学" dataDxfId="18"/>
    <tableColumn id="6" name="外语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4_27" displayName="表4_27" ref="AA2:AE20" tableType="queryTable" totalsRowShown="0">
  <autoFilter ref="AA2:AE20"/>
  <tableColumns count="5">
    <tableColumn id="11" uniqueName="11" name="班级" queryTableFieldId="1" dataDxfId="16"/>
    <tableColumn id="12" uniqueName="12" name="姓名" queryTableFieldId="2" dataDxfId="15"/>
    <tableColumn id="13" uniqueName="13" name="性别" queryTableFieldId="3" dataDxfId="14"/>
    <tableColumn id="14" uniqueName="14" name="属性" queryTableFieldId="4" dataDxfId="13"/>
    <tableColumn id="15" uniqueName="15" name="值" queryTableFieldId="5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L7" sqref="L7"/>
    </sheetView>
  </sheetViews>
  <sheetFormatPr defaultRowHeight="14" x14ac:dyDescent="0.3"/>
  <sheetData>
    <row r="1" spans="2:5" x14ac:dyDescent="0.3">
      <c r="E1" t="s">
        <v>2</v>
      </c>
    </row>
    <row r="2" spans="2:5" x14ac:dyDescent="0.3">
      <c r="B2" s="2" t="s">
        <v>0</v>
      </c>
      <c r="C2" s="2" t="s">
        <v>1</v>
      </c>
      <c r="E2">
        <f>CORREL(B3:B7,C3:C7)</f>
        <v>0.99233894560480551</v>
      </c>
    </row>
    <row r="3" spans="2:5" x14ac:dyDescent="0.3">
      <c r="B3" s="3">
        <v>173</v>
      </c>
      <c r="C3" s="3">
        <v>70</v>
      </c>
    </row>
    <row r="4" spans="2:5" x14ac:dyDescent="0.3">
      <c r="B4" s="3">
        <v>166</v>
      </c>
      <c r="C4" s="3">
        <v>62</v>
      </c>
    </row>
    <row r="5" spans="2:5" x14ac:dyDescent="0.3">
      <c r="B5" s="3">
        <v>182</v>
      </c>
      <c r="C5" s="3">
        <v>84</v>
      </c>
    </row>
    <row r="6" spans="2:5" x14ac:dyDescent="0.3">
      <c r="B6" s="3">
        <v>169</v>
      </c>
      <c r="C6" s="3">
        <v>67</v>
      </c>
    </row>
    <row r="7" spans="2:5" x14ac:dyDescent="0.3">
      <c r="B7" s="3">
        <v>175</v>
      </c>
      <c r="C7" s="3">
        <v>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7"/>
  <sheetViews>
    <sheetView topLeftCell="A13" workbookViewId="0">
      <selection activeCell="I31" sqref="I31"/>
    </sheetView>
  </sheetViews>
  <sheetFormatPr defaultRowHeight="14" x14ac:dyDescent="0.3"/>
  <cols>
    <col min="11" max="11" width="17.5" bestFit="1" customWidth="1"/>
    <col min="12" max="12" width="13.33203125" bestFit="1" customWidth="1"/>
    <col min="13" max="13" width="12.33203125" bestFit="1" customWidth="1"/>
    <col min="14" max="14" width="13.33203125" bestFit="1" customWidth="1"/>
    <col min="15" max="15" width="12.33203125" bestFit="1" customWidth="1"/>
    <col min="16" max="19" width="13.33203125" bestFit="1" customWidth="1"/>
  </cols>
  <sheetData>
    <row r="3" spans="2:12" x14ac:dyDescent="0.3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2:12" x14ac:dyDescent="0.3">
      <c r="B4" s="1" t="s">
        <v>8</v>
      </c>
      <c r="C4" s="1">
        <v>176</v>
      </c>
      <c r="D4" s="1">
        <v>88</v>
      </c>
      <c r="E4" s="1">
        <v>96</v>
      </c>
      <c r="F4" s="1">
        <v>72</v>
      </c>
    </row>
    <row r="5" spans="2:12" x14ac:dyDescent="0.3">
      <c r="B5" s="1" t="s">
        <v>9</v>
      </c>
      <c r="C5" s="1">
        <v>173</v>
      </c>
      <c r="D5" s="1">
        <v>86</v>
      </c>
      <c r="E5" s="1">
        <v>88</v>
      </c>
      <c r="F5" s="1">
        <v>66</v>
      </c>
    </row>
    <row r="6" spans="2:12" x14ac:dyDescent="0.3">
      <c r="B6" s="1" t="s">
        <v>10</v>
      </c>
      <c r="C6" s="1">
        <v>180</v>
      </c>
      <c r="D6" s="1">
        <v>83</v>
      </c>
      <c r="E6" s="1">
        <v>90</v>
      </c>
      <c r="F6" s="1">
        <v>65</v>
      </c>
    </row>
    <row r="7" spans="2:12" x14ac:dyDescent="0.3">
      <c r="B7" s="1" t="s">
        <v>11</v>
      </c>
      <c r="C7" s="1">
        <v>178</v>
      </c>
      <c r="D7" s="1">
        <v>86</v>
      </c>
      <c r="E7" s="1">
        <v>90</v>
      </c>
      <c r="F7" s="1">
        <v>70</v>
      </c>
    </row>
    <row r="8" spans="2:12" x14ac:dyDescent="0.3">
      <c r="B8" s="1" t="s">
        <v>12</v>
      </c>
      <c r="C8" s="1">
        <v>182</v>
      </c>
      <c r="D8" s="1">
        <v>85</v>
      </c>
      <c r="E8" s="1">
        <v>90</v>
      </c>
      <c r="F8" s="1">
        <v>68</v>
      </c>
      <c r="K8" t="s">
        <v>20</v>
      </c>
    </row>
    <row r="9" spans="2:12" ht="14.5" thickBot="1" x14ac:dyDescent="0.35">
      <c r="B9" s="1" t="s">
        <v>14</v>
      </c>
      <c r="C9" s="1">
        <v>186</v>
      </c>
      <c r="D9" s="1">
        <v>102</v>
      </c>
      <c r="E9" s="1">
        <v>102</v>
      </c>
      <c r="F9" s="1">
        <v>90</v>
      </c>
    </row>
    <row r="10" spans="2:12" x14ac:dyDescent="0.3">
      <c r="B10" s="1" t="s">
        <v>15</v>
      </c>
      <c r="C10" s="1">
        <v>176</v>
      </c>
      <c r="D10" s="1">
        <v>86</v>
      </c>
      <c r="E10" s="1">
        <v>92</v>
      </c>
      <c r="F10" s="1">
        <v>71</v>
      </c>
      <c r="K10" s="7" t="s">
        <v>21</v>
      </c>
      <c r="L10" s="7"/>
    </row>
    <row r="11" spans="2:12" x14ac:dyDescent="0.3">
      <c r="B11" s="1" t="s">
        <v>16</v>
      </c>
      <c r="C11" s="1">
        <v>168</v>
      </c>
      <c r="D11" s="1">
        <v>83</v>
      </c>
      <c r="E11" s="1">
        <v>84</v>
      </c>
      <c r="F11" s="1">
        <v>66</v>
      </c>
      <c r="K11" s="4" t="s">
        <v>22</v>
      </c>
      <c r="L11" s="4">
        <v>0.97080841959566611</v>
      </c>
    </row>
    <row r="12" spans="2:12" x14ac:dyDescent="0.3">
      <c r="B12" s="1" t="s">
        <v>17</v>
      </c>
      <c r="C12" s="1">
        <v>165</v>
      </c>
      <c r="D12" s="1">
        <v>90</v>
      </c>
      <c r="E12" s="1">
        <v>92</v>
      </c>
      <c r="F12" s="1">
        <v>70</v>
      </c>
      <c r="K12" s="4" t="s">
        <v>23</v>
      </c>
      <c r="L12" s="4">
        <v>0.94246898755783481</v>
      </c>
    </row>
    <row r="13" spans="2:12" x14ac:dyDescent="0.3">
      <c r="B13" s="1" t="s">
        <v>18</v>
      </c>
      <c r="C13" s="1">
        <v>163</v>
      </c>
      <c r="D13" s="1">
        <v>94</v>
      </c>
      <c r="E13" s="1">
        <v>94</v>
      </c>
      <c r="F13" s="1">
        <v>72</v>
      </c>
      <c r="K13" s="4" t="s">
        <v>24</v>
      </c>
      <c r="L13" s="4">
        <v>0.91370348133675228</v>
      </c>
    </row>
    <row r="14" spans="2:12" x14ac:dyDescent="0.3">
      <c r="K14" s="4" t="s">
        <v>19</v>
      </c>
      <c r="L14" s="4">
        <v>2.100169267916121</v>
      </c>
    </row>
    <row r="15" spans="2:12" ht="14.5" thickBot="1" x14ac:dyDescent="0.35">
      <c r="K15" s="5" t="s">
        <v>25</v>
      </c>
      <c r="L15" s="5">
        <v>10</v>
      </c>
    </row>
    <row r="17" spans="10:19" ht="14.5" thickBot="1" x14ac:dyDescent="0.35">
      <c r="K17" t="s">
        <v>26</v>
      </c>
    </row>
    <row r="18" spans="10:19" x14ac:dyDescent="0.3">
      <c r="K18" s="6"/>
      <c r="L18" s="6" t="s">
        <v>31</v>
      </c>
      <c r="M18" s="6" t="s">
        <v>32</v>
      </c>
      <c r="N18" s="6" t="s">
        <v>33</v>
      </c>
      <c r="O18" s="6" t="s">
        <v>13</v>
      </c>
      <c r="P18" s="6" t="s">
        <v>34</v>
      </c>
    </row>
    <row r="19" spans="10:19" x14ac:dyDescent="0.3">
      <c r="K19" s="4" t="s">
        <v>27</v>
      </c>
      <c r="L19" s="4">
        <v>3</v>
      </c>
      <c r="M19" s="4">
        <v>433.53573427660399</v>
      </c>
      <c r="N19" s="4">
        <v>144.51191142553466</v>
      </c>
      <c r="O19" s="4">
        <v>32.763858918884125</v>
      </c>
      <c r="P19" s="4">
        <v>4.074451142830813E-4</v>
      </c>
    </row>
    <row r="20" spans="10:19" x14ac:dyDescent="0.3">
      <c r="K20" s="4" t="s">
        <v>28</v>
      </c>
      <c r="L20" s="4">
        <v>6</v>
      </c>
      <c r="M20" s="4">
        <v>26.464265723396018</v>
      </c>
      <c r="N20" s="4">
        <v>4.4107109538993363</v>
      </c>
      <c r="O20" s="4"/>
      <c r="P20" s="4"/>
    </row>
    <row r="21" spans="10:19" ht="14.5" thickBot="1" x14ac:dyDescent="0.35">
      <c r="K21" s="5" t="s">
        <v>29</v>
      </c>
      <c r="L21" s="5">
        <v>9</v>
      </c>
      <c r="M21" s="5">
        <v>460</v>
      </c>
      <c r="N21" s="5"/>
      <c r="O21" s="5"/>
      <c r="P21" s="5"/>
    </row>
    <row r="22" spans="10:19" ht="14.5" thickBot="1" x14ac:dyDescent="0.35"/>
    <row r="23" spans="10:19" x14ac:dyDescent="0.3">
      <c r="K23" s="6"/>
      <c r="L23" s="6" t="s">
        <v>35</v>
      </c>
      <c r="M23" s="6" t="s">
        <v>19</v>
      </c>
      <c r="N23" s="6" t="s">
        <v>36</v>
      </c>
      <c r="O23" s="6" t="s">
        <v>37</v>
      </c>
      <c r="P23" s="6" t="s">
        <v>38</v>
      </c>
      <c r="Q23" s="6" t="s">
        <v>39</v>
      </c>
      <c r="R23" s="6" t="s">
        <v>40</v>
      </c>
      <c r="S23" s="6" t="s">
        <v>41</v>
      </c>
    </row>
    <row r="24" spans="10:19" x14ac:dyDescent="0.3">
      <c r="J24" t="s">
        <v>45</v>
      </c>
      <c r="K24" s="4" t="s">
        <v>30</v>
      </c>
      <c r="L24" s="4">
        <v>-75.915457466740421</v>
      </c>
      <c r="M24" s="4">
        <v>18.538429722083144</v>
      </c>
      <c r="N24" s="4">
        <v>-4.095031704670717</v>
      </c>
      <c r="O24" s="4">
        <v>6.3929775754202672E-3</v>
      </c>
      <c r="P24" s="4">
        <v>-121.27736085532382</v>
      </c>
      <c r="Q24" s="4">
        <v>-30.553554078157028</v>
      </c>
      <c r="R24" s="4">
        <v>-121.27736085532382</v>
      </c>
      <c r="S24" s="4">
        <v>-30.553554078157028</v>
      </c>
    </row>
    <row r="25" spans="10:19" x14ac:dyDescent="0.3">
      <c r="J25" t="s">
        <v>4</v>
      </c>
      <c r="K25" s="4" t="s">
        <v>42</v>
      </c>
      <c r="L25" s="4">
        <v>0.2898597638574355</v>
      </c>
      <c r="M25" s="4">
        <v>0.11315554930206072</v>
      </c>
      <c r="N25" s="4">
        <v>2.561604496158429</v>
      </c>
      <c r="O25" s="4">
        <v>4.2816087083035075E-2</v>
      </c>
      <c r="P25" s="4">
        <v>1.2978109247404224E-2</v>
      </c>
      <c r="Q25" s="4">
        <v>0.56674141846746684</v>
      </c>
      <c r="R25" s="4">
        <v>1.2978109247404224E-2</v>
      </c>
      <c r="S25" s="4">
        <v>0.56674141846746684</v>
      </c>
    </row>
    <row r="26" spans="10:19" x14ac:dyDescent="0.3">
      <c r="J26" t="s">
        <v>46</v>
      </c>
      <c r="K26" s="4" t="s">
        <v>43</v>
      </c>
      <c r="L26" s="4">
        <v>1.0729064141691307</v>
      </c>
      <c r="M26" s="4">
        <v>0.26899078239051105</v>
      </c>
      <c r="N26" s="4">
        <v>3.988636356362294</v>
      </c>
      <c r="O26" s="4">
        <v>7.2117974048406122E-3</v>
      </c>
      <c r="P26" s="4">
        <v>0.4147096808890316</v>
      </c>
      <c r="Q26" s="4">
        <v>1.7311031474492298</v>
      </c>
      <c r="R26" s="4">
        <v>0.4147096808890316</v>
      </c>
      <c r="S26" s="4">
        <v>1.7311031474492298</v>
      </c>
    </row>
    <row r="27" spans="10:19" ht="14.5" thickBot="1" x14ac:dyDescent="0.35">
      <c r="J27" t="s">
        <v>6</v>
      </c>
      <c r="K27" s="5" t="s">
        <v>44</v>
      </c>
      <c r="L27" s="5">
        <v>1.6768195530634147E-2</v>
      </c>
      <c r="M27" s="5">
        <v>0.34692632823204039</v>
      </c>
      <c r="N27" s="5">
        <v>4.8333591791911518E-2</v>
      </c>
      <c r="O27" s="5">
        <v>0.9630190981624499</v>
      </c>
      <c r="P27" s="5">
        <v>-0.83212994849455513</v>
      </c>
      <c r="Q27" s="5">
        <v>0.86566633955582339</v>
      </c>
      <c r="R27" s="5">
        <v>-0.83212994849455513</v>
      </c>
      <c r="S27" s="5">
        <v>0.86566633955582339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zoomScaleNormal="100" workbookViewId="0">
      <selection activeCell="E12" sqref="E12"/>
    </sheetView>
  </sheetViews>
  <sheetFormatPr defaultRowHeight="16.5" x14ac:dyDescent="0.3"/>
  <cols>
    <col min="1" max="16384" width="8.6640625" style="8"/>
  </cols>
  <sheetData>
    <row r="2" spans="2:5" ht="17" thickBot="1" x14ac:dyDescent="0.35">
      <c r="B2" s="45" t="s">
        <v>55</v>
      </c>
      <c r="C2" s="45"/>
      <c r="D2" s="45"/>
      <c r="E2" s="45"/>
    </row>
    <row r="3" spans="2:5" x14ac:dyDescent="0.3">
      <c r="B3" s="9" t="s">
        <v>47</v>
      </c>
      <c r="C3" s="9" t="s">
        <v>48</v>
      </c>
      <c r="D3" s="9" t="s">
        <v>49</v>
      </c>
      <c r="E3" s="9" t="s">
        <v>50</v>
      </c>
    </row>
    <row r="4" spans="2:5" x14ac:dyDescent="0.3">
      <c r="B4" s="10" t="s">
        <v>51</v>
      </c>
      <c r="C4" s="10">
        <v>120</v>
      </c>
      <c r="D4" s="10">
        <v>6</v>
      </c>
      <c r="E4" s="11">
        <f>D4/C4</f>
        <v>0.05</v>
      </c>
    </row>
    <row r="5" spans="2:5" x14ac:dyDescent="0.3">
      <c r="B5" s="9" t="s">
        <v>52</v>
      </c>
      <c r="C5" s="9">
        <v>100</v>
      </c>
      <c r="D5" s="9">
        <v>7</v>
      </c>
      <c r="E5" s="12">
        <f t="shared" ref="E5:E7" si="0">D5/C5</f>
        <v>7.0000000000000007E-2</v>
      </c>
    </row>
    <row r="6" spans="2:5" x14ac:dyDescent="0.3">
      <c r="B6" s="13" t="s">
        <v>53</v>
      </c>
      <c r="C6" s="13">
        <v>80</v>
      </c>
      <c r="D6" s="13">
        <v>8</v>
      </c>
      <c r="E6" s="14">
        <f t="shared" si="0"/>
        <v>0.1</v>
      </c>
    </row>
    <row r="7" spans="2:5" ht="17" thickBot="1" x14ac:dyDescent="0.35">
      <c r="B7" s="15" t="s">
        <v>54</v>
      </c>
      <c r="C7" s="15">
        <f>SUM(C4:C6)</f>
        <v>300</v>
      </c>
      <c r="D7" s="15">
        <f>SUM(D4:D6)</f>
        <v>21</v>
      </c>
      <c r="E7" s="16">
        <f t="shared" si="0"/>
        <v>7.0000000000000007E-2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showGridLines="0" workbookViewId="0">
      <selection activeCell="F4" sqref="F4"/>
    </sheetView>
  </sheetViews>
  <sheetFormatPr defaultRowHeight="13" x14ac:dyDescent="0.35"/>
  <cols>
    <col min="1" max="3" width="4.83203125" style="19" bestFit="1" customWidth="1"/>
    <col min="4" max="4" width="4.75" style="17" customWidth="1"/>
    <col min="5" max="5" width="4.1640625" style="17" bestFit="1" customWidth="1"/>
    <col min="6" max="7" width="8.6640625" style="17"/>
    <col min="8" max="8" width="12.9140625" style="17" bestFit="1" customWidth="1"/>
    <col min="9" max="9" width="8.75" style="17" customWidth="1"/>
    <col min="10" max="10" width="10.83203125" style="17" bestFit="1" customWidth="1"/>
    <col min="11" max="12" width="8.6640625" style="17"/>
    <col min="13" max="13" width="8.75" style="17" bestFit="1" customWidth="1"/>
    <col min="14" max="14" width="10.83203125" style="17" customWidth="1"/>
    <col min="15" max="16384" width="8.6640625" style="17"/>
  </cols>
  <sheetData>
    <row r="1" spans="1:14" ht="14.5" x14ac:dyDescent="0.35">
      <c r="A1" s="46" t="s">
        <v>61</v>
      </c>
      <c r="B1" s="46"/>
      <c r="C1" s="46"/>
      <c r="E1" s="47" t="s">
        <v>72</v>
      </c>
      <c r="F1" s="47"/>
      <c r="G1" s="47"/>
      <c r="H1" s="47"/>
      <c r="I1" s="47"/>
      <c r="J1" s="47"/>
      <c r="K1" s="47"/>
      <c r="L1" s="47"/>
      <c r="M1" s="47"/>
      <c r="N1" s="47"/>
    </row>
    <row r="2" spans="1:14" ht="13.5" x14ac:dyDescent="0.35">
      <c r="A2" s="20" t="s">
        <v>56</v>
      </c>
      <c r="B2" s="20" t="s">
        <v>57</v>
      </c>
      <c r="C2" s="20" t="s">
        <v>58</v>
      </c>
      <c r="E2" s="23" t="s">
        <v>62</v>
      </c>
      <c r="F2" s="22" t="s">
        <v>63</v>
      </c>
      <c r="G2" s="22" t="s">
        <v>64</v>
      </c>
      <c r="H2" s="22" t="s">
        <v>65</v>
      </c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71</v>
      </c>
    </row>
    <row r="3" spans="1:14" x14ac:dyDescent="0.35">
      <c r="A3" s="18">
        <v>1</v>
      </c>
      <c r="B3" s="18" t="s">
        <v>59</v>
      </c>
      <c r="C3" s="18">
        <v>97</v>
      </c>
      <c r="E3" s="18">
        <v>94</v>
      </c>
      <c r="F3" s="24">
        <f>COUNTIF($C$3:$C$102,E3)</f>
        <v>4</v>
      </c>
      <c r="G3" s="24">
        <f>COUNTIFS($C$3:$C$102,E3)</f>
        <v>4</v>
      </c>
      <c r="H3" s="24">
        <f t="array" ref="H3:H9">COUNTIF(C3:C102,E3:E9)</f>
        <v>4</v>
      </c>
      <c r="I3" s="24">
        <f>SUMPRODUCT(($C$3:$C$102=E3)*1,$C$3:$C$102^0)</f>
        <v>4</v>
      </c>
      <c r="J3" s="24">
        <f t="array" ref="J3:J9">FREQUENCY(C3:C102,E3:E9)</f>
        <v>4</v>
      </c>
      <c r="K3" s="24">
        <f t="array" ref="K3">SUM(($C$3:$C$102=E3)*1)</f>
        <v>4</v>
      </c>
      <c r="L3" s="24">
        <f t="array" ref="L3">SUM(IF($C$3:$C$102=E3,1,))</f>
        <v>4</v>
      </c>
      <c r="M3" s="24">
        <f t="array" ref="M3">MMULT(--(TRANSPOSE($C$3:$C$102)=E3),$C$3:$C$102^0)</f>
        <v>4</v>
      </c>
      <c r="N3" s="24">
        <f t="array" ref="N3:N9">MMULT(--(TRANSPOSE($C$3:$C$102)=E3:E9),$C$3:$C$102^0)</f>
        <v>4</v>
      </c>
    </row>
    <row r="4" spans="1:14" x14ac:dyDescent="0.35">
      <c r="A4" s="18">
        <v>2</v>
      </c>
      <c r="B4" s="18" t="s">
        <v>60</v>
      </c>
      <c r="C4" s="18">
        <v>100</v>
      </c>
      <c r="E4" s="18">
        <v>95</v>
      </c>
      <c r="F4" s="24">
        <f t="shared" ref="F4:F9" si="0">COUNTIF($C$3:$C$102,E4)</f>
        <v>17</v>
      </c>
      <c r="G4" s="24">
        <f t="shared" ref="G4:G9" si="1">COUNTIFS($C$3:$C$102,E4)</f>
        <v>17</v>
      </c>
      <c r="H4" s="24">
        <v>17</v>
      </c>
      <c r="I4" s="24">
        <f t="shared" ref="I4:I9" si="2">SUMPRODUCT(($C$3:$C$102=E4)*1,$C$3:$C$102^0)</f>
        <v>17</v>
      </c>
      <c r="J4" s="24">
        <v>17</v>
      </c>
      <c r="K4" s="24">
        <f t="array" ref="K4">SUM(($C$3:$C$102=E4)*1)</f>
        <v>17</v>
      </c>
      <c r="L4" s="24">
        <f t="array" ref="L4">SUM(IF($C$3:$C$102=E4,1,))</f>
        <v>17</v>
      </c>
      <c r="M4" s="24">
        <f t="array" ref="M4">MMULT(--(TRANSPOSE($C$3:$C$102)=E4),$C$3:$C$102^0)</f>
        <v>17</v>
      </c>
      <c r="N4" s="24">
        <v>17</v>
      </c>
    </row>
    <row r="5" spans="1:14" x14ac:dyDescent="0.35">
      <c r="A5" s="18">
        <v>3</v>
      </c>
      <c r="B5" s="18" t="s">
        <v>59</v>
      </c>
      <c r="C5" s="18">
        <v>95</v>
      </c>
      <c r="E5" s="18">
        <v>96</v>
      </c>
      <c r="F5" s="24">
        <f t="shared" si="0"/>
        <v>19</v>
      </c>
      <c r="G5" s="24">
        <f t="shared" si="1"/>
        <v>19</v>
      </c>
      <c r="H5" s="24">
        <v>19</v>
      </c>
      <c r="I5" s="24">
        <f t="shared" si="2"/>
        <v>19</v>
      </c>
      <c r="J5" s="24">
        <v>19</v>
      </c>
      <c r="K5" s="24">
        <f t="array" ref="K5">SUM(($C$3:$C$102=E5)*1)</f>
        <v>19</v>
      </c>
      <c r="L5" s="24">
        <f t="array" ref="L5">SUM(IF($C$3:$C$102=E5,1,))</f>
        <v>19</v>
      </c>
      <c r="M5" s="24">
        <f t="array" ref="M5">MMULT(--(TRANSPOSE($C$3:$C$102)=E5),$C$3:$C$102^0)</f>
        <v>19</v>
      </c>
      <c r="N5" s="24">
        <v>19</v>
      </c>
    </row>
    <row r="6" spans="1:14" x14ac:dyDescent="0.35">
      <c r="A6" s="18">
        <v>4</v>
      </c>
      <c r="B6" s="18" t="s">
        <v>59</v>
      </c>
      <c r="C6" s="18">
        <v>94</v>
      </c>
      <c r="E6" s="18">
        <v>97</v>
      </c>
      <c r="F6" s="24">
        <f t="shared" si="0"/>
        <v>19</v>
      </c>
      <c r="G6" s="24">
        <f t="shared" si="1"/>
        <v>19</v>
      </c>
      <c r="H6" s="24">
        <v>19</v>
      </c>
      <c r="I6" s="24">
        <f>SUMPRODUCT(($C$3:$C$102=E6)*1,$C$3:$C$102^0)</f>
        <v>19</v>
      </c>
      <c r="J6" s="24">
        <v>19</v>
      </c>
      <c r="K6" s="24">
        <f t="array" ref="K6">SUM(($C$3:$C$102=E6)*1)</f>
        <v>19</v>
      </c>
      <c r="L6" s="24">
        <f t="array" ref="L6">SUM(IF($C$3:$C$102=E6,1,))</f>
        <v>19</v>
      </c>
      <c r="M6" s="24">
        <f t="array" ref="M6">MMULT(--(TRANSPOSE($C$3:$C$102)=E6),$C$3:$C$102^0)</f>
        <v>19</v>
      </c>
      <c r="N6" s="24">
        <v>19</v>
      </c>
    </row>
    <row r="7" spans="1:14" x14ac:dyDescent="0.35">
      <c r="A7" s="18">
        <v>5</v>
      </c>
      <c r="B7" s="18" t="s">
        <v>60</v>
      </c>
      <c r="C7" s="18">
        <v>95</v>
      </c>
      <c r="E7" s="18">
        <v>98</v>
      </c>
      <c r="F7" s="24">
        <f t="shared" si="0"/>
        <v>21</v>
      </c>
      <c r="G7" s="24">
        <f t="shared" si="1"/>
        <v>21</v>
      </c>
      <c r="H7" s="24">
        <v>21</v>
      </c>
      <c r="I7" s="24">
        <f t="shared" si="2"/>
        <v>21</v>
      </c>
      <c r="J7" s="24">
        <v>21</v>
      </c>
      <c r="K7" s="24">
        <f t="array" ref="K7">SUM(($C$3:$C$102=E7)*1)</f>
        <v>21</v>
      </c>
      <c r="L7" s="24">
        <f t="array" ref="L7">SUM(IF($C$3:$C$102=E7,1,))</f>
        <v>21</v>
      </c>
      <c r="M7" s="24">
        <f t="array" ref="M7">MMULT(--(TRANSPOSE($C$3:$C$102)=E7),$C$3:$C$102^0)</f>
        <v>21</v>
      </c>
      <c r="N7" s="24">
        <v>21</v>
      </c>
    </row>
    <row r="8" spans="1:14" x14ac:dyDescent="0.35">
      <c r="A8" s="18">
        <v>6</v>
      </c>
      <c r="B8" s="18" t="s">
        <v>59</v>
      </c>
      <c r="C8" s="18">
        <v>100</v>
      </c>
      <c r="E8" s="18">
        <v>99</v>
      </c>
      <c r="F8" s="24">
        <f t="shared" si="0"/>
        <v>13</v>
      </c>
      <c r="G8" s="24">
        <f t="shared" si="1"/>
        <v>13</v>
      </c>
      <c r="H8" s="24">
        <v>13</v>
      </c>
      <c r="I8" s="24">
        <f t="shared" si="2"/>
        <v>13</v>
      </c>
      <c r="J8" s="24">
        <v>13</v>
      </c>
      <c r="K8" s="24">
        <f t="array" ref="K8">SUM(($C$3:$C$102=E8)*1)</f>
        <v>13</v>
      </c>
      <c r="L8" s="24">
        <f t="array" ref="L8">SUM(IF($C$3:$C$102=E8,1,))</f>
        <v>13</v>
      </c>
      <c r="M8" s="24">
        <f t="array" ref="M8">MMULT(--(TRANSPOSE($C$3:$C$102)=E8),$C$3:$C$102^0)</f>
        <v>13</v>
      </c>
      <c r="N8" s="24">
        <v>13</v>
      </c>
    </row>
    <row r="9" spans="1:14" x14ac:dyDescent="0.35">
      <c r="A9" s="18">
        <v>7</v>
      </c>
      <c r="B9" s="18" t="s">
        <v>60</v>
      </c>
      <c r="C9" s="18">
        <v>95</v>
      </c>
      <c r="E9" s="18">
        <v>100</v>
      </c>
      <c r="F9" s="24">
        <f t="shared" si="0"/>
        <v>7</v>
      </c>
      <c r="G9" s="24">
        <f t="shared" si="1"/>
        <v>7</v>
      </c>
      <c r="H9" s="24">
        <v>7</v>
      </c>
      <c r="I9" s="24">
        <f t="shared" si="2"/>
        <v>7</v>
      </c>
      <c r="J9" s="24">
        <v>7</v>
      </c>
      <c r="K9" s="24">
        <f t="array" ref="K9">SUM(($C$3:$C$102=E9)*1)</f>
        <v>7</v>
      </c>
      <c r="L9" s="24">
        <f t="array" ref="L9">SUM(IF($C$3:$C$102=E9,1,))</f>
        <v>7</v>
      </c>
      <c r="M9" s="24">
        <f t="array" ref="M9">MMULT(--(TRANSPOSE($C$3:$C$102)=E9),$C$3:$C$102^0)</f>
        <v>7</v>
      </c>
      <c r="N9" s="24">
        <v>7</v>
      </c>
    </row>
    <row r="10" spans="1:14" x14ac:dyDescent="0.35">
      <c r="A10" s="18">
        <v>8</v>
      </c>
      <c r="B10" s="18" t="s">
        <v>59</v>
      </c>
      <c r="C10" s="18">
        <v>99</v>
      </c>
    </row>
    <row r="11" spans="1:14" ht="13.5" x14ac:dyDescent="0.4">
      <c r="A11" s="18">
        <v>9</v>
      </c>
      <c r="B11" s="18" t="s">
        <v>59</v>
      </c>
      <c r="C11" s="18">
        <v>98</v>
      </c>
      <c r="E11" s="48" t="s">
        <v>76</v>
      </c>
      <c r="F11" s="48"/>
      <c r="G11" s="48"/>
      <c r="H11" s="48"/>
      <c r="I11" s="48"/>
      <c r="J11" s="48"/>
      <c r="K11" s="48"/>
      <c r="L11" s="48"/>
      <c r="M11" s="48"/>
      <c r="N11" s="48"/>
    </row>
    <row r="12" spans="1:14" x14ac:dyDescent="0.35">
      <c r="A12" s="18">
        <v>10</v>
      </c>
      <c r="B12" s="18" t="s">
        <v>60</v>
      </c>
      <c r="C12" s="18">
        <v>98</v>
      </c>
      <c r="E12" s="23" t="s">
        <v>73</v>
      </c>
      <c r="F12" s="22" t="s">
        <v>63</v>
      </c>
      <c r="G12" s="22" t="s">
        <v>64</v>
      </c>
      <c r="H12" s="22" t="s">
        <v>65</v>
      </c>
      <c r="I12" s="22" t="s">
        <v>66</v>
      </c>
      <c r="J12" s="22" t="s">
        <v>67</v>
      </c>
      <c r="K12" s="22" t="s">
        <v>68</v>
      </c>
      <c r="L12" s="22" t="s">
        <v>69</v>
      </c>
      <c r="M12" s="22" t="s">
        <v>70</v>
      </c>
      <c r="N12" s="22" t="s">
        <v>71</v>
      </c>
    </row>
    <row r="13" spans="1:14" x14ac:dyDescent="0.35">
      <c r="A13" s="18">
        <v>11</v>
      </c>
      <c r="B13" s="18" t="s">
        <v>59</v>
      </c>
      <c r="C13" s="18">
        <v>97</v>
      </c>
      <c r="E13" s="18" t="s">
        <v>74</v>
      </c>
      <c r="F13" s="21">
        <f>COUNTIF($B$3:$B$102,E13)</f>
        <v>55</v>
      </c>
      <c r="G13" s="21">
        <f>COUNTIFS($B$3:$B$102,E13)</f>
        <v>55</v>
      </c>
      <c r="H13" s="21">
        <f t="array" ref="H13:H14">COUNTIFS(B3:B102,E13:E14)</f>
        <v>55</v>
      </c>
      <c r="I13" s="21">
        <f>SUMPRODUCT(($B$3:$B$102=E13)*1,$C$3:$C$102^0)</f>
        <v>55</v>
      </c>
      <c r="J13" s="21"/>
      <c r="K13" s="21">
        <f t="array" ref="K13">SUM(($B$3:$B$102=E13)*1)</f>
        <v>55</v>
      </c>
      <c r="L13" s="21">
        <f t="array" ref="L13">SUM(IF($B$3:$B$102=E13,1,))</f>
        <v>55</v>
      </c>
      <c r="M13" s="21">
        <f t="array" ref="M13">MMULT(--(TRANSPOSE($B$3:$B$102)=E13),$C$3:$C$102^0)</f>
        <v>55</v>
      </c>
      <c r="N13" s="21">
        <f t="array" ref="N13:N14">MMULT(--(TRANSPOSE($B$3:$B$102)=E13:E14),$C$3:$C$102^0)</f>
        <v>55</v>
      </c>
    </row>
    <row r="14" spans="1:14" x14ac:dyDescent="0.35">
      <c r="A14" s="18">
        <v>12</v>
      </c>
      <c r="B14" s="18" t="s">
        <v>60</v>
      </c>
      <c r="C14" s="18">
        <v>99</v>
      </c>
      <c r="E14" s="18" t="s">
        <v>75</v>
      </c>
      <c r="F14" s="21">
        <f>COUNTIF($B$3:$B$102,E14)</f>
        <v>45</v>
      </c>
      <c r="G14" s="21">
        <f>COUNTIFS($B$3:$B$102,E14)</f>
        <v>45</v>
      </c>
      <c r="H14" s="21">
        <v>45</v>
      </c>
      <c r="I14" s="21">
        <f>SUMPRODUCT(($B$3:$B$102=E14)*1,$C$3:$C$102^0)</f>
        <v>45</v>
      </c>
      <c r="J14" s="21"/>
      <c r="K14" s="21">
        <f t="array" ref="K14">SUM(($B$3:$B$102=E14)*1)</f>
        <v>45</v>
      </c>
      <c r="L14" s="21">
        <f t="array" ref="L14">SUM(IF($B$3:$B$102=E14,1,))</f>
        <v>45</v>
      </c>
      <c r="M14" s="21">
        <f t="array" ref="M14">MMULT(--(TRANSPOSE($B$3:$B$102)=E14),$C$3:$C$102^0)</f>
        <v>45</v>
      </c>
      <c r="N14" s="21">
        <v>45</v>
      </c>
    </row>
    <row r="15" spans="1:14" x14ac:dyDescent="0.35">
      <c r="A15" s="18">
        <v>13</v>
      </c>
      <c r="B15" s="18" t="s">
        <v>59</v>
      </c>
      <c r="C15" s="18">
        <v>99</v>
      </c>
    </row>
    <row r="16" spans="1:14" x14ac:dyDescent="0.35">
      <c r="A16" s="18">
        <v>14</v>
      </c>
      <c r="B16" s="18" t="s">
        <v>59</v>
      </c>
      <c r="C16" s="18">
        <v>98</v>
      </c>
    </row>
    <row r="17" spans="1:15" x14ac:dyDescent="0.35">
      <c r="A17" s="18">
        <v>15</v>
      </c>
      <c r="B17" s="18" t="s">
        <v>60</v>
      </c>
      <c r="C17" s="18">
        <v>95</v>
      </c>
    </row>
    <row r="18" spans="1:15" x14ac:dyDescent="0.35">
      <c r="A18" s="18">
        <v>16</v>
      </c>
      <c r="B18" s="18" t="s">
        <v>59</v>
      </c>
      <c r="C18" s="18">
        <v>97</v>
      </c>
    </row>
    <row r="19" spans="1:15" x14ac:dyDescent="0.35">
      <c r="A19" s="18">
        <v>17</v>
      </c>
      <c r="B19" s="18" t="s">
        <v>60</v>
      </c>
      <c r="C19" s="18">
        <v>95</v>
      </c>
    </row>
    <row r="20" spans="1:15" ht="14.5" x14ac:dyDescent="0.35">
      <c r="A20" s="18">
        <v>18</v>
      </c>
      <c r="B20" s="18" t="s">
        <v>59</v>
      </c>
      <c r="C20" s="18">
        <v>99</v>
      </c>
      <c r="I20" s="25" t="s">
        <v>77</v>
      </c>
      <c r="J20" t="s">
        <v>78</v>
      </c>
      <c r="K20"/>
      <c r="M20" s="25" t="s">
        <v>77</v>
      </c>
      <c r="N20" t="s">
        <v>78</v>
      </c>
      <c r="O20"/>
    </row>
    <row r="21" spans="1:15" ht="14.5" x14ac:dyDescent="0.35">
      <c r="A21" s="18">
        <v>19</v>
      </c>
      <c r="B21" s="18" t="s">
        <v>59</v>
      </c>
      <c r="C21" s="18">
        <v>98</v>
      </c>
      <c r="I21" s="26">
        <v>94</v>
      </c>
      <c r="J21" s="27">
        <v>4</v>
      </c>
      <c r="K21"/>
      <c r="M21" s="26" t="s">
        <v>59</v>
      </c>
      <c r="N21" s="27">
        <v>55</v>
      </c>
      <c r="O21"/>
    </row>
    <row r="22" spans="1:15" ht="14.5" x14ac:dyDescent="0.35">
      <c r="A22" s="18">
        <v>20</v>
      </c>
      <c r="B22" s="18" t="s">
        <v>60</v>
      </c>
      <c r="C22" s="18">
        <v>95</v>
      </c>
      <c r="I22" s="26">
        <v>95</v>
      </c>
      <c r="J22" s="27">
        <v>17</v>
      </c>
      <c r="K22"/>
      <c r="M22" s="26" t="s">
        <v>60</v>
      </c>
      <c r="N22" s="27">
        <v>45</v>
      </c>
      <c r="O22"/>
    </row>
    <row r="23" spans="1:15" ht="14.5" x14ac:dyDescent="0.35">
      <c r="A23" s="18">
        <v>21</v>
      </c>
      <c r="B23" s="18" t="s">
        <v>59</v>
      </c>
      <c r="C23" s="18">
        <v>95</v>
      </c>
      <c r="I23" s="26">
        <v>96</v>
      </c>
      <c r="J23" s="27">
        <v>19</v>
      </c>
      <c r="K23"/>
      <c r="M23" s="26" t="s">
        <v>29</v>
      </c>
      <c r="N23" s="27">
        <v>100</v>
      </c>
      <c r="O23"/>
    </row>
    <row r="24" spans="1:15" ht="14.5" x14ac:dyDescent="0.35">
      <c r="A24" s="18">
        <v>22</v>
      </c>
      <c r="B24" s="18" t="s">
        <v>60</v>
      </c>
      <c r="C24" s="18">
        <v>98</v>
      </c>
      <c r="I24" s="26">
        <v>97</v>
      </c>
      <c r="J24" s="27">
        <v>19</v>
      </c>
      <c r="K24"/>
      <c r="M24"/>
      <c r="N24"/>
      <c r="O24"/>
    </row>
    <row r="25" spans="1:15" ht="14.5" x14ac:dyDescent="0.35">
      <c r="A25" s="18">
        <v>23</v>
      </c>
      <c r="B25" s="18" t="s">
        <v>59</v>
      </c>
      <c r="C25" s="18">
        <v>95</v>
      </c>
      <c r="I25" s="26">
        <v>98</v>
      </c>
      <c r="J25" s="27">
        <v>21</v>
      </c>
      <c r="K25"/>
      <c r="M25"/>
      <c r="N25"/>
      <c r="O25"/>
    </row>
    <row r="26" spans="1:15" ht="14.5" x14ac:dyDescent="0.35">
      <c r="A26" s="18">
        <v>24</v>
      </c>
      <c r="B26" s="18" t="s">
        <v>59</v>
      </c>
      <c r="C26" s="18">
        <v>98</v>
      </c>
      <c r="I26" s="26">
        <v>99</v>
      </c>
      <c r="J26" s="27">
        <v>13</v>
      </c>
      <c r="K26"/>
      <c r="M26"/>
      <c r="N26"/>
      <c r="O26"/>
    </row>
    <row r="27" spans="1:15" ht="14.5" x14ac:dyDescent="0.35">
      <c r="A27" s="18">
        <v>25</v>
      </c>
      <c r="B27" s="18" t="s">
        <v>60</v>
      </c>
      <c r="C27" s="18">
        <v>97</v>
      </c>
      <c r="I27" s="26">
        <v>100</v>
      </c>
      <c r="J27" s="27">
        <v>7</v>
      </c>
      <c r="K27"/>
      <c r="M27"/>
      <c r="N27"/>
      <c r="O27"/>
    </row>
    <row r="28" spans="1:15" ht="14.5" x14ac:dyDescent="0.35">
      <c r="A28" s="18">
        <v>26</v>
      </c>
      <c r="B28" s="18" t="s">
        <v>59</v>
      </c>
      <c r="C28" s="18">
        <v>100</v>
      </c>
      <c r="I28" s="26" t="s">
        <v>29</v>
      </c>
      <c r="J28" s="27">
        <v>100</v>
      </c>
      <c r="K28"/>
      <c r="M28"/>
      <c r="N28"/>
      <c r="O28"/>
    </row>
    <row r="29" spans="1:15" ht="14.5" x14ac:dyDescent="0.35">
      <c r="A29" s="18">
        <v>27</v>
      </c>
      <c r="B29" s="18" t="s">
        <v>60</v>
      </c>
      <c r="C29" s="18">
        <v>98</v>
      </c>
      <c r="I29"/>
      <c r="J29"/>
      <c r="K29"/>
      <c r="M29"/>
      <c r="N29"/>
      <c r="O29"/>
    </row>
    <row r="30" spans="1:15" ht="14.5" x14ac:dyDescent="0.35">
      <c r="A30" s="18">
        <v>28</v>
      </c>
      <c r="B30" s="18" t="s">
        <v>59</v>
      </c>
      <c r="C30" s="18">
        <v>95</v>
      </c>
      <c r="I30"/>
      <c r="J30"/>
      <c r="K30"/>
      <c r="M30"/>
      <c r="N30"/>
      <c r="O30"/>
    </row>
    <row r="31" spans="1:15" ht="14.5" x14ac:dyDescent="0.35">
      <c r="A31" s="18">
        <v>29</v>
      </c>
      <c r="B31" s="18" t="s">
        <v>59</v>
      </c>
      <c r="C31" s="18">
        <v>97</v>
      </c>
      <c r="I31"/>
      <c r="J31"/>
      <c r="K31"/>
      <c r="M31"/>
      <c r="N31"/>
      <c r="O31"/>
    </row>
    <row r="32" spans="1:15" ht="14.5" x14ac:dyDescent="0.35">
      <c r="A32" s="18">
        <v>30</v>
      </c>
      <c r="B32" s="18" t="s">
        <v>60</v>
      </c>
      <c r="C32" s="18">
        <v>96</v>
      </c>
      <c r="I32"/>
      <c r="J32"/>
      <c r="K32"/>
      <c r="M32"/>
      <c r="N32"/>
      <c r="O32"/>
    </row>
    <row r="33" spans="1:15" ht="14.5" x14ac:dyDescent="0.35">
      <c r="A33" s="18">
        <v>31</v>
      </c>
      <c r="B33" s="18" t="s">
        <v>59</v>
      </c>
      <c r="C33" s="18">
        <v>96</v>
      </c>
      <c r="I33"/>
      <c r="J33"/>
      <c r="K33"/>
      <c r="M33"/>
      <c r="N33"/>
      <c r="O33"/>
    </row>
    <row r="34" spans="1:15" ht="14.5" x14ac:dyDescent="0.35">
      <c r="A34" s="18">
        <v>32</v>
      </c>
      <c r="B34" s="18" t="s">
        <v>60</v>
      </c>
      <c r="C34" s="18">
        <v>99</v>
      </c>
      <c r="I34"/>
      <c r="J34"/>
      <c r="K34"/>
      <c r="M34"/>
      <c r="N34"/>
      <c r="O34"/>
    </row>
    <row r="35" spans="1:15" ht="14.5" x14ac:dyDescent="0.35">
      <c r="A35" s="18">
        <v>33</v>
      </c>
      <c r="B35" s="18" t="s">
        <v>59</v>
      </c>
      <c r="C35" s="18">
        <v>99</v>
      </c>
      <c r="I35"/>
      <c r="J35"/>
      <c r="K35"/>
      <c r="M35"/>
      <c r="N35"/>
      <c r="O35"/>
    </row>
    <row r="36" spans="1:15" ht="14.5" x14ac:dyDescent="0.35">
      <c r="A36" s="18">
        <v>34</v>
      </c>
      <c r="B36" s="18" t="s">
        <v>59</v>
      </c>
      <c r="C36" s="18">
        <v>98</v>
      </c>
      <c r="I36"/>
      <c r="J36"/>
      <c r="K36"/>
      <c r="M36"/>
      <c r="N36"/>
      <c r="O36"/>
    </row>
    <row r="37" spans="1:15" ht="14.5" x14ac:dyDescent="0.35">
      <c r="A37" s="18">
        <v>35</v>
      </c>
      <c r="B37" s="18" t="s">
        <v>60</v>
      </c>
      <c r="C37" s="18">
        <v>96</v>
      </c>
      <c r="I37"/>
      <c r="J37"/>
      <c r="K37"/>
      <c r="M37"/>
      <c r="N37"/>
      <c r="O37"/>
    </row>
    <row r="38" spans="1:15" x14ac:dyDescent="0.35">
      <c r="A38" s="18">
        <v>36</v>
      </c>
      <c r="B38" s="18" t="s">
        <v>59</v>
      </c>
      <c r="C38" s="18">
        <v>97</v>
      </c>
    </row>
    <row r="39" spans="1:15" x14ac:dyDescent="0.35">
      <c r="A39" s="18">
        <v>37</v>
      </c>
      <c r="B39" s="18" t="s">
        <v>60</v>
      </c>
      <c r="C39" s="18">
        <v>97</v>
      </c>
    </row>
    <row r="40" spans="1:15" x14ac:dyDescent="0.35">
      <c r="A40" s="18">
        <v>38</v>
      </c>
      <c r="B40" s="18" t="s">
        <v>59</v>
      </c>
      <c r="C40" s="18">
        <v>97</v>
      </c>
    </row>
    <row r="41" spans="1:15" x14ac:dyDescent="0.35">
      <c r="A41" s="18">
        <v>39</v>
      </c>
      <c r="B41" s="18" t="s">
        <v>59</v>
      </c>
      <c r="C41" s="18">
        <v>98</v>
      </c>
    </row>
    <row r="42" spans="1:15" x14ac:dyDescent="0.35">
      <c r="A42" s="18">
        <v>40</v>
      </c>
      <c r="B42" s="18" t="s">
        <v>60</v>
      </c>
      <c r="C42" s="18">
        <v>100</v>
      </c>
    </row>
    <row r="43" spans="1:15" x14ac:dyDescent="0.35">
      <c r="A43" s="18">
        <v>41</v>
      </c>
      <c r="B43" s="18" t="s">
        <v>59</v>
      </c>
      <c r="C43" s="18">
        <v>97</v>
      </c>
    </row>
    <row r="44" spans="1:15" x14ac:dyDescent="0.35">
      <c r="A44" s="18">
        <v>42</v>
      </c>
      <c r="B44" s="18" t="s">
        <v>60</v>
      </c>
      <c r="C44" s="18">
        <v>96</v>
      </c>
    </row>
    <row r="45" spans="1:15" x14ac:dyDescent="0.35">
      <c r="A45" s="18">
        <v>43</v>
      </c>
      <c r="B45" s="18" t="s">
        <v>59</v>
      </c>
      <c r="C45" s="18">
        <v>96</v>
      </c>
    </row>
    <row r="46" spans="1:15" x14ac:dyDescent="0.35">
      <c r="A46" s="18">
        <v>44</v>
      </c>
      <c r="B46" s="18" t="s">
        <v>59</v>
      </c>
      <c r="C46" s="18">
        <v>96</v>
      </c>
    </row>
    <row r="47" spans="1:15" x14ac:dyDescent="0.35">
      <c r="A47" s="18">
        <v>45</v>
      </c>
      <c r="B47" s="18" t="s">
        <v>60</v>
      </c>
      <c r="C47" s="18">
        <v>98</v>
      </c>
    </row>
    <row r="48" spans="1:15" x14ac:dyDescent="0.35">
      <c r="A48" s="18">
        <v>46</v>
      </c>
      <c r="B48" s="18" t="s">
        <v>59</v>
      </c>
      <c r="C48" s="18">
        <v>97</v>
      </c>
    </row>
    <row r="49" spans="1:3" x14ac:dyDescent="0.35">
      <c r="A49" s="18">
        <v>47</v>
      </c>
      <c r="B49" s="18" t="s">
        <v>60</v>
      </c>
      <c r="C49" s="18">
        <v>99</v>
      </c>
    </row>
    <row r="50" spans="1:3" x14ac:dyDescent="0.35">
      <c r="A50" s="18">
        <v>48</v>
      </c>
      <c r="B50" s="18" t="s">
        <v>59</v>
      </c>
      <c r="C50" s="18">
        <v>100</v>
      </c>
    </row>
    <row r="51" spans="1:3" x14ac:dyDescent="0.35">
      <c r="A51" s="18">
        <v>49</v>
      </c>
      <c r="B51" s="18" t="s">
        <v>59</v>
      </c>
      <c r="C51" s="18">
        <v>98</v>
      </c>
    </row>
    <row r="52" spans="1:3" x14ac:dyDescent="0.35">
      <c r="A52" s="18">
        <v>50</v>
      </c>
      <c r="B52" s="18" t="s">
        <v>60</v>
      </c>
      <c r="C52" s="18">
        <v>98</v>
      </c>
    </row>
    <row r="53" spans="1:3" x14ac:dyDescent="0.35">
      <c r="A53" s="18">
        <v>51</v>
      </c>
      <c r="B53" s="18" t="s">
        <v>59</v>
      </c>
      <c r="C53" s="18">
        <v>98</v>
      </c>
    </row>
    <row r="54" spans="1:3" x14ac:dyDescent="0.35">
      <c r="A54" s="18">
        <v>52</v>
      </c>
      <c r="B54" s="18" t="s">
        <v>60</v>
      </c>
      <c r="C54" s="18">
        <v>100</v>
      </c>
    </row>
    <row r="55" spans="1:3" x14ac:dyDescent="0.35">
      <c r="A55" s="18">
        <v>53</v>
      </c>
      <c r="B55" s="18" t="s">
        <v>59</v>
      </c>
      <c r="C55" s="18">
        <v>96</v>
      </c>
    </row>
    <row r="56" spans="1:3" x14ac:dyDescent="0.35">
      <c r="A56" s="18">
        <v>54</v>
      </c>
      <c r="B56" s="18" t="s">
        <v>59</v>
      </c>
      <c r="C56" s="18">
        <v>100</v>
      </c>
    </row>
    <row r="57" spans="1:3" x14ac:dyDescent="0.35">
      <c r="A57" s="18">
        <v>55</v>
      </c>
      <c r="B57" s="18" t="s">
        <v>60</v>
      </c>
      <c r="C57" s="18">
        <v>98</v>
      </c>
    </row>
    <row r="58" spans="1:3" x14ac:dyDescent="0.35">
      <c r="A58" s="18">
        <v>56</v>
      </c>
      <c r="B58" s="18" t="s">
        <v>59</v>
      </c>
      <c r="C58" s="18">
        <v>98</v>
      </c>
    </row>
    <row r="59" spans="1:3" x14ac:dyDescent="0.35">
      <c r="A59" s="18">
        <v>57</v>
      </c>
      <c r="B59" s="18" t="s">
        <v>60</v>
      </c>
      <c r="C59" s="18">
        <v>95</v>
      </c>
    </row>
    <row r="60" spans="1:3" x14ac:dyDescent="0.35">
      <c r="A60" s="18">
        <v>58</v>
      </c>
      <c r="B60" s="18" t="s">
        <v>59</v>
      </c>
      <c r="C60" s="18">
        <v>99</v>
      </c>
    </row>
    <row r="61" spans="1:3" x14ac:dyDescent="0.35">
      <c r="A61" s="18">
        <v>59</v>
      </c>
      <c r="B61" s="18" t="s">
        <v>59</v>
      </c>
      <c r="C61" s="18">
        <v>94</v>
      </c>
    </row>
    <row r="62" spans="1:3" x14ac:dyDescent="0.35">
      <c r="A62" s="18">
        <v>60</v>
      </c>
      <c r="B62" s="18" t="s">
        <v>60</v>
      </c>
      <c r="C62" s="18">
        <v>96</v>
      </c>
    </row>
    <row r="63" spans="1:3" x14ac:dyDescent="0.35">
      <c r="A63" s="18">
        <v>61</v>
      </c>
      <c r="B63" s="18" t="s">
        <v>59</v>
      </c>
      <c r="C63" s="18">
        <v>97</v>
      </c>
    </row>
    <row r="64" spans="1:3" x14ac:dyDescent="0.35">
      <c r="A64" s="18">
        <v>62</v>
      </c>
      <c r="B64" s="18" t="s">
        <v>60</v>
      </c>
      <c r="C64" s="18">
        <v>98</v>
      </c>
    </row>
    <row r="65" spans="1:3" x14ac:dyDescent="0.35">
      <c r="A65" s="18">
        <v>63</v>
      </c>
      <c r="B65" s="18" t="s">
        <v>59</v>
      </c>
      <c r="C65" s="18">
        <v>99</v>
      </c>
    </row>
    <row r="66" spans="1:3" x14ac:dyDescent="0.35">
      <c r="A66" s="18">
        <v>64</v>
      </c>
      <c r="B66" s="18" t="s">
        <v>59</v>
      </c>
      <c r="C66" s="18">
        <v>95</v>
      </c>
    </row>
    <row r="67" spans="1:3" x14ac:dyDescent="0.35">
      <c r="A67" s="18">
        <v>65</v>
      </c>
      <c r="B67" s="18" t="s">
        <v>60</v>
      </c>
      <c r="C67" s="18">
        <v>99</v>
      </c>
    </row>
    <row r="68" spans="1:3" x14ac:dyDescent="0.35">
      <c r="A68" s="18">
        <v>66</v>
      </c>
      <c r="B68" s="18" t="s">
        <v>59</v>
      </c>
      <c r="C68" s="18">
        <v>96</v>
      </c>
    </row>
    <row r="69" spans="1:3" x14ac:dyDescent="0.35">
      <c r="A69" s="18">
        <v>67</v>
      </c>
      <c r="B69" s="18" t="s">
        <v>60</v>
      </c>
      <c r="C69" s="18">
        <v>95</v>
      </c>
    </row>
    <row r="70" spans="1:3" x14ac:dyDescent="0.35">
      <c r="A70" s="18">
        <v>68</v>
      </c>
      <c r="B70" s="18" t="s">
        <v>59</v>
      </c>
      <c r="C70" s="18">
        <v>95</v>
      </c>
    </row>
    <row r="71" spans="1:3" x14ac:dyDescent="0.35">
      <c r="A71" s="18">
        <v>69</v>
      </c>
      <c r="B71" s="18" t="s">
        <v>59</v>
      </c>
      <c r="C71" s="18">
        <v>98</v>
      </c>
    </row>
    <row r="72" spans="1:3" x14ac:dyDescent="0.35">
      <c r="A72" s="18">
        <v>70</v>
      </c>
      <c r="B72" s="18" t="s">
        <v>60</v>
      </c>
      <c r="C72" s="18">
        <v>98</v>
      </c>
    </row>
    <row r="73" spans="1:3" x14ac:dyDescent="0.35">
      <c r="A73" s="18">
        <v>71</v>
      </c>
      <c r="B73" s="18" t="s">
        <v>59</v>
      </c>
      <c r="C73" s="18">
        <v>94</v>
      </c>
    </row>
    <row r="74" spans="1:3" x14ac:dyDescent="0.35">
      <c r="A74" s="18">
        <v>72</v>
      </c>
      <c r="B74" s="18" t="s">
        <v>60</v>
      </c>
      <c r="C74" s="18">
        <v>97</v>
      </c>
    </row>
    <row r="75" spans="1:3" x14ac:dyDescent="0.35">
      <c r="A75" s="18">
        <v>73</v>
      </c>
      <c r="B75" s="18" t="s">
        <v>59</v>
      </c>
      <c r="C75" s="18">
        <v>98</v>
      </c>
    </row>
    <row r="76" spans="1:3" x14ac:dyDescent="0.35">
      <c r="A76" s="18">
        <v>74</v>
      </c>
      <c r="B76" s="18" t="s">
        <v>59</v>
      </c>
      <c r="C76" s="18">
        <v>94</v>
      </c>
    </row>
    <row r="77" spans="1:3" x14ac:dyDescent="0.35">
      <c r="A77" s="18">
        <v>75</v>
      </c>
      <c r="B77" s="18" t="s">
        <v>60</v>
      </c>
      <c r="C77" s="18">
        <v>96</v>
      </c>
    </row>
    <row r="78" spans="1:3" x14ac:dyDescent="0.35">
      <c r="A78" s="18">
        <v>76</v>
      </c>
      <c r="B78" s="18" t="s">
        <v>59</v>
      </c>
      <c r="C78" s="18">
        <v>99</v>
      </c>
    </row>
    <row r="79" spans="1:3" x14ac:dyDescent="0.35">
      <c r="A79" s="18">
        <v>77</v>
      </c>
      <c r="B79" s="18" t="s">
        <v>60</v>
      </c>
      <c r="C79" s="18">
        <v>98</v>
      </c>
    </row>
    <row r="80" spans="1:3" x14ac:dyDescent="0.35">
      <c r="A80" s="18">
        <v>78</v>
      </c>
      <c r="B80" s="18" t="s">
        <v>59</v>
      </c>
      <c r="C80" s="18">
        <v>98</v>
      </c>
    </row>
    <row r="81" spans="1:3" x14ac:dyDescent="0.35">
      <c r="A81" s="18">
        <v>79</v>
      </c>
      <c r="B81" s="18" t="s">
        <v>59</v>
      </c>
      <c r="C81" s="18">
        <v>96</v>
      </c>
    </row>
    <row r="82" spans="1:3" x14ac:dyDescent="0.35">
      <c r="A82" s="18">
        <v>80</v>
      </c>
      <c r="B82" s="18" t="s">
        <v>60</v>
      </c>
      <c r="C82" s="18">
        <v>99</v>
      </c>
    </row>
    <row r="83" spans="1:3" x14ac:dyDescent="0.35">
      <c r="A83" s="18">
        <v>81</v>
      </c>
      <c r="B83" s="18" t="s">
        <v>59</v>
      </c>
      <c r="C83" s="18">
        <v>97</v>
      </c>
    </row>
    <row r="84" spans="1:3" x14ac:dyDescent="0.35">
      <c r="A84" s="18">
        <v>82</v>
      </c>
      <c r="B84" s="18" t="s">
        <v>60</v>
      </c>
      <c r="C84" s="18">
        <v>96</v>
      </c>
    </row>
    <row r="85" spans="1:3" x14ac:dyDescent="0.35">
      <c r="A85" s="18">
        <v>83</v>
      </c>
      <c r="B85" s="18" t="s">
        <v>60</v>
      </c>
      <c r="C85" s="18">
        <v>97</v>
      </c>
    </row>
    <row r="86" spans="1:3" x14ac:dyDescent="0.35">
      <c r="A86" s="18">
        <v>84</v>
      </c>
      <c r="B86" s="18" t="s">
        <v>59</v>
      </c>
      <c r="C86" s="18">
        <v>96</v>
      </c>
    </row>
    <row r="87" spans="1:3" x14ac:dyDescent="0.35">
      <c r="A87" s="18">
        <v>85</v>
      </c>
      <c r="B87" s="18" t="s">
        <v>60</v>
      </c>
      <c r="C87" s="18">
        <v>97</v>
      </c>
    </row>
    <row r="88" spans="1:3" x14ac:dyDescent="0.35">
      <c r="A88" s="18">
        <v>86</v>
      </c>
      <c r="B88" s="18" t="s">
        <v>60</v>
      </c>
      <c r="C88" s="18">
        <v>96</v>
      </c>
    </row>
    <row r="89" spans="1:3" x14ac:dyDescent="0.35">
      <c r="A89" s="18">
        <v>87</v>
      </c>
      <c r="B89" s="18" t="s">
        <v>59</v>
      </c>
      <c r="C89" s="18">
        <v>97</v>
      </c>
    </row>
    <row r="90" spans="1:3" x14ac:dyDescent="0.35">
      <c r="A90" s="18">
        <v>88</v>
      </c>
      <c r="B90" s="18" t="s">
        <v>60</v>
      </c>
      <c r="C90" s="18">
        <v>96</v>
      </c>
    </row>
    <row r="91" spans="1:3" x14ac:dyDescent="0.35">
      <c r="A91" s="18">
        <v>89</v>
      </c>
      <c r="B91" s="18" t="s">
        <v>60</v>
      </c>
      <c r="C91" s="18">
        <v>97</v>
      </c>
    </row>
    <row r="92" spans="1:3" x14ac:dyDescent="0.35">
      <c r="A92" s="18">
        <v>90</v>
      </c>
      <c r="B92" s="18" t="s">
        <v>59</v>
      </c>
      <c r="C92" s="18">
        <v>96</v>
      </c>
    </row>
    <row r="93" spans="1:3" x14ac:dyDescent="0.35">
      <c r="A93" s="18">
        <v>91</v>
      </c>
      <c r="B93" s="18" t="s">
        <v>60</v>
      </c>
      <c r="C93" s="18">
        <v>95</v>
      </c>
    </row>
    <row r="94" spans="1:3" x14ac:dyDescent="0.35">
      <c r="A94" s="18">
        <v>92</v>
      </c>
      <c r="B94" s="18" t="s">
        <v>60</v>
      </c>
      <c r="C94" s="18">
        <v>96</v>
      </c>
    </row>
    <row r="95" spans="1:3" x14ac:dyDescent="0.35">
      <c r="A95" s="18">
        <v>93</v>
      </c>
      <c r="B95" s="18" t="s">
        <v>59</v>
      </c>
      <c r="C95" s="18">
        <v>97</v>
      </c>
    </row>
    <row r="96" spans="1:3" x14ac:dyDescent="0.35">
      <c r="A96" s="18">
        <v>94</v>
      </c>
      <c r="B96" s="18" t="s">
        <v>60</v>
      </c>
      <c r="C96" s="18">
        <v>95</v>
      </c>
    </row>
    <row r="97" spans="1:3" x14ac:dyDescent="0.35">
      <c r="A97" s="18">
        <v>95</v>
      </c>
      <c r="B97" s="18" t="s">
        <v>60</v>
      </c>
      <c r="C97" s="18">
        <v>96</v>
      </c>
    </row>
    <row r="98" spans="1:3" x14ac:dyDescent="0.35">
      <c r="A98" s="18">
        <v>96</v>
      </c>
      <c r="B98" s="18" t="s">
        <v>59</v>
      </c>
      <c r="C98" s="18">
        <v>97</v>
      </c>
    </row>
    <row r="99" spans="1:3" x14ac:dyDescent="0.35">
      <c r="A99" s="18">
        <v>97</v>
      </c>
      <c r="B99" s="18" t="s">
        <v>60</v>
      </c>
      <c r="C99" s="18">
        <v>95</v>
      </c>
    </row>
    <row r="100" spans="1:3" x14ac:dyDescent="0.35">
      <c r="A100" s="18">
        <v>98</v>
      </c>
      <c r="B100" s="18" t="s">
        <v>60</v>
      </c>
      <c r="C100" s="18">
        <v>96</v>
      </c>
    </row>
    <row r="101" spans="1:3" x14ac:dyDescent="0.35">
      <c r="A101" s="18">
        <v>99</v>
      </c>
      <c r="B101" s="18" t="s">
        <v>59</v>
      </c>
      <c r="C101" s="18">
        <v>99</v>
      </c>
    </row>
    <row r="102" spans="1:3" x14ac:dyDescent="0.35">
      <c r="A102" s="18">
        <v>100</v>
      </c>
      <c r="B102" s="18" t="s">
        <v>60</v>
      </c>
      <c r="C102" s="18">
        <v>95</v>
      </c>
    </row>
  </sheetData>
  <mergeCells count="3">
    <mergeCell ref="A1:C1"/>
    <mergeCell ref="E1:N1"/>
    <mergeCell ref="E11:N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E13" sqref="E13:G24"/>
    </sheetView>
  </sheetViews>
  <sheetFormatPr defaultRowHeight="13" x14ac:dyDescent="0.3"/>
  <cols>
    <col min="1" max="2" width="8.6640625" style="19"/>
    <col min="3" max="3" width="4" style="19" customWidth="1"/>
    <col min="4" max="4" width="8.6640625" style="19"/>
    <col min="5" max="5" width="8.75" style="19" bestFit="1" customWidth="1"/>
    <col min="6" max="6" width="10.83203125" style="19" customWidth="1"/>
    <col min="7" max="7" width="11.08203125" style="19" bestFit="1" customWidth="1"/>
    <col min="8" max="16384" width="8.6640625" style="19"/>
  </cols>
  <sheetData>
    <row r="1" spans="1:11" ht="13.5" x14ac:dyDescent="0.3">
      <c r="A1" s="49" t="s">
        <v>79</v>
      </c>
      <c r="B1" s="49"/>
      <c r="D1" s="49" t="s">
        <v>182</v>
      </c>
      <c r="E1" s="49"/>
      <c r="G1" s="49" t="s">
        <v>187</v>
      </c>
      <c r="H1" s="49"/>
      <c r="I1" s="49"/>
      <c r="J1" s="49"/>
      <c r="K1" s="49"/>
    </row>
    <row r="2" spans="1:11" ht="13.5" x14ac:dyDescent="0.3">
      <c r="A2" s="20" t="s">
        <v>80</v>
      </c>
      <c r="B2" s="20" t="s">
        <v>81</v>
      </c>
      <c r="D2" s="18" t="s">
        <v>183</v>
      </c>
      <c r="E2" s="18">
        <f>MAX(B3:B102)-MIN(B3:B102)</f>
        <v>39</v>
      </c>
      <c r="G2" s="23" t="s">
        <v>188</v>
      </c>
      <c r="H2" s="23" t="s">
        <v>189</v>
      </c>
      <c r="I2" s="23" t="s">
        <v>190</v>
      </c>
      <c r="J2" s="23" t="s">
        <v>191</v>
      </c>
      <c r="K2" s="23" t="s">
        <v>192</v>
      </c>
    </row>
    <row r="3" spans="1:11" x14ac:dyDescent="0.3">
      <c r="A3" s="18" t="s">
        <v>82</v>
      </c>
      <c r="B3" s="18">
        <v>81</v>
      </c>
      <c r="D3" s="18" t="s">
        <v>184</v>
      </c>
      <c r="E3" s="18">
        <v>8</v>
      </c>
      <c r="G3" s="18" t="str">
        <f>J3-$E$5&amp;"&lt; x＜＝"&amp;J3</f>
        <v>60&lt; x＜＝65</v>
      </c>
      <c r="H3" s="18">
        <f>(J3-$E$5+J3)/2</f>
        <v>62.5</v>
      </c>
      <c r="I3" s="18">
        <f>J3-$E$5</f>
        <v>60</v>
      </c>
      <c r="J3" s="18">
        <v>65</v>
      </c>
      <c r="K3" s="18">
        <f t="array" ref="K3:K10">FREQUENCY(B3:B102,J3:J10)</f>
        <v>3</v>
      </c>
    </row>
    <row r="4" spans="1:11" x14ac:dyDescent="0.3">
      <c r="A4" s="18" t="s">
        <v>83</v>
      </c>
      <c r="B4" s="23">
        <v>99</v>
      </c>
      <c r="D4" s="18" t="s">
        <v>185</v>
      </c>
      <c r="E4" s="18">
        <f>E2/E3</f>
        <v>4.875</v>
      </c>
      <c r="G4" s="18" t="str">
        <f t="shared" ref="G4:G10" si="0">J4-$E$5&amp;"&lt; x＜＝"&amp;J4</f>
        <v>65&lt; x＜＝70</v>
      </c>
      <c r="H4" s="18">
        <f t="shared" ref="H4:H10" si="1">(J4-$E$5+J4)/2</f>
        <v>67.5</v>
      </c>
      <c r="I4" s="18">
        <f t="shared" ref="I4:I10" si="2">J4-$E$5</f>
        <v>65</v>
      </c>
      <c r="J4" s="18">
        <v>70</v>
      </c>
      <c r="K4" s="18">
        <v>8</v>
      </c>
    </row>
    <row r="5" spans="1:11" x14ac:dyDescent="0.3">
      <c r="A5" s="18" t="s">
        <v>84</v>
      </c>
      <c r="B5" s="18">
        <v>88</v>
      </c>
      <c r="D5" s="18" t="s">
        <v>186</v>
      </c>
      <c r="E5" s="18">
        <v>5</v>
      </c>
      <c r="G5" s="18" t="str">
        <f t="shared" si="0"/>
        <v>70&lt; x＜＝75</v>
      </c>
      <c r="H5" s="18">
        <f t="shared" si="1"/>
        <v>72.5</v>
      </c>
      <c r="I5" s="18">
        <f t="shared" si="2"/>
        <v>70</v>
      </c>
      <c r="J5" s="18">
        <v>75</v>
      </c>
      <c r="K5" s="18">
        <v>11</v>
      </c>
    </row>
    <row r="6" spans="1:11" x14ac:dyDescent="0.3">
      <c r="A6" s="18" t="s">
        <v>85</v>
      </c>
      <c r="B6" s="23">
        <v>60</v>
      </c>
      <c r="G6" s="18" t="str">
        <f t="shared" si="0"/>
        <v>75&lt; x＜＝80</v>
      </c>
      <c r="H6" s="18">
        <f t="shared" si="1"/>
        <v>77.5</v>
      </c>
      <c r="I6" s="18">
        <f t="shared" si="2"/>
        <v>75</v>
      </c>
      <c r="J6" s="18">
        <v>80</v>
      </c>
      <c r="K6" s="18">
        <v>17</v>
      </c>
    </row>
    <row r="7" spans="1:11" x14ac:dyDescent="0.3">
      <c r="A7" s="18" t="s">
        <v>86</v>
      </c>
      <c r="B7" s="18">
        <v>78</v>
      </c>
      <c r="G7" s="18" t="str">
        <f t="shared" si="0"/>
        <v>80&lt; x＜＝85</v>
      </c>
      <c r="H7" s="18">
        <f t="shared" si="1"/>
        <v>82.5</v>
      </c>
      <c r="I7" s="18">
        <f t="shared" si="2"/>
        <v>80</v>
      </c>
      <c r="J7" s="18">
        <v>85</v>
      </c>
      <c r="K7" s="18">
        <v>25</v>
      </c>
    </row>
    <row r="8" spans="1:11" x14ac:dyDescent="0.3">
      <c r="A8" s="18" t="s">
        <v>87</v>
      </c>
      <c r="B8" s="18">
        <v>92</v>
      </c>
      <c r="G8" s="18" t="str">
        <f t="shared" si="0"/>
        <v>85&lt; x＜＝90</v>
      </c>
      <c r="H8" s="18">
        <f>(J8-$E$5+J8)/2</f>
        <v>87.5</v>
      </c>
      <c r="I8" s="18">
        <f t="shared" si="2"/>
        <v>85</v>
      </c>
      <c r="J8" s="18">
        <v>90</v>
      </c>
      <c r="K8" s="18">
        <v>20</v>
      </c>
    </row>
    <row r="9" spans="1:11" x14ac:dyDescent="0.3">
      <c r="A9" s="18" t="s">
        <v>88</v>
      </c>
      <c r="B9" s="18">
        <v>78</v>
      </c>
      <c r="G9" s="18" t="str">
        <f t="shared" si="0"/>
        <v>90&lt; x＜＝95</v>
      </c>
      <c r="H9" s="18">
        <f t="shared" si="1"/>
        <v>92.5</v>
      </c>
      <c r="I9" s="18">
        <f t="shared" si="2"/>
        <v>90</v>
      </c>
      <c r="J9" s="18">
        <v>95</v>
      </c>
      <c r="K9" s="18">
        <v>10</v>
      </c>
    </row>
    <row r="10" spans="1:11" x14ac:dyDescent="0.3">
      <c r="A10" s="18" t="s">
        <v>89</v>
      </c>
      <c r="B10" s="18">
        <v>81</v>
      </c>
      <c r="G10" s="18" t="str">
        <f t="shared" si="0"/>
        <v>95&lt; x＜＝100</v>
      </c>
      <c r="H10" s="18">
        <f t="shared" si="1"/>
        <v>97.5</v>
      </c>
      <c r="I10" s="18">
        <f t="shared" si="2"/>
        <v>95</v>
      </c>
      <c r="J10" s="18">
        <v>100</v>
      </c>
      <c r="K10" s="18">
        <v>6</v>
      </c>
    </row>
    <row r="11" spans="1:11" x14ac:dyDescent="0.3">
      <c r="A11" s="18" t="s">
        <v>90</v>
      </c>
      <c r="B11" s="18">
        <v>92</v>
      </c>
    </row>
    <row r="12" spans="1:11" x14ac:dyDescent="0.3">
      <c r="A12" s="18" t="s">
        <v>91</v>
      </c>
      <c r="B12" s="18">
        <v>79</v>
      </c>
    </row>
    <row r="13" spans="1:11" x14ac:dyDescent="0.3">
      <c r="A13" s="18" t="s">
        <v>92</v>
      </c>
      <c r="B13" s="18">
        <v>69</v>
      </c>
    </row>
    <row r="14" spans="1:11" ht="14" x14ac:dyDescent="0.3">
      <c r="A14" s="18" t="s">
        <v>93</v>
      </c>
      <c r="B14" s="18">
        <v>78</v>
      </c>
      <c r="E14" s="25" t="s">
        <v>77</v>
      </c>
      <c r="F14" t="s">
        <v>193</v>
      </c>
      <c r="G14"/>
    </row>
    <row r="15" spans="1:11" ht="14" x14ac:dyDescent="0.3">
      <c r="A15" s="18" t="s">
        <v>94</v>
      </c>
      <c r="B15" s="18">
        <v>84</v>
      </c>
      <c r="E15" s="26" t="s">
        <v>194</v>
      </c>
      <c r="F15" s="27">
        <v>1</v>
      </c>
      <c r="G15"/>
    </row>
    <row r="16" spans="1:11" ht="14" x14ac:dyDescent="0.3">
      <c r="A16" s="18" t="s">
        <v>95</v>
      </c>
      <c r="B16" s="18">
        <v>78</v>
      </c>
      <c r="E16" s="26" t="s">
        <v>195</v>
      </c>
      <c r="F16" s="27">
        <v>9</v>
      </c>
      <c r="G16"/>
    </row>
    <row r="17" spans="1:7" ht="14" x14ac:dyDescent="0.3">
      <c r="A17" s="18" t="s">
        <v>96</v>
      </c>
      <c r="B17" s="18">
        <v>82</v>
      </c>
      <c r="E17" s="26" t="s">
        <v>196</v>
      </c>
      <c r="F17" s="27">
        <v>11</v>
      </c>
      <c r="G17"/>
    </row>
    <row r="18" spans="1:7" ht="14" x14ac:dyDescent="0.3">
      <c r="A18" s="18" t="s">
        <v>97</v>
      </c>
      <c r="B18" s="18">
        <v>84</v>
      </c>
      <c r="E18" s="26" t="s">
        <v>197</v>
      </c>
      <c r="F18" s="27">
        <v>15</v>
      </c>
      <c r="G18"/>
    </row>
    <row r="19" spans="1:7" ht="14" x14ac:dyDescent="0.3">
      <c r="A19" s="18" t="s">
        <v>98</v>
      </c>
      <c r="B19" s="18">
        <v>85</v>
      </c>
      <c r="E19" s="26" t="s">
        <v>198</v>
      </c>
      <c r="F19" s="27">
        <v>25</v>
      </c>
      <c r="G19"/>
    </row>
    <row r="20" spans="1:7" ht="14" x14ac:dyDescent="0.3">
      <c r="A20" s="18" t="s">
        <v>99</v>
      </c>
      <c r="B20" s="18">
        <v>86</v>
      </c>
      <c r="E20" s="26" t="s">
        <v>199</v>
      </c>
      <c r="F20" s="27">
        <v>22</v>
      </c>
      <c r="G20"/>
    </row>
    <row r="21" spans="1:7" ht="14" x14ac:dyDescent="0.3">
      <c r="A21" s="18" t="s">
        <v>100</v>
      </c>
      <c r="B21" s="18">
        <v>88</v>
      </c>
      <c r="E21" s="26" t="s">
        <v>200</v>
      </c>
      <c r="F21" s="27">
        <v>11</v>
      </c>
      <c r="G21"/>
    </row>
    <row r="22" spans="1:7" ht="14" x14ac:dyDescent="0.3">
      <c r="A22" s="18" t="s">
        <v>101</v>
      </c>
      <c r="B22" s="18">
        <v>78</v>
      </c>
      <c r="E22" s="26" t="s">
        <v>201</v>
      </c>
      <c r="F22" s="27">
        <v>6</v>
      </c>
      <c r="G22"/>
    </row>
    <row r="23" spans="1:7" ht="14" x14ac:dyDescent="0.3">
      <c r="A23" s="18" t="s">
        <v>102</v>
      </c>
      <c r="B23" s="18">
        <v>94</v>
      </c>
      <c r="E23" s="26" t="s">
        <v>29</v>
      </c>
      <c r="F23" s="27">
        <v>100</v>
      </c>
      <c r="G23"/>
    </row>
    <row r="24" spans="1:7" ht="14" x14ac:dyDescent="0.3">
      <c r="A24" s="18" t="s">
        <v>103</v>
      </c>
      <c r="B24" s="18">
        <v>74</v>
      </c>
      <c r="E24"/>
      <c r="F24"/>
      <c r="G24"/>
    </row>
    <row r="25" spans="1:7" ht="14" x14ac:dyDescent="0.3">
      <c r="A25" s="18" t="s">
        <v>104</v>
      </c>
      <c r="B25" s="18">
        <v>97</v>
      </c>
      <c r="E25"/>
      <c r="F25"/>
      <c r="G25"/>
    </row>
    <row r="26" spans="1:7" ht="14" x14ac:dyDescent="0.3">
      <c r="A26" s="18" t="s">
        <v>105</v>
      </c>
      <c r="B26" s="18">
        <v>89</v>
      </c>
      <c r="E26"/>
      <c r="F26"/>
      <c r="G26"/>
    </row>
    <row r="27" spans="1:7" ht="14" x14ac:dyDescent="0.3">
      <c r="A27" s="18" t="s">
        <v>106</v>
      </c>
      <c r="B27" s="18">
        <v>81</v>
      </c>
      <c r="E27"/>
      <c r="F27"/>
      <c r="G27"/>
    </row>
    <row r="28" spans="1:7" ht="14" x14ac:dyDescent="0.3">
      <c r="A28" s="18" t="s">
        <v>107</v>
      </c>
      <c r="B28" s="18">
        <v>74</v>
      </c>
      <c r="E28"/>
      <c r="F28"/>
      <c r="G28"/>
    </row>
    <row r="29" spans="1:7" ht="14" x14ac:dyDescent="0.3">
      <c r="A29" s="18" t="s">
        <v>108</v>
      </c>
      <c r="B29" s="18">
        <v>77</v>
      </c>
      <c r="E29"/>
      <c r="F29"/>
      <c r="G29"/>
    </row>
    <row r="30" spans="1:7" ht="14" x14ac:dyDescent="0.3">
      <c r="A30" s="18" t="s">
        <v>109</v>
      </c>
      <c r="B30" s="18">
        <v>73</v>
      </c>
      <c r="E30"/>
      <c r="F30"/>
      <c r="G30"/>
    </row>
    <row r="31" spans="1:7" ht="14" x14ac:dyDescent="0.3">
      <c r="A31" s="18" t="s">
        <v>110</v>
      </c>
      <c r="B31" s="18">
        <v>83</v>
      </c>
      <c r="E31"/>
      <c r="F31"/>
      <c r="G31"/>
    </row>
    <row r="32" spans="1:7" ht="14" x14ac:dyDescent="0.3">
      <c r="A32" s="18" t="s">
        <v>111</v>
      </c>
      <c r="B32" s="18">
        <v>87</v>
      </c>
      <c r="E32"/>
      <c r="F32"/>
    </row>
    <row r="33" spans="1:6" ht="14" x14ac:dyDescent="0.3">
      <c r="A33" s="18" t="s">
        <v>112</v>
      </c>
      <c r="B33" s="18">
        <v>77</v>
      </c>
      <c r="E33"/>
      <c r="F33"/>
    </row>
    <row r="34" spans="1:6" ht="14" x14ac:dyDescent="0.3">
      <c r="A34" s="18" t="s">
        <v>113</v>
      </c>
      <c r="B34" s="18">
        <v>88</v>
      </c>
      <c r="E34"/>
      <c r="F34"/>
    </row>
    <row r="35" spans="1:6" ht="14" x14ac:dyDescent="0.3">
      <c r="A35" s="18" t="s">
        <v>114</v>
      </c>
      <c r="B35" s="18">
        <v>74</v>
      </c>
      <c r="E35"/>
      <c r="F35"/>
    </row>
    <row r="36" spans="1:6" ht="14" x14ac:dyDescent="0.3">
      <c r="A36" s="18" t="s">
        <v>115</v>
      </c>
      <c r="B36" s="18">
        <v>73</v>
      </c>
      <c r="E36"/>
      <c r="F36"/>
    </row>
    <row r="37" spans="1:6" ht="14" x14ac:dyDescent="0.3">
      <c r="A37" s="18" t="s">
        <v>116</v>
      </c>
      <c r="B37" s="18">
        <v>83</v>
      </c>
      <c r="E37"/>
      <c r="F37"/>
    </row>
    <row r="38" spans="1:6" ht="14" x14ac:dyDescent="0.3">
      <c r="A38" s="18" t="s">
        <v>117</v>
      </c>
      <c r="B38" s="18">
        <v>77</v>
      </c>
      <c r="E38"/>
      <c r="F38"/>
    </row>
    <row r="39" spans="1:6" ht="14" x14ac:dyDescent="0.3">
      <c r="A39" s="18" t="s">
        <v>118</v>
      </c>
      <c r="B39" s="18">
        <v>86</v>
      </c>
      <c r="E39"/>
      <c r="F39"/>
    </row>
    <row r="40" spans="1:6" ht="14" x14ac:dyDescent="0.3">
      <c r="A40" s="18" t="s">
        <v>119</v>
      </c>
      <c r="B40" s="18">
        <v>84</v>
      </c>
      <c r="E40"/>
      <c r="F40"/>
    </row>
    <row r="41" spans="1:6" ht="14" x14ac:dyDescent="0.3">
      <c r="A41" s="18" t="s">
        <v>120</v>
      </c>
      <c r="B41" s="18">
        <v>82</v>
      </c>
      <c r="E41"/>
      <c r="F41"/>
    </row>
    <row r="42" spans="1:6" ht="14" x14ac:dyDescent="0.3">
      <c r="A42" s="18" t="s">
        <v>121</v>
      </c>
      <c r="B42" s="18">
        <v>81</v>
      </c>
      <c r="E42"/>
      <c r="F42"/>
    </row>
    <row r="43" spans="1:6" ht="14" x14ac:dyDescent="0.3">
      <c r="A43" s="18" t="s">
        <v>122</v>
      </c>
      <c r="B43" s="18">
        <v>91</v>
      </c>
      <c r="E43"/>
      <c r="F43"/>
    </row>
    <row r="44" spans="1:6" ht="14" x14ac:dyDescent="0.3">
      <c r="A44" s="18" t="s">
        <v>123</v>
      </c>
      <c r="B44" s="18">
        <v>87</v>
      </c>
      <c r="E44"/>
      <c r="F44"/>
    </row>
    <row r="45" spans="1:6" ht="14" x14ac:dyDescent="0.3">
      <c r="A45" s="18" t="s">
        <v>124</v>
      </c>
      <c r="B45" s="18">
        <v>82</v>
      </c>
      <c r="E45"/>
      <c r="F45"/>
    </row>
    <row r="46" spans="1:6" ht="14" x14ac:dyDescent="0.3">
      <c r="A46" s="18" t="s">
        <v>125</v>
      </c>
      <c r="B46" s="18">
        <v>81</v>
      </c>
      <c r="E46"/>
      <c r="F46"/>
    </row>
    <row r="47" spans="1:6" ht="14" x14ac:dyDescent="0.3">
      <c r="A47" s="18" t="s">
        <v>126</v>
      </c>
      <c r="B47" s="18">
        <v>83</v>
      </c>
      <c r="E47"/>
      <c r="F47"/>
    </row>
    <row r="48" spans="1:6" ht="14" x14ac:dyDescent="0.3">
      <c r="A48" s="18" t="s">
        <v>127</v>
      </c>
      <c r="B48" s="18">
        <v>80</v>
      </c>
      <c r="E48"/>
      <c r="F48"/>
    </row>
    <row r="49" spans="1:2" x14ac:dyDescent="0.3">
      <c r="A49" s="18" t="s">
        <v>128</v>
      </c>
      <c r="B49" s="18">
        <v>70</v>
      </c>
    </row>
    <row r="50" spans="1:2" x14ac:dyDescent="0.3">
      <c r="A50" s="18" t="s">
        <v>129</v>
      </c>
      <c r="B50" s="18">
        <v>86</v>
      </c>
    </row>
    <row r="51" spans="1:2" x14ac:dyDescent="0.3">
      <c r="A51" s="18" t="s">
        <v>130</v>
      </c>
      <c r="B51" s="18">
        <v>83</v>
      </c>
    </row>
    <row r="52" spans="1:2" x14ac:dyDescent="0.3">
      <c r="A52" s="18" t="s">
        <v>131</v>
      </c>
      <c r="B52" s="18">
        <v>82</v>
      </c>
    </row>
    <row r="53" spans="1:2" x14ac:dyDescent="0.3">
      <c r="A53" s="18" t="s">
        <v>132</v>
      </c>
      <c r="B53" s="18">
        <v>81</v>
      </c>
    </row>
    <row r="54" spans="1:2" x14ac:dyDescent="0.3">
      <c r="A54" s="18" t="s">
        <v>133</v>
      </c>
      <c r="B54" s="18">
        <v>84</v>
      </c>
    </row>
    <row r="55" spans="1:2" x14ac:dyDescent="0.3">
      <c r="A55" s="18" t="s">
        <v>134</v>
      </c>
      <c r="B55" s="18">
        <v>86</v>
      </c>
    </row>
    <row r="56" spans="1:2" x14ac:dyDescent="0.3">
      <c r="A56" s="18" t="s">
        <v>135</v>
      </c>
      <c r="B56" s="18">
        <v>82</v>
      </c>
    </row>
    <row r="57" spans="1:2" x14ac:dyDescent="0.3">
      <c r="A57" s="18" t="s">
        <v>136</v>
      </c>
      <c r="B57" s="18">
        <v>78</v>
      </c>
    </row>
    <row r="58" spans="1:2" x14ac:dyDescent="0.3">
      <c r="A58" s="18" t="s">
        <v>137</v>
      </c>
      <c r="B58" s="18">
        <v>97</v>
      </c>
    </row>
    <row r="59" spans="1:2" x14ac:dyDescent="0.3">
      <c r="A59" s="18" t="s">
        <v>138</v>
      </c>
      <c r="B59" s="18">
        <v>92</v>
      </c>
    </row>
    <row r="60" spans="1:2" x14ac:dyDescent="0.3">
      <c r="A60" s="18" t="s">
        <v>139</v>
      </c>
      <c r="B60" s="18">
        <v>65</v>
      </c>
    </row>
    <row r="61" spans="1:2" x14ac:dyDescent="0.3">
      <c r="A61" s="18" t="s">
        <v>140</v>
      </c>
      <c r="B61" s="18">
        <v>85</v>
      </c>
    </row>
    <row r="62" spans="1:2" x14ac:dyDescent="0.3">
      <c r="A62" s="18" t="s">
        <v>141</v>
      </c>
      <c r="B62" s="18">
        <v>88</v>
      </c>
    </row>
    <row r="63" spans="1:2" x14ac:dyDescent="0.3">
      <c r="A63" s="18" t="s">
        <v>142</v>
      </c>
      <c r="B63" s="18">
        <v>74</v>
      </c>
    </row>
    <row r="64" spans="1:2" x14ac:dyDescent="0.3">
      <c r="A64" s="18" t="s">
        <v>143</v>
      </c>
      <c r="B64" s="18">
        <v>93</v>
      </c>
    </row>
    <row r="65" spans="1:2" x14ac:dyDescent="0.3">
      <c r="A65" s="18" t="s">
        <v>144</v>
      </c>
      <c r="B65" s="18">
        <v>72</v>
      </c>
    </row>
    <row r="66" spans="1:2" x14ac:dyDescent="0.3">
      <c r="A66" s="18" t="s">
        <v>145</v>
      </c>
      <c r="B66" s="18">
        <v>91</v>
      </c>
    </row>
    <row r="67" spans="1:2" x14ac:dyDescent="0.3">
      <c r="A67" s="18" t="s">
        <v>146</v>
      </c>
      <c r="B67" s="18">
        <v>68</v>
      </c>
    </row>
    <row r="68" spans="1:2" x14ac:dyDescent="0.3">
      <c r="A68" s="18" t="s">
        <v>147</v>
      </c>
      <c r="B68" s="18">
        <v>87</v>
      </c>
    </row>
    <row r="69" spans="1:2" x14ac:dyDescent="0.3">
      <c r="A69" s="18" t="s">
        <v>148</v>
      </c>
      <c r="B69" s="18">
        <v>71</v>
      </c>
    </row>
    <row r="70" spans="1:2" x14ac:dyDescent="0.3">
      <c r="A70" s="18" t="s">
        <v>149</v>
      </c>
      <c r="B70" s="18">
        <v>96</v>
      </c>
    </row>
    <row r="71" spans="1:2" x14ac:dyDescent="0.3">
      <c r="A71" s="18" t="s">
        <v>150</v>
      </c>
      <c r="B71" s="18">
        <v>94</v>
      </c>
    </row>
    <row r="72" spans="1:2" x14ac:dyDescent="0.3">
      <c r="A72" s="18" t="s">
        <v>151</v>
      </c>
      <c r="B72" s="18">
        <v>81</v>
      </c>
    </row>
    <row r="73" spans="1:2" x14ac:dyDescent="0.3">
      <c r="A73" s="18" t="s">
        <v>152</v>
      </c>
      <c r="B73" s="18">
        <v>69</v>
      </c>
    </row>
    <row r="74" spans="1:2" x14ac:dyDescent="0.3">
      <c r="A74" s="18" t="s">
        <v>153</v>
      </c>
      <c r="B74" s="18">
        <v>73</v>
      </c>
    </row>
    <row r="75" spans="1:2" x14ac:dyDescent="0.3">
      <c r="A75" s="18" t="s">
        <v>154</v>
      </c>
      <c r="B75" s="18">
        <v>88</v>
      </c>
    </row>
    <row r="76" spans="1:2" x14ac:dyDescent="0.3">
      <c r="A76" s="18" t="s">
        <v>155</v>
      </c>
      <c r="B76" s="18">
        <v>77</v>
      </c>
    </row>
    <row r="77" spans="1:2" x14ac:dyDescent="0.3">
      <c r="A77" s="18" t="s">
        <v>156</v>
      </c>
      <c r="B77" s="18">
        <v>86</v>
      </c>
    </row>
    <row r="78" spans="1:2" x14ac:dyDescent="0.3">
      <c r="A78" s="18" t="s">
        <v>157</v>
      </c>
      <c r="B78" s="18">
        <v>97</v>
      </c>
    </row>
    <row r="79" spans="1:2" x14ac:dyDescent="0.3">
      <c r="A79" s="18" t="s">
        <v>158</v>
      </c>
      <c r="B79" s="18">
        <v>94</v>
      </c>
    </row>
    <row r="80" spans="1:2" x14ac:dyDescent="0.3">
      <c r="A80" s="18" t="s">
        <v>159</v>
      </c>
      <c r="B80" s="18">
        <v>86</v>
      </c>
    </row>
    <row r="81" spans="1:2" x14ac:dyDescent="0.3">
      <c r="A81" s="18" t="s">
        <v>160</v>
      </c>
      <c r="B81" s="18">
        <v>75</v>
      </c>
    </row>
    <row r="82" spans="1:2" x14ac:dyDescent="0.3">
      <c r="A82" s="18" t="s">
        <v>161</v>
      </c>
      <c r="B82" s="18">
        <v>90</v>
      </c>
    </row>
    <row r="83" spans="1:2" x14ac:dyDescent="0.3">
      <c r="A83" s="18" t="s">
        <v>162</v>
      </c>
      <c r="B83" s="18">
        <v>71</v>
      </c>
    </row>
    <row r="84" spans="1:2" x14ac:dyDescent="0.3">
      <c r="A84" s="18" t="s">
        <v>163</v>
      </c>
      <c r="B84" s="18">
        <v>65</v>
      </c>
    </row>
    <row r="85" spans="1:2" x14ac:dyDescent="0.3">
      <c r="A85" s="18" t="s">
        <v>164</v>
      </c>
      <c r="B85" s="18">
        <v>67</v>
      </c>
    </row>
    <row r="86" spans="1:2" x14ac:dyDescent="0.3">
      <c r="A86" s="18" t="s">
        <v>165</v>
      </c>
      <c r="B86" s="18">
        <v>67</v>
      </c>
    </row>
    <row r="87" spans="1:2" x14ac:dyDescent="0.3">
      <c r="A87" s="18" t="s">
        <v>166</v>
      </c>
      <c r="B87" s="18">
        <v>81</v>
      </c>
    </row>
    <row r="88" spans="1:2" x14ac:dyDescent="0.3">
      <c r="A88" s="18" t="s">
        <v>167</v>
      </c>
      <c r="B88" s="18">
        <v>80</v>
      </c>
    </row>
    <row r="89" spans="1:2" x14ac:dyDescent="0.3">
      <c r="A89" s="18" t="s">
        <v>168</v>
      </c>
      <c r="B89" s="18">
        <v>78</v>
      </c>
    </row>
    <row r="90" spans="1:2" x14ac:dyDescent="0.3">
      <c r="A90" s="18" t="s">
        <v>169</v>
      </c>
      <c r="B90" s="18">
        <v>86</v>
      </c>
    </row>
    <row r="91" spans="1:2" x14ac:dyDescent="0.3">
      <c r="A91" s="18" t="s">
        <v>170</v>
      </c>
      <c r="B91" s="18">
        <v>82</v>
      </c>
    </row>
    <row r="92" spans="1:2" x14ac:dyDescent="0.3">
      <c r="A92" s="18" t="s">
        <v>171</v>
      </c>
      <c r="B92" s="18">
        <v>86</v>
      </c>
    </row>
    <row r="93" spans="1:2" x14ac:dyDescent="0.3">
      <c r="A93" s="18" t="s">
        <v>172</v>
      </c>
      <c r="B93" s="18">
        <v>79</v>
      </c>
    </row>
    <row r="94" spans="1:2" x14ac:dyDescent="0.3">
      <c r="A94" s="18" t="s">
        <v>173</v>
      </c>
      <c r="B94" s="18">
        <v>76</v>
      </c>
    </row>
    <row r="95" spans="1:2" x14ac:dyDescent="0.3">
      <c r="A95" s="18" t="s">
        <v>174</v>
      </c>
      <c r="B95" s="18">
        <v>86</v>
      </c>
    </row>
    <row r="96" spans="1:2" x14ac:dyDescent="0.3">
      <c r="A96" s="18" t="s">
        <v>175</v>
      </c>
      <c r="B96" s="18">
        <v>69</v>
      </c>
    </row>
    <row r="97" spans="1:2" x14ac:dyDescent="0.3">
      <c r="A97" s="18" t="s">
        <v>176</v>
      </c>
      <c r="B97" s="18">
        <v>69</v>
      </c>
    </row>
    <row r="98" spans="1:2" x14ac:dyDescent="0.3">
      <c r="A98" s="18" t="s">
        <v>177</v>
      </c>
      <c r="B98" s="18">
        <v>88</v>
      </c>
    </row>
    <row r="99" spans="1:2" x14ac:dyDescent="0.3">
      <c r="A99" s="18" t="s">
        <v>178</v>
      </c>
      <c r="B99" s="18">
        <v>97</v>
      </c>
    </row>
    <row r="100" spans="1:2" x14ac:dyDescent="0.3">
      <c r="A100" s="18" t="s">
        <v>179</v>
      </c>
      <c r="B100" s="18">
        <v>91</v>
      </c>
    </row>
    <row r="101" spans="1:2" x14ac:dyDescent="0.3">
      <c r="A101" s="18" t="s">
        <v>180</v>
      </c>
      <c r="B101" s="18">
        <v>80</v>
      </c>
    </row>
    <row r="102" spans="1:2" x14ac:dyDescent="0.3">
      <c r="A102" s="18" t="s">
        <v>181</v>
      </c>
      <c r="B102" s="18">
        <v>85</v>
      </c>
    </row>
  </sheetData>
  <mergeCells count="3">
    <mergeCell ref="A1:B1"/>
    <mergeCell ref="D1:E1"/>
    <mergeCell ref="G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workbookViewId="0">
      <selection activeCell="N16" sqref="N16"/>
    </sheetView>
  </sheetViews>
  <sheetFormatPr defaultRowHeight="13" x14ac:dyDescent="0.3"/>
  <cols>
    <col min="1" max="2" width="8.6640625" style="19"/>
    <col min="3" max="3" width="3.5" style="19" customWidth="1"/>
    <col min="4" max="10" width="8.6640625" style="19"/>
    <col min="11" max="11" width="3.08203125" style="19" customWidth="1"/>
    <col min="12" max="12" width="10.83203125" style="19" bestFit="1" customWidth="1"/>
    <col min="13" max="13" width="8.75" style="19" customWidth="1"/>
    <col min="14" max="16" width="6.08203125" style="19" customWidth="1"/>
    <col min="17" max="17" width="7.08203125" style="19" customWidth="1"/>
    <col min="18" max="18" width="4.83203125" style="19" customWidth="1"/>
    <col min="19" max="26" width="3.6640625" style="19" customWidth="1"/>
    <col min="27" max="27" width="4.6640625" style="19" customWidth="1"/>
    <col min="28" max="28" width="4.83203125" style="19" customWidth="1"/>
    <col min="29" max="16384" width="8.6640625" style="19"/>
  </cols>
  <sheetData>
    <row r="1" spans="1:28" ht="13.5" x14ac:dyDescent="0.3">
      <c r="A1" s="50" t="s">
        <v>202</v>
      </c>
      <c r="B1" s="50"/>
      <c r="D1" s="47" t="s">
        <v>214</v>
      </c>
      <c r="E1" s="47"/>
      <c r="F1" s="47"/>
      <c r="G1" s="47"/>
      <c r="H1" s="47"/>
      <c r="I1" s="47"/>
      <c r="J1" s="47"/>
    </row>
    <row r="2" spans="1:28" x14ac:dyDescent="0.3">
      <c r="A2" s="23" t="s">
        <v>204</v>
      </c>
      <c r="B2" s="23" t="s">
        <v>205</v>
      </c>
      <c r="D2" s="23" t="s">
        <v>215</v>
      </c>
      <c r="E2" s="23" t="s">
        <v>217</v>
      </c>
      <c r="F2" s="23" t="s">
        <v>218</v>
      </c>
      <c r="G2" s="23" t="s">
        <v>219</v>
      </c>
      <c r="H2" s="23" t="s">
        <v>220</v>
      </c>
      <c r="I2" s="23" t="s">
        <v>222</v>
      </c>
      <c r="J2" s="23" t="s">
        <v>223</v>
      </c>
    </row>
    <row r="3" spans="1:28" ht="14" x14ac:dyDescent="0.3">
      <c r="A3" s="18" t="s">
        <v>207</v>
      </c>
      <c r="B3" s="29">
        <v>88</v>
      </c>
      <c r="D3" s="18" t="s">
        <v>207</v>
      </c>
      <c r="E3" s="30">
        <f>COUNTIFS($A$3:$A$252,$D3,$B$3:$B$252,"&lt;60")</f>
        <v>0</v>
      </c>
      <c r="F3" s="30">
        <f>COUNTIFS($A$3:$A$252,$D3,$B$3:$B$252,"&lt;70") - SUM($E3:E3)</f>
        <v>0</v>
      </c>
      <c r="G3" s="30">
        <f>COUNTIFS($A$3:$A$252,$D3,$B$3:$B$252,"&lt;80") - SUM($E3:F3)</f>
        <v>1</v>
      </c>
      <c r="H3" s="30">
        <f>COUNTIFS($A$3:$A$252,$D3,$B$3:$B$252,"&lt;90") - SUM($E3:G3)</f>
        <v>1</v>
      </c>
      <c r="I3" s="30">
        <f>COUNTIFS($A$3:$A$252,$D3,$B$3:$B$252,"&lt;=100") - SUM($E3:H3)</f>
        <v>1</v>
      </c>
      <c r="J3" s="30">
        <f>SUM(E3:I3)</f>
        <v>3</v>
      </c>
      <c r="L3" s="25" t="s">
        <v>225</v>
      </c>
      <c r="M3" s="25" t="s">
        <v>226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ht="14" x14ac:dyDescent="0.3">
      <c r="A4" s="18" t="s">
        <v>209</v>
      </c>
      <c r="B4" s="29">
        <v>35</v>
      </c>
      <c r="D4" s="18" t="s">
        <v>209</v>
      </c>
      <c r="E4" s="30">
        <f t="shared" ref="E4:E7" si="0">COUNTIFS($A$3:$A$252,$D4,$B$3:$B$252,"&lt;60")</f>
        <v>1</v>
      </c>
      <c r="F4" s="30">
        <f>COUNTIFS($A$3:$A$252,$D4,$B$3:$B$252,"&lt;70") - SUM($E4:E4)</f>
        <v>0</v>
      </c>
      <c r="G4" s="30">
        <f>COUNTIFS($A$3:$A$252,$D4,$B$3:$B$252,"&lt;80") - SUM($E4:F4)</f>
        <v>0</v>
      </c>
      <c r="H4" s="30">
        <f>COUNTIFS($A$3:$A$252,$D4,$B$3:$B$252,"&lt;90") - SUM($E4:G4)</f>
        <v>1</v>
      </c>
      <c r="I4" s="30">
        <f>COUNTIFS($A$3:$A$252,$D4,$B$3:$B$252,"&lt;=100") - SUM($E4:H4)</f>
        <v>1</v>
      </c>
      <c r="J4" s="30">
        <f t="shared" ref="J4:J7" si="1">SUM(E4:I4)</f>
        <v>3</v>
      </c>
      <c r="L4" s="25" t="s">
        <v>77</v>
      </c>
      <c r="M4" s="31" t="s">
        <v>227</v>
      </c>
      <c r="N4" s="31" t="s">
        <v>228</v>
      </c>
      <c r="O4" s="31" t="s">
        <v>229</v>
      </c>
      <c r="P4" s="31" t="s">
        <v>230</v>
      </c>
      <c r="Q4" s="31" t="s">
        <v>221</v>
      </c>
      <c r="R4" s="31" t="s">
        <v>29</v>
      </c>
      <c r="S4"/>
      <c r="T4"/>
      <c r="U4"/>
      <c r="V4"/>
      <c r="W4"/>
      <c r="X4"/>
      <c r="Y4"/>
      <c r="Z4"/>
      <c r="AA4"/>
      <c r="AB4"/>
    </row>
    <row r="5" spans="1:28" ht="14" x14ac:dyDescent="0.3">
      <c r="A5" s="18" t="s">
        <v>211</v>
      </c>
      <c r="B5" s="29">
        <v>80</v>
      </c>
      <c r="D5" s="18" t="s">
        <v>211</v>
      </c>
      <c r="E5" s="30">
        <f t="shared" si="0"/>
        <v>0</v>
      </c>
      <c r="F5" s="30">
        <f>COUNTIFS($A$3:$A$252,$D5,$B$3:$B$252,"&lt;70") - SUM($E5:E5)</f>
        <v>0</v>
      </c>
      <c r="G5" s="30">
        <f>COUNTIFS($A$3:$A$252,$D5,$B$3:$B$252,"&lt;80") - SUM($E5:F5)</f>
        <v>1</v>
      </c>
      <c r="H5" s="30">
        <f>COUNTIFS($A$3:$A$252,$D5,$B$3:$B$252,"&lt;90") - SUM($E5:G5)</f>
        <v>1</v>
      </c>
      <c r="I5" s="30">
        <f>COUNTIFS($A$3:$A$252,$D5,$B$3:$B$252,"&lt;=100") - SUM($E5:H5)</f>
        <v>1</v>
      </c>
      <c r="J5" s="30">
        <f t="shared" si="1"/>
        <v>3</v>
      </c>
      <c r="L5" s="26" t="s">
        <v>206</v>
      </c>
      <c r="M5" s="27"/>
      <c r="N5" s="27"/>
      <c r="O5" s="27">
        <v>1</v>
      </c>
      <c r="P5" s="27">
        <v>1</v>
      </c>
      <c r="Q5" s="27">
        <v>1</v>
      </c>
      <c r="R5" s="27">
        <v>3</v>
      </c>
      <c r="S5"/>
      <c r="T5"/>
      <c r="U5"/>
      <c r="V5"/>
      <c r="W5"/>
      <c r="X5"/>
      <c r="Y5"/>
      <c r="Z5"/>
      <c r="AA5"/>
      <c r="AB5"/>
    </row>
    <row r="6" spans="1:28" ht="14" x14ac:dyDescent="0.3">
      <c r="A6" s="18" t="s">
        <v>212</v>
      </c>
      <c r="B6" s="29">
        <v>8</v>
      </c>
      <c r="D6" s="18" t="s">
        <v>212</v>
      </c>
      <c r="E6" s="30">
        <f t="shared" si="0"/>
        <v>1</v>
      </c>
      <c r="F6" s="30">
        <f>COUNTIFS($A$3:$A$252,$D6,$B$3:$B$252,"&lt;70") - SUM($E6:E6)</f>
        <v>0</v>
      </c>
      <c r="G6" s="30">
        <f>COUNTIFS($A$3:$A$252,$D6,$B$3:$B$252,"&lt;80") - SUM($E6:F6)</f>
        <v>0</v>
      </c>
      <c r="H6" s="30">
        <f>COUNTIFS($A$3:$A$252,$D6,$B$3:$B$252,"&lt;90") - SUM($E6:G6)</f>
        <v>1</v>
      </c>
      <c r="I6" s="30">
        <f>COUNTIFS($A$3:$A$252,$D6,$B$3:$B$252,"&lt;=100") - SUM($E6:H6)</f>
        <v>1</v>
      </c>
      <c r="J6" s="30">
        <f t="shared" si="1"/>
        <v>3</v>
      </c>
      <c r="L6" s="26" t="s">
        <v>208</v>
      </c>
      <c r="M6" s="27">
        <v>1</v>
      </c>
      <c r="N6" s="27"/>
      <c r="O6" s="27"/>
      <c r="P6" s="27">
        <v>1</v>
      </c>
      <c r="Q6" s="27">
        <v>1</v>
      </c>
      <c r="R6" s="27">
        <v>3</v>
      </c>
      <c r="S6"/>
      <c r="T6"/>
      <c r="U6"/>
      <c r="V6"/>
      <c r="W6"/>
      <c r="X6"/>
      <c r="Y6"/>
      <c r="Z6"/>
      <c r="AA6"/>
      <c r="AB6"/>
    </row>
    <row r="7" spans="1:28" ht="14" x14ac:dyDescent="0.3">
      <c r="A7" s="18" t="s">
        <v>213</v>
      </c>
      <c r="B7" s="29">
        <v>90</v>
      </c>
      <c r="D7" s="18" t="s">
        <v>213</v>
      </c>
      <c r="E7" s="30">
        <f t="shared" si="0"/>
        <v>0</v>
      </c>
      <c r="F7" s="30">
        <f>COUNTIFS($A$3:$A$252,$D7,$B$3:$B$252,"&lt;70") - SUM($E7:E7)</f>
        <v>1</v>
      </c>
      <c r="G7" s="30">
        <f>COUNTIFS($A$3:$A$252,$D7,$B$3:$B$252,"&lt;80") - SUM($E7:F7)</f>
        <v>1</v>
      </c>
      <c r="H7" s="30">
        <f>COUNTIFS($A$3:$A$252,$D7,$B$3:$B$252,"&lt;90") - SUM($E7:G7)</f>
        <v>0</v>
      </c>
      <c r="I7" s="30">
        <f>COUNTIFS($A$3:$A$252,$D7,$B$3:$B$252,"&lt;=100") - SUM($E7:H7)</f>
        <v>1</v>
      </c>
      <c r="J7" s="30">
        <f t="shared" si="1"/>
        <v>3</v>
      </c>
      <c r="L7" s="26" t="s">
        <v>210</v>
      </c>
      <c r="M7" s="27"/>
      <c r="N7" s="27"/>
      <c r="O7" s="27">
        <v>1</v>
      </c>
      <c r="P7" s="27">
        <v>1</v>
      </c>
      <c r="Q7" s="27">
        <v>1</v>
      </c>
      <c r="R7" s="27">
        <v>3</v>
      </c>
      <c r="S7"/>
      <c r="T7"/>
      <c r="U7"/>
      <c r="V7"/>
      <c r="W7"/>
      <c r="X7"/>
      <c r="Y7"/>
      <c r="Z7"/>
      <c r="AA7"/>
      <c r="AB7"/>
    </row>
    <row r="8" spans="1:28" ht="14" x14ac:dyDescent="0.3">
      <c r="A8" s="18" t="s">
        <v>207</v>
      </c>
      <c r="B8" s="29">
        <v>73</v>
      </c>
      <c r="D8" s="18" t="s">
        <v>216</v>
      </c>
      <c r="E8" s="30">
        <f>SUM(E3:E7)</f>
        <v>2</v>
      </c>
      <c r="F8" s="30">
        <f t="shared" ref="F8:J8" si="2">SUM(F3:F7)</f>
        <v>1</v>
      </c>
      <c r="G8" s="30">
        <f t="shared" si="2"/>
        <v>3</v>
      </c>
      <c r="H8" s="30">
        <f t="shared" si="2"/>
        <v>4</v>
      </c>
      <c r="I8" s="30">
        <f t="shared" si="2"/>
        <v>5</v>
      </c>
      <c r="J8" s="30">
        <f t="shared" si="2"/>
        <v>15</v>
      </c>
      <c r="L8" s="26" t="s">
        <v>212</v>
      </c>
      <c r="M8" s="27">
        <v>1</v>
      </c>
      <c r="N8" s="27"/>
      <c r="O8" s="27"/>
      <c r="P8" s="27">
        <v>1</v>
      </c>
      <c r="Q8" s="27">
        <v>1</v>
      </c>
      <c r="R8" s="27">
        <v>3</v>
      </c>
      <c r="S8"/>
      <c r="T8"/>
      <c r="U8"/>
      <c r="V8"/>
      <c r="W8"/>
      <c r="X8"/>
      <c r="Y8"/>
      <c r="Z8"/>
      <c r="AA8"/>
      <c r="AB8"/>
    </row>
    <row r="9" spans="1:28" ht="14" x14ac:dyDescent="0.3">
      <c r="A9" s="18" t="s">
        <v>208</v>
      </c>
      <c r="B9" s="29">
        <v>84</v>
      </c>
      <c r="L9" s="26" t="s">
        <v>213</v>
      </c>
      <c r="M9" s="27"/>
      <c r="N9" s="27">
        <v>1</v>
      </c>
      <c r="O9" s="27">
        <v>1</v>
      </c>
      <c r="P9" s="27"/>
      <c r="Q9" s="27">
        <v>1</v>
      </c>
      <c r="R9" s="27">
        <v>3</v>
      </c>
      <c r="S9"/>
      <c r="T9"/>
      <c r="U9"/>
      <c r="V9"/>
      <c r="W9"/>
      <c r="X9"/>
      <c r="Y9"/>
      <c r="Z9"/>
      <c r="AA9"/>
      <c r="AB9"/>
    </row>
    <row r="10" spans="1:28" ht="14" x14ac:dyDescent="0.3">
      <c r="A10" s="18" t="s">
        <v>210</v>
      </c>
      <c r="B10" s="29">
        <v>91</v>
      </c>
      <c r="D10" s="47" t="s">
        <v>224</v>
      </c>
      <c r="E10" s="47"/>
      <c r="F10" s="47"/>
      <c r="G10" s="47"/>
      <c r="H10" s="47"/>
      <c r="I10" s="47"/>
      <c r="J10" s="47"/>
      <c r="L10" s="26" t="s">
        <v>29</v>
      </c>
      <c r="M10" s="27">
        <v>2</v>
      </c>
      <c r="N10" s="27">
        <v>1</v>
      </c>
      <c r="O10" s="27">
        <v>3</v>
      </c>
      <c r="P10" s="27">
        <v>4</v>
      </c>
      <c r="Q10" s="27">
        <v>5</v>
      </c>
      <c r="R10" s="27">
        <v>15</v>
      </c>
      <c r="S10"/>
      <c r="T10"/>
      <c r="U10"/>
      <c r="V10"/>
      <c r="W10"/>
      <c r="X10"/>
      <c r="Y10"/>
      <c r="Z10"/>
      <c r="AA10"/>
      <c r="AB10"/>
    </row>
    <row r="11" spans="1:28" ht="14" x14ac:dyDescent="0.3">
      <c r="A11" s="18" t="s">
        <v>212</v>
      </c>
      <c r="B11" s="29">
        <v>93</v>
      </c>
      <c r="D11" s="23" t="s">
        <v>215</v>
      </c>
      <c r="E11" s="23" t="s">
        <v>217</v>
      </c>
      <c r="F11" s="23" t="s">
        <v>218</v>
      </c>
      <c r="G11" s="23" t="s">
        <v>219</v>
      </c>
      <c r="H11" s="23" t="s">
        <v>220</v>
      </c>
      <c r="I11" s="23" t="s">
        <v>222</v>
      </c>
      <c r="J11" s="23" t="s">
        <v>223</v>
      </c>
      <c r="L11"/>
      <c r="M11"/>
      <c r="N11"/>
    </row>
    <row r="12" spans="1:28" ht="14" x14ac:dyDescent="0.3">
      <c r="A12" s="18" t="s">
        <v>213</v>
      </c>
      <c r="B12" s="29">
        <v>77</v>
      </c>
      <c r="D12" s="18" t="s">
        <v>207</v>
      </c>
      <c r="E12" s="30">
        <f t="array" ref="E12">COUNTIFS($A$3:$A$252,$D12,$B$3:$B$252,"&lt;60")</f>
        <v>0</v>
      </c>
      <c r="F12" s="30">
        <f t="array" ref="F12">SUM(($A$3:$A$252=$D12)*($B$3:$B$252&lt;70))-SUM($E12:E12)</f>
        <v>0</v>
      </c>
      <c r="G12" s="30">
        <f t="array" ref="G12">SUM(($A$3:$A$252=$D12)*($B$3:$B$252&lt;80))-SUM($E12:F12)</f>
        <v>1</v>
      </c>
      <c r="H12" s="30">
        <f t="array" ref="H12">SUM(($A$3:$A$252=$D12)*($B$3:$B$252&lt;90))-SUM($E12:G12)</f>
        <v>1</v>
      </c>
      <c r="I12" s="30">
        <f t="array" ref="I12">SUM(($A$3:$A$252=$D12)*($B$3:$B$252&lt;=100))-SUM($E12:H12)</f>
        <v>1</v>
      </c>
      <c r="J12" s="30">
        <f>SUM(E12:I12)</f>
        <v>3</v>
      </c>
      <c r="L12"/>
      <c r="M12"/>
      <c r="N12"/>
    </row>
    <row r="13" spans="1:28" ht="14" x14ac:dyDescent="0.3">
      <c r="A13" s="18" t="s">
        <v>207</v>
      </c>
      <c r="B13" s="29">
        <v>98</v>
      </c>
      <c r="D13" s="18" t="s">
        <v>209</v>
      </c>
      <c r="E13" s="30">
        <f t="array" ref="E13">COUNTIFS($A$3:$A$252,$D13,$B$3:$B$252,"&lt;60")</f>
        <v>1</v>
      </c>
      <c r="F13" s="30">
        <f t="array" ref="F13">SUM(($A$3:$A$252=$D13)*($B$3:$B$252&lt;70))-SUM($E13:E13)</f>
        <v>0</v>
      </c>
      <c r="G13" s="30">
        <f t="array" ref="G13">SUM(($A$3:$A$252=$D13)*($B$3:$B$252&lt;80))-SUM($E13:F13)</f>
        <v>0</v>
      </c>
      <c r="H13" s="30">
        <f t="array" ref="H13">SUM(($A$3:$A$252=$D13)*($B$3:$B$252&lt;90))-SUM($E13:G13)</f>
        <v>1</v>
      </c>
      <c r="I13" s="30">
        <f t="array" ref="I13">SUM(($A$3:$A$252=$D13)*($B$3:$B$252&lt;=100))-SUM($E13:H13)</f>
        <v>1</v>
      </c>
      <c r="J13" s="30">
        <f t="shared" ref="J13:J16" si="3">SUM(E13:I13)</f>
        <v>3</v>
      </c>
      <c r="L13"/>
      <c r="M13"/>
      <c r="N13"/>
    </row>
    <row r="14" spans="1:28" ht="14" x14ac:dyDescent="0.3">
      <c r="A14" s="18" t="s">
        <v>208</v>
      </c>
      <c r="B14" s="29">
        <v>100</v>
      </c>
      <c r="D14" s="18" t="s">
        <v>211</v>
      </c>
      <c r="E14" s="30">
        <f t="array" ref="E14">COUNTIFS($A$3:$A$252,$D14,$B$3:$B$252,"&lt;60")</f>
        <v>0</v>
      </c>
      <c r="F14" s="30">
        <f t="array" ref="F14">SUM(($A$3:$A$252=$D14)*($B$3:$B$252&lt;70))-SUM($E14:E14)</f>
        <v>0</v>
      </c>
      <c r="G14" s="30">
        <f t="array" ref="G14">SUM(($A$3:$A$252=$D14)*($B$3:$B$252&lt;80))-SUM($E14:F14)</f>
        <v>1</v>
      </c>
      <c r="H14" s="30">
        <f t="array" ref="H14">SUM(($A$3:$A$252=$D14)*($B$3:$B$252&lt;90))-SUM($E14:G14)</f>
        <v>1</v>
      </c>
      <c r="I14" s="30">
        <f t="array" ref="I14">SUM(($A$3:$A$252=$D14)*($B$3:$B$252&lt;=100))-SUM($E14:H14)</f>
        <v>1</v>
      </c>
      <c r="J14" s="30">
        <f t="shared" si="3"/>
        <v>3</v>
      </c>
      <c r="L14"/>
      <c r="M14"/>
      <c r="N14"/>
    </row>
    <row r="15" spans="1:28" ht="14" x14ac:dyDescent="0.3">
      <c r="A15" s="18" t="s">
        <v>210</v>
      </c>
      <c r="B15" s="29">
        <v>78</v>
      </c>
      <c r="D15" s="18" t="s">
        <v>212</v>
      </c>
      <c r="E15" s="30">
        <f t="array" ref="E15">COUNTIFS($A$3:$A$252,$D15,$B$3:$B$252,"&lt;60")</f>
        <v>1</v>
      </c>
      <c r="F15" s="30">
        <f t="array" ref="F15">SUM(($A$3:$A$252=$D15)*($B$3:$B$252&lt;70))-SUM($E15:E15)</f>
        <v>0</v>
      </c>
      <c r="G15" s="30">
        <f t="array" ref="G15">SUM(($A$3:$A$252=$D15)*($B$3:$B$252&lt;80))-SUM($E15:F15)</f>
        <v>0</v>
      </c>
      <c r="H15" s="30">
        <f t="array" ref="H15">SUM(($A$3:$A$252=$D15)*($B$3:$B$252&lt;90))-SUM($E15:G15)</f>
        <v>1</v>
      </c>
      <c r="I15" s="30">
        <f t="array" ref="I15">SUM(($A$3:$A$252=$D15)*($B$3:$B$252&lt;=100))-SUM($E15:H15)</f>
        <v>1</v>
      </c>
      <c r="J15" s="30">
        <f t="shared" si="3"/>
        <v>3</v>
      </c>
      <c r="L15"/>
      <c r="M15"/>
      <c r="N15"/>
    </row>
    <row r="16" spans="1:28" ht="14" x14ac:dyDescent="0.3">
      <c r="A16" s="18" t="s">
        <v>212</v>
      </c>
      <c r="B16" s="29">
        <v>81</v>
      </c>
      <c r="D16" s="18" t="s">
        <v>213</v>
      </c>
      <c r="E16" s="30">
        <f t="array" ref="E16">COUNTIFS($A$3:$A$252,$D16,$B$3:$B$252,"&lt;60")</f>
        <v>0</v>
      </c>
      <c r="F16" s="30">
        <f t="array" ref="F16">SUM(($A$3:$A$252=$D16)*($B$3:$B$252&lt;70))-SUM($E16:E16)</f>
        <v>1</v>
      </c>
      <c r="G16" s="30">
        <f t="array" ref="G16">SUM(($A$3:$A$252=$D16)*($B$3:$B$252&lt;80))-SUM($E16:F16)</f>
        <v>1</v>
      </c>
      <c r="H16" s="30">
        <f t="array" ref="H16">SUM(($A$3:$A$252=$D16)*($B$3:$B$252&lt;90))-SUM($E16:G16)</f>
        <v>0</v>
      </c>
      <c r="I16" s="30">
        <f t="array" ref="I16">SUM(($A$3:$A$252=$D16)*($B$3:$B$252&lt;=100))-SUM($E16:H16)</f>
        <v>1</v>
      </c>
      <c r="J16" s="30">
        <f t="shared" si="3"/>
        <v>3</v>
      </c>
      <c r="L16"/>
      <c r="M16"/>
      <c r="N16"/>
    </row>
    <row r="17" spans="1:14" ht="14" x14ac:dyDescent="0.3">
      <c r="A17" s="18" t="s">
        <v>213</v>
      </c>
      <c r="B17" s="29">
        <v>62</v>
      </c>
      <c r="D17" s="18" t="s">
        <v>216</v>
      </c>
      <c r="E17" s="30">
        <f>SUM(E12:E16)</f>
        <v>2</v>
      </c>
      <c r="F17" s="30">
        <f t="shared" ref="F17:J17" si="4">SUM(F12:F16)</f>
        <v>1</v>
      </c>
      <c r="G17" s="30">
        <f t="shared" si="4"/>
        <v>3</v>
      </c>
      <c r="H17" s="30">
        <f t="shared" si="4"/>
        <v>4</v>
      </c>
      <c r="I17" s="30">
        <f t="shared" si="4"/>
        <v>5</v>
      </c>
      <c r="J17" s="30">
        <f t="shared" si="4"/>
        <v>15</v>
      </c>
      <c r="L17"/>
      <c r="M17"/>
      <c r="N17"/>
    </row>
    <row r="18" spans="1:14" ht="14" x14ac:dyDescent="0.3">
      <c r="L18"/>
      <c r="M18"/>
      <c r="N18"/>
    </row>
    <row r="19" spans="1:14" ht="14" x14ac:dyDescent="0.3">
      <c r="L19"/>
      <c r="M19"/>
      <c r="N19"/>
    </row>
    <row r="20" spans="1:14" ht="14" x14ac:dyDescent="0.3">
      <c r="L20"/>
      <c r="M20"/>
      <c r="N20"/>
    </row>
  </sheetData>
  <mergeCells count="3">
    <mergeCell ref="A1:B1"/>
    <mergeCell ref="D1:J1"/>
    <mergeCell ref="D10:J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workbookViewId="0">
      <selection activeCell="S18" sqref="S18"/>
    </sheetView>
  </sheetViews>
  <sheetFormatPr defaultRowHeight="13" x14ac:dyDescent="0.3"/>
  <cols>
    <col min="1" max="6" width="5.58203125" style="19" customWidth="1"/>
    <col min="7" max="7" width="2.83203125" style="19" customWidth="1"/>
    <col min="8" max="8" width="5.6640625" style="19" bestFit="1" customWidth="1"/>
    <col min="9" max="11" width="4.1640625" style="19" bestFit="1" customWidth="1"/>
    <col min="12" max="12" width="2.4140625" style="19" customWidth="1"/>
    <col min="13" max="18" width="8.6640625" style="19"/>
    <col min="19" max="19" width="8.75" style="19" customWidth="1"/>
    <col min="20" max="20" width="10.83203125" style="19" bestFit="1" customWidth="1"/>
    <col min="21" max="22" width="10.83203125" style="19" customWidth="1"/>
    <col min="23" max="25" width="3.1640625" style="19" customWidth="1"/>
    <col min="26" max="26" width="4.83203125" style="19" customWidth="1"/>
    <col min="27" max="27" width="7.33203125" style="19" customWidth="1"/>
    <col min="28" max="28" width="4.83203125" style="19" customWidth="1"/>
    <col min="29" max="29" width="7.33203125" style="19" customWidth="1"/>
    <col min="30" max="30" width="4.83203125" style="19" customWidth="1"/>
    <col min="31" max="31" width="7.33203125" style="19" customWidth="1"/>
    <col min="32" max="32" width="4.83203125" style="19" customWidth="1"/>
    <col min="33" max="33" width="10.83203125" style="19" bestFit="1" customWidth="1"/>
    <col min="34" max="34" width="8.75" style="19" customWidth="1"/>
    <col min="35" max="37" width="4.83203125" style="19" customWidth="1"/>
    <col min="38" max="16384" width="8.6640625" style="19"/>
  </cols>
  <sheetData>
    <row r="1" spans="1:37" x14ac:dyDescent="0.3">
      <c r="A1" s="51" t="s">
        <v>261</v>
      </c>
      <c r="B1" s="51"/>
      <c r="C1" s="51"/>
      <c r="D1" s="51"/>
      <c r="E1" s="51"/>
      <c r="F1" s="51"/>
      <c r="H1" s="51" t="s">
        <v>270</v>
      </c>
      <c r="I1" s="51"/>
      <c r="J1" s="51"/>
      <c r="K1" s="51"/>
      <c r="M1" s="52" t="s">
        <v>271</v>
      </c>
      <c r="N1" s="52"/>
      <c r="O1" s="52"/>
      <c r="P1" s="52"/>
      <c r="Q1" s="52"/>
    </row>
    <row r="2" spans="1:37" ht="14" x14ac:dyDescent="0.3">
      <c r="A2" s="36" t="s">
        <v>231</v>
      </c>
      <c r="B2" s="37" t="s">
        <v>3</v>
      </c>
      <c r="C2" s="37" t="s">
        <v>233</v>
      </c>
      <c r="D2" s="37" t="s">
        <v>234</v>
      </c>
      <c r="E2" s="37" t="s">
        <v>236</v>
      </c>
      <c r="F2" s="38" t="s">
        <v>238</v>
      </c>
      <c r="H2" s="23" t="s">
        <v>262</v>
      </c>
      <c r="I2" s="23" t="s">
        <v>263</v>
      </c>
      <c r="J2" s="23" t="s">
        <v>264</v>
      </c>
      <c r="K2" s="23" t="s">
        <v>265</v>
      </c>
      <c r="M2" s="23" t="s">
        <v>262</v>
      </c>
      <c r="N2" s="23" t="s">
        <v>215</v>
      </c>
      <c r="O2" s="23" t="s">
        <v>263</v>
      </c>
      <c r="P2" s="23" t="s">
        <v>264</v>
      </c>
      <c r="Q2" s="23" t="s">
        <v>265</v>
      </c>
      <c r="AA2" s="27" t="s">
        <v>203</v>
      </c>
      <c r="AB2" s="27" t="s">
        <v>232</v>
      </c>
      <c r="AC2" s="27" t="s">
        <v>57</v>
      </c>
      <c r="AD2" s="27" t="s">
        <v>279</v>
      </c>
      <c r="AE2" s="27" t="s">
        <v>280</v>
      </c>
    </row>
    <row r="3" spans="1:37" ht="14" x14ac:dyDescent="0.3">
      <c r="A3" s="34" t="s">
        <v>239</v>
      </c>
      <c r="B3" s="18" t="s">
        <v>245</v>
      </c>
      <c r="C3" s="18" t="s">
        <v>256</v>
      </c>
      <c r="D3" s="18">
        <v>84</v>
      </c>
      <c r="E3" s="18">
        <v>75</v>
      </c>
      <c r="F3" s="35">
        <v>88</v>
      </c>
      <c r="H3" s="18" t="s">
        <v>266</v>
      </c>
      <c r="I3" s="18">
        <f>COUNTIFS(D$3:D$8,"&gt;=0",D$3:D$8,"&lt;60")</f>
        <v>1</v>
      </c>
      <c r="J3" s="18">
        <f t="shared" ref="J3:K3" si="0">COUNTIFS(E$3:E$8,"&gt;=0",E$3:E$8,"&lt;60")</f>
        <v>1</v>
      </c>
      <c r="K3" s="18">
        <f t="shared" si="0"/>
        <v>2</v>
      </c>
      <c r="M3" s="53" t="s">
        <v>266</v>
      </c>
      <c r="N3" s="18" t="s">
        <v>209</v>
      </c>
      <c r="O3" s="18">
        <f>COUNTIFS($A$3:$A$8,$N3,D$3:D$8,"&gt;=0",D$3:D$8,"&lt;60")</f>
        <v>1</v>
      </c>
      <c r="P3" s="18">
        <f t="shared" ref="P3:Q3" si="1">COUNTIFS($A$3:$A$8,$N3,E$3:E$8,"&gt;=0",E$3:E$8,"&lt;60")</f>
        <v>0</v>
      </c>
      <c r="Q3" s="18">
        <f t="shared" si="1"/>
        <v>1</v>
      </c>
      <c r="S3" s="25" t="s">
        <v>77</v>
      </c>
      <c r="T3" t="s">
        <v>276</v>
      </c>
      <c r="U3" t="s">
        <v>277</v>
      </c>
      <c r="V3" t="s">
        <v>278</v>
      </c>
      <c r="W3"/>
      <c r="X3"/>
      <c r="Y3"/>
      <c r="Z3"/>
      <c r="AA3" s="27" t="s">
        <v>208</v>
      </c>
      <c r="AB3" s="27" t="s">
        <v>244</v>
      </c>
      <c r="AC3" s="27" t="s">
        <v>59</v>
      </c>
      <c r="AD3" s="27" t="s">
        <v>81</v>
      </c>
      <c r="AE3" s="27">
        <v>84</v>
      </c>
      <c r="AF3"/>
      <c r="AG3" s="25" t="s">
        <v>281</v>
      </c>
      <c r="AH3" s="25" t="s">
        <v>226</v>
      </c>
      <c r="AI3"/>
      <c r="AJ3"/>
      <c r="AK3"/>
    </row>
    <row r="4" spans="1:37" ht="14" x14ac:dyDescent="0.3">
      <c r="A4" s="34" t="s">
        <v>209</v>
      </c>
      <c r="B4" s="18" t="s">
        <v>247</v>
      </c>
      <c r="C4" s="18" t="s">
        <v>257</v>
      </c>
      <c r="D4" s="18">
        <v>56</v>
      </c>
      <c r="E4" s="18">
        <v>73</v>
      </c>
      <c r="F4" s="35">
        <v>78</v>
      </c>
      <c r="H4" s="18" t="s">
        <v>267</v>
      </c>
      <c r="I4" s="18">
        <f>COUNTIFS(D$3:D$8,"&gt;=60",D$3:D$8,"&lt;80")</f>
        <v>2</v>
      </c>
      <c r="J4" s="18">
        <f t="shared" ref="J4:K4" si="2">COUNTIFS(E$3:E$8,"&gt;=60",E$3:E$8,"&lt;80")</f>
        <v>3</v>
      </c>
      <c r="K4" s="18">
        <f t="shared" si="2"/>
        <v>2</v>
      </c>
      <c r="M4" s="53"/>
      <c r="N4" s="18" t="s">
        <v>275</v>
      </c>
      <c r="O4" s="18">
        <f>COUNTIFS($A$3:$A$8,$N4,D$3:D$8,"&gt;=0",D$3:D$8,"&lt;60")</f>
        <v>0</v>
      </c>
      <c r="P4" s="18">
        <f t="shared" ref="P4" si="3">COUNTIFS($A$3:$A$8,$N4,E$3:E$8,"&gt;=0",E$3:E$8,"&lt;60")</f>
        <v>1</v>
      </c>
      <c r="Q4" s="18">
        <f t="shared" ref="Q4" si="4">COUNTIFS($A$3:$A$8,$N4,F$3:F$8,"&gt;=0",F$3:F$8,"&lt;60")</f>
        <v>1</v>
      </c>
      <c r="S4" s="26" t="s">
        <v>208</v>
      </c>
      <c r="T4" s="27">
        <v>3</v>
      </c>
      <c r="U4" s="27">
        <v>3</v>
      </c>
      <c r="V4" s="27">
        <v>3</v>
      </c>
      <c r="W4"/>
      <c r="X4"/>
      <c r="Y4"/>
      <c r="Z4"/>
      <c r="AA4" s="27" t="s">
        <v>208</v>
      </c>
      <c r="AB4" s="27" t="s">
        <v>244</v>
      </c>
      <c r="AC4" s="27" t="s">
        <v>59</v>
      </c>
      <c r="AD4" s="27" t="s">
        <v>235</v>
      </c>
      <c r="AE4" s="27">
        <v>75</v>
      </c>
      <c r="AF4"/>
      <c r="AG4" s="25" t="s">
        <v>77</v>
      </c>
      <c r="AH4" t="s">
        <v>235</v>
      </c>
      <c r="AI4" t="s">
        <v>237</v>
      </c>
      <c r="AJ4" t="s">
        <v>81</v>
      </c>
      <c r="AK4" t="s">
        <v>29</v>
      </c>
    </row>
    <row r="5" spans="1:37" ht="14" x14ac:dyDescent="0.3">
      <c r="A5" s="34" t="s">
        <v>240</v>
      </c>
      <c r="B5" s="18" t="s">
        <v>249</v>
      </c>
      <c r="C5" s="18" t="s">
        <v>258</v>
      </c>
      <c r="D5" s="18">
        <v>88</v>
      </c>
      <c r="E5" s="18">
        <v>89</v>
      </c>
      <c r="F5" s="35">
        <v>59</v>
      </c>
      <c r="H5" s="18" t="s">
        <v>268</v>
      </c>
      <c r="I5" s="18">
        <f>COUNTIFS(D$3:D$8,"&gt;=80",D$3:D$8,"&lt;=100")</f>
        <v>3</v>
      </c>
      <c r="J5" s="18">
        <f>COUNTIFS(E$3:E$8,"&gt;=80",E$3:E$8,"&lt;=100")</f>
        <v>2</v>
      </c>
      <c r="K5" s="18">
        <f>COUNTIFS(F$3:F$8,"&gt;=80",F$3:F$8,"&lt;=100")</f>
        <v>2</v>
      </c>
      <c r="M5" s="53" t="s">
        <v>273</v>
      </c>
      <c r="N5" s="18" t="s">
        <v>209</v>
      </c>
      <c r="O5" s="18">
        <f>COUNTIFS($A$3:$A$8,$N5,D$3:D$8,"&gt;=60",D$3:D$8,"&lt;80")</f>
        <v>0</v>
      </c>
      <c r="P5" s="18">
        <f t="shared" ref="P5:Q5" si="5">COUNTIFS($A$3:$A$8,$N5,E$3:E$8,"&gt;=60",E$3:E$8,"&lt;80")</f>
        <v>2</v>
      </c>
      <c r="Q5" s="18">
        <f t="shared" si="5"/>
        <v>1</v>
      </c>
      <c r="S5" s="26" t="s">
        <v>210</v>
      </c>
      <c r="T5" s="27">
        <v>3</v>
      </c>
      <c r="U5" s="27">
        <v>3</v>
      </c>
      <c r="V5" s="27">
        <v>3</v>
      </c>
      <c r="W5"/>
      <c r="X5"/>
      <c r="Y5"/>
      <c r="Z5"/>
      <c r="AA5" s="27" t="s">
        <v>208</v>
      </c>
      <c r="AB5" s="27" t="s">
        <v>244</v>
      </c>
      <c r="AC5" s="27" t="s">
        <v>59</v>
      </c>
      <c r="AD5" s="27" t="s">
        <v>237</v>
      </c>
      <c r="AE5" s="27">
        <v>88</v>
      </c>
      <c r="AF5"/>
      <c r="AG5" s="26" t="s">
        <v>208</v>
      </c>
      <c r="AH5" s="27">
        <v>3</v>
      </c>
      <c r="AI5" s="27">
        <v>3</v>
      </c>
      <c r="AJ5" s="27">
        <v>3</v>
      </c>
      <c r="AK5" s="27">
        <v>9</v>
      </c>
    </row>
    <row r="6" spans="1:37" ht="14" x14ac:dyDescent="0.3">
      <c r="A6" s="34" t="s">
        <v>241</v>
      </c>
      <c r="B6" s="18" t="s">
        <v>251</v>
      </c>
      <c r="C6" s="18" t="s">
        <v>259</v>
      </c>
      <c r="D6" s="18">
        <v>74</v>
      </c>
      <c r="E6" s="18">
        <v>52</v>
      </c>
      <c r="F6" s="35">
        <v>87</v>
      </c>
      <c r="H6" s="18" t="s">
        <v>269</v>
      </c>
      <c r="I6" s="18">
        <f>SUM(I3:I5)</f>
        <v>6</v>
      </c>
      <c r="J6" s="18">
        <f t="shared" ref="J6:K6" si="6">SUM(J3:J5)</f>
        <v>6</v>
      </c>
      <c r="K6" s="18">
        <f t="shared" si="6"/>
        <v>6</v>
      </c>
      <c r="M6" s="53"/>
      <c r="N6" s="18" t="s">
        <v>272</v>
      </c>
      <c r="O6" s="18">
        <f>COUNTIFS($A$3:$A$8,$N6,D$3:D$8,"&gt;=60",D$3:D$8,"&lt;80")</f>
        <v>2</v>
      </c>
      <c r="P6" s="18">
        <f t="shared" ref="P6" si="7">COUNTIFS($A$3:$A$8,$N6,E$3:E$8,"&gt;=60",E$3:E$8,"&lt;80")</f>
        <v>1</v>
      </c>
      <c r="Q6" s="18">
        <f t="shared" ref="Q6" si="8">COUNTIFS($A$3:$A$8,$N6,F$3:F$8,"&gt;=60",F$3:F$8,"&lt;80")</f>
        <v>1</v>
      </c>
      <c r="S6" s="26" t="s">
        <v>29</v>
      </c>
      <c r="T6" s="27">
        <v>6</v>
      </c>
      <c r="U6" s="27">
        <v>6</v>
      </c>
      <c r="V6" s="27">
        <v>6</v>
      </c>
      <c r="W6"/>
      <c r="X6"/>
      <c r="Y6"/>
      <c r="Z6"/>
      <c r="AA6" s="27" t="s">
        <v>208</v>
      </c>
      <c r="AB6" s="27" t="s">
        <v>246</v>
      </c>
      <c r="AC6" s="27" t="s">
        <v>59</v>
      </c>
      <c r="AD6" s="27" t="s">
        <v>81</v>
      </c>
      <c r="AE6" s="27">
        <v>56</v>
      </c>
      <c r="AF6"/>
      <c r="AG6" s="42" t="s">
        <v>282</v>
      </c>
      <c r="AH6" s="27"/>
      <c r="AI6" s="27">
        <v>1</v>
      </c>
      <c r="AJ6" s="27">
        <v>1</v>
      </c>
      <c r="AK6" s="27">
        <v>2</v>
      </c>
    </row>
    <row r="7" spans="1:37" ht="14" x14ac:dyDescent="0.3">
      <c r="A7" s="34" t="s">
        <v>242</v>
      </c>
      <c r="B7" s="18" t="s">
        <v>253</v>
      </c>
      <c r="C7" s="18" t="s">
        <v>258</v>
      </c>
      <c r="D7" s="18">
        <v>75</v>
      </c>
      <c r="E7" s="18">
        <v>76</v>
      </c>
      <c r="F7" s="35">
        <v>79</v>
      </c>
      <c r="M7" s="53" t="s">
        <v>274</v>
      </c>
      <c r="N7" s="18" t="s">
        <v>209</v>
      </c>
      <c r="O7" s="18">
        <f>COUNTIFS($A$3:$A$8,$N7,D$3:D$8,"&gt;=80",D$3:D$8,"&lt;=100")</f>
        <v>2</v>
      </c>
      <c r="P7" s="18">
        <f t="shared" ref="P7:Q7" si="9">COUNTIFS($A$3:$A$8,$N7,E$3:E$8,"&gt;=80",E$3:E$8,"&lt;=100")</f>
        <v>1</v>
      </c>
      <c r="Q7" s="18">
        <f t="shared" si="9"/>
        <v>1</v>
      </c>
      <c r="S7"/>
      <c r="T7"/>
      <c r="U7"/>
      <c r="V7"/>
      <c r="W7"/>
      <c r="X7"/>
      <c r="Y7"/>
      <c r="Z7"/>
      <c r="AA7" s="27" t="s">
        <v>208</v>
      </c>
      <c r="AB7" s="27" t="s">
        <v>246</v>
      </c>
      <c r="AC7" s="27" t="s">
        <v>59</v>
      </c>
      <c r="AD7" s="27" t="s">
        <v>235</v>
      </c>
      <c r="AE7" s="27">
        <v>73</v>
      </c>
      <c r="AF7"/>
      <c r="AG7" s="42" t="s">
        <v>283</v>
      </c>
      <c r="AH7" s="27">
        <v>2</v>
      </c>
      <c r="AI7" s="27">
        <v>1</v>
      </c>
      <c r="AJ7" s="27"/>
      <c r="AK7" s="27">
        <v>3</v>
      </c>
    </row>
    <row r="8" spans="1:37" ht="14" x14ac:dyDescent="0.3">
      <c r="A8" s="39" t="s">
        <v>243</v>
      </c>
      <c r="B8" s="40" t="s">
        <v>255</v>
      </c>
      <c r="C8" s="40" t="s">
        <v>260</v>
      </c>
      <c r="D8" s="40">
        <v>85</v>
      </c>
      <c r="E8" s="40">
        <v>90</v>
      </c>
      <c r="F8" s="41">
        <v>56</v>
      </c>
      <c r="M8" s="53"/>
      <c r="N8" s="18" t="s">
        <v>272</v>
      </c>
      <c r="O8" s="18">
        <f>COUNTIFS($A$3:$A$8,$N8,D$3:D$8,"&gt;=80",D$3:D$8,"&lt;=100")</f>
        <v>1</v>
      </c>
      <c r="P8" s="18">
        <f t="shared" ref="P8" si="10">COUNTIFS($A$3:$A$8,$N8,E$3:E$8,"&gt;=80",E$3:E$8,"&lt;=100")</f>
        <v>1</v>
      </c>
      <c r="Q8" s="18">
        <f t="shared" ref="Q8" si="11">COUNTIFS($A$3:$A$8,$N8,F$3:F$8,"&gt;=80",F$3:F$8,"&lt;=100")</f>
        <v>1</v>
      </c>
      <c r="S8"/>
      <c r="T8"/>
      <c r="U8"/>
      <c r="V8"/>
      <c r="W8"/>
      <c r="X8"/>
      <c r="Y8"/>
      <c r="Z8"/>
      <c r="AA8" s="27" t="s">
        <v>208</v>
      </c>
      <c r="AB8" s="27" t="s">
        <v>246</v>
      </c>
      <c r="AC8" s="27" t="s">
        <v>59</v>
      </c>
      <c r="AD8" s="27" t="s">
        <v>237</v>
      </c>
      <c r="AE8" s="27">
        <v>78</v>
      </c>
      <c r="AF8"/>
      <c r="AG8" s="42" t="s">
        <v>284</v>
      </c>
      <c r="AH8" s="27">
        <v>1</v>
      </c>
      <c r="AI8" s="27">
        <v>1</v>
      </c>
      <c r="AJ8" s="27">
        <v>2</v>
      </c>
      <c r="AK8" s="27">
        <v>4</v>
      </c>
    </row>
    <row r="9" spans="1:37" ht="14" x14ac:dyDescent="0.3">
      <c r="M9" s="18" t="s">
        <v>216</v>
      </c>
      <c r="N9" s="18"/>
      <c r="O9" s="18">
        <f>SUM(O3:O8)</f>
        <v>6</v>
      </c>
      <c r="P9" s="18">
        <f t="shared" ref="P9:Q9" si="12">SUM(P3:P8)</f>
        <v>6</v>
      </c>
      <c r="Q9" s="18">
        <f t="shared" si="12"/>
        <v>6</v>
      </c>
      <c r="S9"/>
      <c r="T9"/>
      <c r="U9"/>
      <c r="AA9" s="27" t="s">
        <v>208</v>
      </c>
      <c r="AB9" s="27" t="s">
        <v>248</v>
      </c>
      <c r="AC9" s="27" t="s">
        <v>60</v>
      </c>
      <c r="AD9" s="27" t="s">
        <v>81</v>
      </c>
      <c r="AE9" s="27">
        <v>88</v>
      </c>
      <c r="AG9" s="26" t="s">
        <v>210</v>
      </c>
      <c r="AH9" s="27">
        <v>3</v>
      </c>
      <c r="AI9" s="27">
        <v>3</v>
      </c>
      <c r="AJ9" s="27">
        <v>3</v>
      </c>
      <c r="AK9" s="27">
        <v>9</v>
      </c>
    </row>
    <row r="10" spans="1:37" ht="14" x14ac:dyDescent="0.3">
      <c r="S10"/>
      <c r="T10"/>
      <c r="U10"/>
      <c r="AA10" s="27" t="s">
        <v>208</v>
      </c>
      <c r="AB10" s="27" t="s">
        <v>248</v>
      </c>
      <c r="AC10" s="27" t="s">
        <v>60</v>
      </c>
      <c r="AD10" s="27" t="s">
        <v>235</v>
      </c>
      <c r="AE10" s="27">
        <v>89</v>
      </c>
      <c r="AG10" s="42" t="s">
        <v>282</v>
      </c>
      <c r="AH10" s="27">
        <v>1</v>
      </c>
      <c r="AI10" s="27">
        <v>1</v>
      </c>
      <c r="AJ10" s="27"/>
      <c r="AK10" s="27">
        <v>2</v>
      </c>
    </row>
    <row r="11" spans="1:37" ht="14" x14ac:dyDescent="0.3">
      <c r="S11"/>
      <c r="T11"/>
      <c r="U11"/>
      <c r="AA11" s="27" t="s">
        <v>208</v>
      </c>
      <c r="AB11" s="27" t="s">
        <v>248</v>
      </c>
      <c r="AC11" s="27" t="s">
        <v>60</v>
      </c>
      <c r="AD11" s="27" t="s">
        <v>237</v>
      </c>
      <c r="AE11" s="27">
        <v>59</v>
      </c>
      <c r="AG11" s="42" t="s">
        <v>283</v>
      </c>
      <c r="AH11" s="27">
        <v>1</v>
      </c>
      <c r="AI11" s="27">
        <v>1</v>
      </c>
      <c r="AJ11" s="27">
        <v>2</v>
      </c>
      <c r="AK11" s="27">
        <v>4</v>
      </c>
    </row>
    <row r="12" spans="1:37" ht="14" x14ac:dyDescent="0.3">
      <c r="S12"/>
      <c r="T12"/>
      <c r="U12"/>
      <c r="AA12" s="27" t="s">
        <v>210</v>
      </c>
      <c r="AB12" s="27" t="s">
        <v>250</v>
      </c>
      <c r="AC12" s="27" t="s">
        <v>59</v>
      </c>
      <c r="AD12" s="27" t="s">
        <v>81</v>
      </c>
      <c r="AE12" s="27">
        <v>74</v>
      </c>
      <c r="AG12" s="42" t="s">
        <v>284</v>
      </c>
      <c r="AH12" s="27">
        <v>1</v>
      </c>
      <c r="AI12" s="27">
        <v>1</v>
      </c>
      <c r="AJ12" s="27">
        <v>1</v>
      </c>
      <c r="AK12" s="27">
        <v>3</v>
      </c>
    </row>
    <row r="13" spans="1:37" ht="14" x14ac:dyDescent="0.3">
      <c r="S13"/>
      <c r="T13"/>
      <c r="U13"/>
      <c r="AA13" s="27" t="s">
        <v>210</v>
      </c>
      <c r="AB13" s="27" t="s">
        <v>250</v>
      </c>
      <c r="AC13" s="27" t="s">
        <v>59</v>
      </c>
      <c r="AD13" s="27" t="s">
        <v>235</v>
      </c>
      <c r="AE13" s="27">
        <v>52</v>
      </c>
      <c r="AG13" s="26" t="s">
        <v>29</v>
      </c>
      <c r="AH13" s="27">
        <v>6</v>
      </c>
      <c r="AI13" s="27">
        <v>6</v>
      </c>
      <c r="AJ13" s="27">
        <v>6</v>
      </c>
      <c r="AK13" s="27">
        <v>18</v>
      </c>
    </row>
    <row r="14" spans="1:37" ht="14" x14ac:dyDescent="0.3">
      <c r="S14"/>
      <c r="T14"/>
      <c r="U14"/>
      <c r="AA14" s="27" t="s">
        <v>210</v>
      </c>
      <c r="AB14" s="27" t="s">
        <v>250</v>
      </c>
      <c r="AC14" s="27" t="s">
        <v>59</v>
      </c>
      <c r="AD14" s="27" t="s">
        <v>237</v>
      </c>
      <c r="AE14" s="27">
        <v>87</v>
      </c>
      <c r="AG14"/>
      <c r="AH14"/>
      <c r="AI14"/>
      <c r="AJ14"/>
      <c r="AK14"/>
    </row>
    <row r="15" spans="1:37" ht="14" x14ac:dyDescent="0.3">
      <c r="S15"/>
      <c r="T15"/>
      <c r="U15"/>
      <c r="AA15" s="27" t="s">
        <v>210</v>
      </c>
      <c r="AB15" s="27" t="s">
        <v>252</v>
      </c>
      <c r="AC15" s="27" t="s">
        <v>60</v>
      </c>
      <c r="AD15" s="27" t="s">
        <v>81</v>
      </c>
      <c r="AE15" s="27">
        <v>75</v>
      </c>
      <c r="AG15"/>
      <c r="AH15"/>
      <c r="AI15"/>
      <c r="AJ15"/>
      <c r="AK15"/>
    </row>
    <row r="16" spans="1:37" ht="14" x14ac:dyDescent="0.3">
      <c r="S16"/>
      <c r="T16"/>
      <c r="U16"/>
      <c r="AA16" s="27" t="s">
        <v>210</v>
      </c>
      <c r="AB16" s="27" t="s">
        <v>252</v>
      </c>
      <c r="AC16" s="27" t="s">
        <v>60</v>
      </c>
      <c r="AD16" s="27" t="s">
        <v>235</v>
      </c>
      <c r="AE16" s="27">
        <v>76</v>
      </c>
      <c r="AG16"/>
      <c r="AH16"/>
      <c r="AI16"/>
      <c r="AJ16"/>
      <c r="AK16"/>
    </row>
    <row r="17" spans="19:37" ht="14" x14ac:dyDescent="0.3">
      <c r="S17"/>
      <c r="T17"/>
      <c r="U17"/>
      <c r="AA17" s="27" t="s">
        <v>210</v>
      </c>
      <c r="AB17" s="27" t="s">
        <v>252</v>
      </c>
      <c r="AC17" s="27" t="s">
        <v>60</v>
      </c>
      <c r="AD17" s="27" t="s">
        <v>237</v>
      </c>
      <c r="AE17" s="27">
        <v>79</v>
      </c>
      <c r="AG17"/>
      <c r="AH17"/>
      <c r="AI17"/>
      <c r="AJ17"/>
      <c r="AK17"/>
    </row>
    <row r="18" spans="19:37" ht="14" x14ac:dyDescent="0.3">
      <c r="S18"/>
      <c r="T18"/>
      <c r="U18"/>
      <c r="AA18" s="27" t="s">
        <v>210</v>
      </c>
      <c r="AB18" s="27" t="s">
        <v>254</v>
      </c>
      <c r="AC18" s="27" t="s">
        <v>60</v>
      </c>
      <c r="AD18" s="27" t="s">
        <v>81</v>
      </c>
      <c r="AE18" s="27">
        <v>85</v>
      </c>
      <c r="AG18"/>
      <c r="AH18"/>
      <c r="AI18"/>
      <c r="AJ18"/>
      <c r="AK18"/>
    </row>
    <row r="19" spans="19:37" ht="14" x14ac:dyDescent="0.3">
      <c r="S19"/>
      <c r="T19"/>
      <c r="U19"/>
      <c r="AA19" s="27" t="s">
        <v>210</v>
      </c>
      <c r="AB19" s="27" t="s">
        <v>254</v>
      </c>
      <c r="AC19" s="27" t="s">
        <v>60</v>
      </c>
      <c r="AD19" s="27" t="s">
        <v>235</v>
      </c>
      <c r="AE19" s="27">
        <v>90</v>
      </c>
      <c r="AG19"/>
      <c r="AH19"/>
      <c r="AI19"/>
      <c r="AJ19"/>
      <c r="AK19"/>
    </row>
    <row r="20" spans="19:37" ht="14" x14ac:dyDescent="0.3">
      <c r="S20"/>
      <c r="T20"/>
      <c r="U20"/>
      <c r="AA20" s="27" t="s">
        <v>210</v>
      </c>
      <c r="AB20" s="27" t="s">
        <v>254</v>
      </c>
      <c r="AC20" s="27" t="s">
        <v>60</v>
      </c>
      <c r="AD20" s="27" t="s">
        <v>237</v>
      </c>
      <c r="AE20" s="27">
        <v>56</v>
      </c>
      <c r="AG20"/>
      <c r="AH20"/>
      <c r="AI20"/>
      <c r="AJ20"/>
      <c r="AK20"/>
    </row>
  </sheetData>
  <mergeCells count="6">
    <mergeCell ref="M7:M8"/>
    <mergeCell ref="A1:F1"/>
    <mergeCell ref="H1:K1"/>
    <mergeCell ref="M1:Q1"/>
    <mergeCell ref="M3:M4"/>
    <mergeCell ref="M5:M6"/>
  </mergeCells>
  <phoneticPr fontId="1" type="noConversion"/>
  <pageMargins left="0.7" right="0.7" top="0.75" bottom="0.75" header="0.3" footer="0.3"/>
  <ignoredErrors>
    <ignoredError sqref="I4:K4" formula="1"/>
  </ignoredError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O30" sqref="O30"/>
    </sheetView>
  </sheetViews>
  <sheetFormatPr defaultRowHeight="13" x14ac:dyDescent="0.3"/>
  <cols>
    <col min="1" max="1" width="4.1640625" style="19" bestFit="1" customWidth="1"/>
    <col min="2" max="3" width="5.75" style="19" bestFit="1" customWidth="1"/>
    <col min="4" max="4" width="3.58203125" style="19" customWidth="1"/>
    <col min="5" max="5" width="8.9140625" style="19" customWidth="1"/>
    <col min="6" max="6" width="8.75" style="19" bestFit="1" customWidth="1"/>
    <col min="7" max="12" width="8.08203125" style="19" customWidth="1"/>
    <col min="13" max="13" width="4.83203125" style="19" customWidth="1"/>
    <col min="14" max="14" width="6.1640625" style="19" customWidth="1"/>
    <col min="15" max="15" width="4.1640625" style="19" customWidth="1"/>
    <col min="16" max="17" width="6.1640625" style="19" customWidth="1"/>
    <col min="18" max="18" width="4.1640625" style="19" customWidth="1"/>
    <col min="19" max="20" width="6.1640625" style="19" customWidth="1"/>
    <col min="21" max="21" width="4.1640625" style="19" customWidth="1"/>
    <col min="22" max="23" width="6.1640625" style="19" customWidth="1"/>
    <col min="24" max="25" width="4.1640625" style="19" customWidth="1"/>
    <col min="26" max="31" width="6.1640625" style="19" customWidth="1"/>
    <col min="32" max="32" width="4.1640625" style="19" customWidth="1"/>
    <col min="33" max="34" width="6.1640625" style="19" customWidth="1"/>
    <col min="35" max="35" width="4.1640625" style="19" customWidth="1"/>
    <col min="36" max="36" width="7.1640625" style="19" customWidth="1"/>
    <col min="37" max="16384" width="8.6640625" style="19"/>
  </cols>
  <sheetData>
    <row r="1" spans="1:13" ht="13.5" x14ac:dyDescent="0.3">
      <c r="A1" s="47" t="s">
        <v>288</v>
      </c>
      <c r="B1" s="47"/>
      <c r="C1" s="47"/>
      <c r="E1" s="54" t="s">
        <v>289</v>
      </c>
      <c r="F1" s="54"/>
      <c r="G1" s="54"/>
      <c r="H1" s="54"/>
      <c r="I1" s="54"/>
      <c r="J1" s="54"/>
      <c r="K1" s="54"/>
      <c r="L1" s="54"/>
      <c r="M1" s="54"/>
    </row>
    <row r="2" spans="1:13" ht="25" customHeight="1" x14ac:dyDescent="0.3">
      <c r="A2" s="23" t="s">
        <v>285</v>
      </c>
      <c r="B2" s="23" t="s">
        <v>286</v>
      </c>
      <c r="C2" s="23" t="s">
        <v>287</v>
      </c>
      <c r="E2" s="44" t="s">
        <v>290</v>
      </c>
      <c r="F2" s="23">
        <v>100</v>
      </c>
      <c r="G2" s="23">
        <v>120</v>
      </c>
      <c r="H2" s="23">
        <v>140</v>
      </c>
      <c r="I2" s="23">
        <v>160</v>
      </c>
      <c r="J2" s="23">
        <v>180</v>
      </c>
      <c r="K2" s="23">
        <v>200</v>
      </c>
      <c r="L2" s="23">
        <v>220</v>
      </c>
      <c r="M2" s="23" t="s">
        <v>216</v>
      </c>
    </row>
    <row r="3" spans="1:13" x14ac:dyDescent="0.3">
      <c r="A3" s="18">
        <v>1</v>
      </c>
      <c r="B3" s="18">
        <v>116.7</v>
      </c>
      <c r="C3" s="18">
        <v>118.3</v>
      </c>
      <c r="E3" s="18">
        <v>110</v>
      </c>
      <c r="F3" s="30">
        <f>COUNTIFS($B$3:$B$32,"&gt;=$"&amp;$E3,$B$3:$B$32,"&lt;"&amp;$E4,$C$3:$C$32,"&gt;="&amp;F$2,$C$3:$C$32,"&lt;"&amp;G$2)</f>
        <v>1</v>
      </c>
      <c r="G3" s="30">
        <f t="shared" ref="G3:K3" si="0">COUNTIFS($B$3:$B$32,"&gt;=$"&amp;$E3,$B$3:$B$32,"&lt;"&amp;$E4,$C$3:$C$32,"&gt;="&amp;G$2,$C$3:$C$32,"&lt;"&amp;H$2)</f>
        <v>0</v>
      </c>
      <c r="H3" s="30">
        <f t="shared" si="0"/>
        <v>0</v>
      </c>
      <c r="I3" s="30">
        <f t="shared" si="0"/>
        <v>0</v>
      </c>
      <c r="J3" s="30">
        <f t="shared" si="0"/>
        <v>0</v>
      </c>
      <c r="K3" s="30">
        <f t="shared" si="0"/>
        <v>0</v>
      </c>
      <c r="L3" s="30">
        <f>COUNTIFS($B$3:$B$32,"&gt;=$"&amp;$E3,$B$3:$B$32,"&lt;"&amp;$E4,$C$3:$C$32,"&gt;="&amp;L$2)</f>
        <v>0</v>
      </c>
      <c r="M3" s="30">
        <f>SUM(F3:L3)</f>
        <v>1</v>
      </c>
    </row>
    <row r="4" spans="1:13" x14ac:dyDescent="0.3">
      <c r="A4" s="18">
        <v>2</v>
      </c>
      <c r="B4" s="18">
        <v>177.5</v>
      </c>
      <c r="C4" s="18">
        <v>174.1</v>
      </c>
      <c r="E4" s="18">
        <v>130</v>
      </c>
      <c r="F4" s="30">
        <f t="shared" ref="F4:F8" si="1">COUNTIFS($B$3:$B$32,"&gt;=$"&amp;$E4,$B$3:$B$32,"&lt;"&amp;$E5,$C$3:$C$32,"&gt;="&amp;F$2,$C$3:$C$32,"&lt;"&amp;G$2)</f>
        <v>0</v>
      </c>
      <c r="G4" s="30">
        <f t="shared" ref="G4:G8" si="2">COUNTIFS($B$3:$B$32,"&gt;=$"&amp;$E4,$B$3:$B$32,"&lt;"&amp;$E5,$C$3:$C$32,"&gt;="&amp;G$2,$C$3:$C$32,"&lt;"&amp;H$2)</f>
        <v>2</v>
      </c>
      <c r="H4" s="30">
        <f t="shared" ref="H4:H8" si="3">COUNTIFS($B$3:$B$32,"&gt;=$"&amp;$E4,$B$3:$B$32,"&lt;"&amp;$E5,$C$3:$C$32,"&gt;="&amp;H$2,$C$3:$C$32,"&lt;"&amp;I$2)</f>
        <v>2</v>
      </c>
      <c r="I4" s="30">
        <f t="shared" ref="I4:I8" si="4">COUNTIFS($B$3:$B$32,"&gt;=$"&amp;$E4,$B$3:$B$32,"&lt;"&amp;$E5,$C$3:$C$32,"&gt;="&amp;I$2,$C$3:$C$32,"&lt;"&amp;J$2)</f>
        <v>1</v>
      </c>
      <c r="J4" s="30">
        <f t="shared" ref="J4:J8" si="5">COUNTIFS($B$3:$B$32,"&gt;=$"&amp;$E4,$B$3:$B$32,"&lt;"&amp;$E5,$C$3:$C$32,"&gt;="&amp;J$2,$C$3:$C$32,"&lt;"&amp;K$2)</f>
        <v>0</v>
      </c>
      <c r="K4" s="30">
        <f t="shared" ref="K4:K8" si="6">COUNTIFS($B$3:$B$32,"&gt;=$"&amp;$E4,$B$3:$B$32,"&lt;"&amp;$E5,$C$3:$C$32,"&gt;="&amp;K$2,$C$3:$C$32,"&lt;"&amp;L$2)</f>
        <v>0</v>
      </c>
      <c r="L4" s="30">
        <f t="shared" ref="L4:L8" si="7">COUNTIFS($B$3:$B$32,"&gt;=$"&amp;$E4,$B$3:$B$32,"&lt;"&amp;$E5,$C$3:$C$32,"&gt;="&amp;L$2)</f>
        <v>0</v>
      </c>
      <c r="M4" s="30">
        <f t="shared" ref="M4:M9" si="8">SUM(F4:L4)</f>
        <v>5</v>
      </c>
    </row>
    <row r="5" spans="1:13" x14ac:dyDescent="0.3">
      <c r="A5" s="18">
        <v>3</v>
      </c>
      <c r="B5" s="18">
        <v>167.4</v>
      </c>
      <c r="C5" s="18">
        <v>136.4</v>
      </c>
      <c r="E5" s="18">
        <v>150</v>
      </c>
      <c r="F5" s="30">
        <f t="shared" si="1"/>
        <v>0</v>
      </c>
      <c r="G5" s="30">
        <f t="shared" si="2"/>
        <v>1</v>
      </c>
      <c r="H5" s="30">
        <f t="shared" si="3"/>
        <v>1</v>
      </c>
      <c r="I5" s="30">
        <f t="shared" si="4"/>
        <v>1</v>
      </c>
      <c r="J5" s="30">
        <f t="shared" si="5"/>
        <v>0</v>
      </c>
      <c r="K5" s="30">
        <f t="shared" si="6"/>
        <v>0</v>
      </c>
      <c r="L5" s="30">
        <f t="shared" si="7"/>
        <v>0</v>
      </c>
      <c r="M5" s="30">
        <f t="shared" si="8"/>
        <v>3</v>
      </c>
    </row>
    <row r="6" spans="1:13" x14ac:dyDescent="0.3">
      <c r="A6" s="18">
        <v>4</v>
      </c>
      <c r="B6" s="18">
        <v>130.9</v>
      </c>
      <c r="C6" s="18">
        <v>178.1</v>
      </c>
      <c r="E6" s="18">
        <v>170</v>
      </c>
      <c r="F6" s="30">
        <f t="shared" si="1"/>
        <v>0</v>
      </c>
      <c r="G6" s="30">
        <f t="shared" si="2"/>
        <v>1</v>
      </c>
      <c r="H6" s="30">
        <f t="shared" si="3"/>
        <v>3</v>
      </c>
      <c r="I6" s="30">
        <f t="shared" si="4"/>
        <v>3</v>
      </c>
      <c r="J6" s="30">
        <f t="shared" si="5"/>
        <v>1</v>
      </c>
      <c r="K6" s="30">
        <f t="shared" si="6"/>
        <v>0</v>
      </c>
      <c r="L6" s="30">
        <f t="shared" si="7"/>
        <v>0</v>
      </c>
      <c r="M6" s="30">
        <f t="shared" si="8"/>
        <v>8</v>
      </c>
    </row>
    <row r="7" spans="1:13" x14ac:dyDescent="0.3">
      <c r="A7" s="18">
        <v>5</v>
      </c>
      <c r="B7" s="18">
        <v>199.1</v>
      </c>
      <c r="C7" s="18">
        <v>186.3</v>
      </c>
      <c r="E7" s="18">
        <v>190</v>
      </c>
      <c r="F7" s="30">
        <f t="shared" si="1"/>
        <v>0</v>
      </c>
      <c r="G7" s="30">
        <f t="shared" si="2"/>
        <v>1</v>
      </c>
      <c r="H7" s="30">
        <f t="shared" si="3"/>
        <v>0</v>
      </c>
      <c r="I7" s="30">
        <f t="shared" si="4"/>
        <v>4</v>
      </c>
      <c r="J7" s="30">
        <f t="shared" si="5"/>
        <v>1</v>
      </c>
      <c r="K7" s="30">
        <f t="shared" si="6"/>
        <v>1</v>
      </c>
      <c r="L7" s="30">
        <f t="shared" si="7"/>
        <v>0</v>
      </c>
      <c r="M7" s="30">
        <f t="shared" si="8"/>
        <v>7</v>
      </c>
    </row>
    <row r="8" spans="1:13" x14ac:dyDescent="0.3">
      <c r="A8" s="18">
        <v>6</v>
      </c>
      <c r="B8" s="18">
        <v>198.3</v>
      </c>
      <c r="C8" s="18">
        <v>135.19999999999999</v>
      </c>
      <c r="E8" s="18">
        <v>210</v>
      </c>
      <c r="F8" s="30">
        <f t="shared" si="1"/>
        <v>0</v>
      </c>
      <c r="G8" s="30">
        <f t="shared" si="2"/>
        <v>0</v>
      </c>
      <c r="H8" s="30">
        <f t="shared" si="3"/>
        <v>1</v>
      </c>
      <c r="I8" s="30">
        <f t="shared" si="4"/>
        <v>0</v>
      </c>
      <c r="J8" s="30">
        <f t="shared" si="5"/>
        <v>1</v>
      </c>
      <c r="K8" s="30">
        <f t="shared" si="6"/>
        <v>1</v>
      </c>
      <c r="L8" s="30">
        <f t="shared" si="7"/>
        <v>1</v>
      </c>
      <c r="M8" s="30">
        <f t="shared" si="8"/>
        <v>4</v>
      </c>
    </row>
    <row r="9" spans="1:13" x14ac:dyDescent="0.3">
      <c r="A9" s="18">
        <v>7</v>
      </c>
      <c r="B9" s="18">
        <v>225</v>
      </c>
      <c r="C9" s="18">
        <v>203</v>
      </c>
      <c r="E9" s="18">
        <v>230</v>
      </c>
      <c r="F9" s="30">
        <f>COUNTIFS($B$3:$B$32,"&gt;=$"&amp;$E9,$C$3:$C$32,"&gt;="&amp;F$2,$C$3:$C$32,"&lt;"&amp;G$2)</f>
        <v>0</v>
      </c>
      <c r="G9" s="30">
        <f t="shared" ref="G9:L9" si="9">COUNTIFS($B$3:$B$32,"&gt;=$"&amp;$E9,$C$3:$C$32,"&gt;="&amp;G$2,$C$3:$C$32,"&lt;"&amp;H$2)</f>
        <v>0</v>
      </c>
      <c r="H9" s="30">
        <f t="shared" si="9"/>
        <v>1</v>
      </c>
      <c r="I9" s="30">
        <f t="shared" si="9"/>
        <v>0</v>
      </c>
      <c r="J9" s="30">
        <f t="shared" si="9"/>
        <v>0</v>
      </c>
      <c r="K9" s="30">
        <f t="shared" si="9"/>
        <v>1</v>
      </c>
      <c r="L9" s="30">
        <f t="shared" si="9"/>
        <v>0</v>
      </c>
      <c r="M9" s="30">
        <f t="shared" si="8"/>
        <v>2</v>
      </c>
    </row>
    <row r="10" spans="1:13" x14ac:dyDescent="0.3">
      <c r="A10" s="18">
        <v>8</v>
      </c>
      <c r="B10" s="18">
        <v>180</v>
      </c>
      <c r="C10" s="18">
        <v>163</v>
      </c>
      <c r="E10" s="18" t="s">
        <v>223</v>
      </c>
      <c r="F10" s="30">
        <f>SUM(F3:F9)</f>
        <v>1</v>
      </c>
      <c r="G10" s="30">
        <f t="shared" ref="G10:M10" si="10">SUM(G3:G9)</f>
        <v>5</v>
      </c>
      <c r="H10" s="30">
        <f t="shared" si="10"/>
        <v>8</v>
      </c>
      <c r="I10" s="30">
        <f t="shared" si="10"/>
        <v>9</v>
      </c>
      <c r="J10" s="30">
        <f t="shared" si="10"/>
        <v>3</v>
      </c>
      <c r="K10" s="30">
        <f t="shared" si="10"/>
        <v>3</v>
      </c>
      <c r="L10" s="30">
        <f t="shared" si="10"/>
        <v>1</v>
      </c>
      <c r="M10" s="30">
        <f t="shared" si="10"/>
        <v>30</v>
      </c>
    </row>
    <row r="11" spans="1:13" x14ac:dyDescent="0.3">
      <c r="A11" s="18">
        <v>9</v>
      </c>
      <c r="B11" s="18">
        <v>171</v>
      </c>
      <c r="C11" s="18">
        <v>146.5</v>
      </c>
    </row>
    <row r="12" spans="1:13" ht="13.5" x14ac:dyDescent="0.3">
      <c r="A12" s="18">
        <v>10</v>
      </c>
      <c r="B12" s="18">
        <v>144</v>
      </c>
      <c r="C12" s="18">
        <v>144.5</v>
      </c>
      <c r="E12" s="54" t="s">
        <v>291</v>
      </c>
      <c r="F12" s="54"/>
      <c r="G12" s="54"/>
      <c r="H12" s="54"/>
      <c r="I12" s="54"/>
      <c r="J12" s="54"/>
      <c r="K12" s="54"/>
      <c r="L12" s="54"/>
      <c r="M12" s="54"/>
    </row>
    <row r="13" spans="1:13" ht="26" x14ac:dyDescent="0.3">
      <c r="A13" s="18">
        <v>11</v>
      </c>
      <c r="B13" s="18">
        <v>138</v>
      </c>
      <c r="C13" s="18">
        <v>128</v>
      </c>
      <c r="E13" s="44" t="s">
        <v>290</v>
      </c>
      <c r="F13" s="23">
        <v>100</v>
      </c>
      <c r="G13" s="23">
        <v>120</v>
      </c>
      <c r="H13" s="23">
        <v>140</v>
      </c>
      <c r="I13" s="23">
        <v>160</v>
      </c>
      <c r="J13" s="23">
        <v>180</v>
      </c>
      <c r="K13" s="23">
        <v>200</v>
      </c>
      <c r="L13" s="23">
        <v>220</v>
      </c>
      <c r="M13" s="23" t="s">
        <v>216</v>
      </c>
    </row>
    <row r="14" spans="1:13" x14ac:dyDescent="0.3">
      <c r="A14" s="18">
        <v>12</v>
      </c>
      <c r="B14" s="18">
        <v>191</v>
      </c>
      <c r="C14" s="18">
        <v>168</v>
      </c>
      <c r="E14" s="18">
        <v>110</v>
      </c>
      <c r="F14" s="30">
        <f>SUM(($B$3:$B$32&gt;=$E14)*($B$3:$B$32&lt;$E15)*($C$3:$C$32&gt;=F$13)*($C$3:$C$32&lt;G$13))</f>
        <v>0</v>
      </c>
      <c r="G14" s="30">
        <f t="array" ref="G14">SUM(($B$3:$B$32&gt;=$E14)*($B$3:$B$32&lt;$E15)*($C$3:$C$32&gt;=G$13)*($C$3:$C$32&lt;H$13))</f>
        <v>0</v>
      </c>
      <c r="H14" s="30">
        <f t="array" ref="H14">SUM(($B$3:$B$32&gt;=$E14)*($B$3:$B$32&lt;$E15)*($C$3:$C$32&gt;=H$13)*($C$3:$C$32&lt;I$13))</f>
        <v>0</v>
      </c>
      <c r="I14" s="30">
        <f t="array" ref="I14">SUM(($B$3:$B$32&gt;=$E14)*($B$3:$B$32&lt;$E15)*($C$3:$C$32&gt;=I$13)*($C$3:$C$32&lt;J$13))</f>
        <v>0</v>
      </c>
      <c r="J14" s="30">
        <f t="array" ref="J14">SUM(($B$3:$B$32&gt;=$E14)*($B$3:$B$32&lt;$E15)*($C$3:$C$32&gt;=J$13)*($C$3:$C$32&lt;K$13))</f>
        <v>0</v>
      </c>
      <c r="K14" s="30">
        <f t="array" ref="K14">SUM(($B$3:$B$32&gt;=$E14)*($B$3:$B$32&lt;$E15)*($C$3:$C$32&gt;=K$13)*($C$3:$C$32&lt;L$13))</f>
        <v>0</v>
      </c>
      <c r="L14" s="30">
        <f t="array" ref="L14">SUM(($B$3:$B$32&gt;=$E14)*($B$3:$B$32&lt;$E15)*($C$3:$C$32&gt;=L$13)*($C$3:$C$32&lt;M$13))</f>
        <v>0</v>
      </c>
      <c r="M14" s="30">
        <f>SUM(F14:L14)</f>
        <v>0</v>
      </c>
    </row>
    <row r="15" spans="1:13" x14ac:dyDescent="0.3">
      <c r="A15" s="18">
        <v>13</v>
      </c>
      <c r="B15" s="18">
        <v>171.5</v>
      </c>
      <c r="C15" s="18">
        <v>143</v>
      </c>
      <c r="E15" s="18">
        <v>130</v>
      </c>
      <c r="F15" s="30">
        <f t="array" ref="F15">SUM(($B$3:$B$32&gt;=$E15)*($B$3:$B$32&lt;$E16)*($C$3:$C$32&gt;=F$13)*($C$3:$C$32&lt;G$13))</f>
        <v>0</v>
      </c>
      <c r="G15" s="30">
        <f t="array" ref="G15">SUM(($B$3:$B$32&gt;=$E15)*($B$3:$B$32&lt;$E16)*($C$3:$C$32&gt;=G$13)*($C$3:$C$32&lt;H$13))</f>
        <v>2</v>
      </c>
      <c r="H15" s="30">
        <f t="array" ref="H15">SUM(($B$3:$B$32&gt;=$E15)*($B$3:$B$32&lt;$E16)*($C$3:$C$32&gt;=H$13)*($C$3:$C$32&lt;I$13))</f>
        <v>2</v>
      </c>
      <c r="I15" s="30">
        <f t="array" ref="I15">SUM(($B$3:$B$32&gt;=$E15)*($B$3:$B$32&lt;$E16)*($C$3:$C$32&gt;=I$13)*($C$3:$C$32&lt;J$13))</f>
        <v>1</v>
      </c>
      <c r="J15" s="30">
        <f t="array" ref="J15">SUM(($B$3:$B$32&gt;=$E15)*($B$3:$B$32&lt;$E16)*($C$3:$C$32&gt;=J$13)*($C$3:$C$32&lt;K$13))</f>
        <v>0</v>
      </c>
      <c r="K15" s="30">
        <f t="array" ref="K15">SUM(($B$3:$B$32&gt;=$E15)*($B$3:$B$32&lt;$E16)*($C$3:$C$32&gt;=K$13)*($C$3:$C$32&lt;L$13))</f>
        <v>0</v>
      </c>
      <c r="L15" s="30">
        <f t="array" ref="L15">SUM(($B$3:$B$32&gt;=$E15)*($B$3:$B$32&lt;$E16)*($C$3:$C$32&gt;=L$13)*($C$3:$C$32&lt;M$13))</f>
        <v>0</v>
      </c>
      <c r="M15" s="30">
        <f t="shared" ref="M15:M20" si="11">SUM(F15:L15)</f>
        <v>5</v>
      </c>
    </row>
    <row r="16" spans="1:13" x14ac:dyDescent="0.3">
      <c r="A16" s="18">
        <v>14</v>
      </c>
      <c r="B16" s="18">
        <v>147</v>
      </c>
      <c r="C16" s="18">
        <v>154.5</v>
      </c>
      <c r="E16" s="18">
        <v>150</v>
      </c>
      <c r="F16" s="30">
        <f t="array" ref="F16">SUM(($B$3:$B$32&gt;=$E16)*($B$3:$B$32&lt;$E17)*($C$3:$C$32&gt;=F$13)*($C$3:$C$32&lt;G$13))</f>
        <v>0</v>
      </c>
      <c r="G16" s="30">
        <f t="array" ref="G16">SUM(($B$3:$B$32&gt;=$E16)*($B$3:$B$32&lt;$E17)*($C$3:$C$32&gt;=G$13)*($C$3:$C$32&lt;H$13))</f>
        <v>1</v>
      </c>
      <c r="H16" s="30">
        <f t="array" ref="H16">SUM(($B$3:$B$32&gt;=$E16)*($B$3:$B$32&lt;$E17)*($C$3:$C$32&gt;=H$13)*($C$3:$C$32&lt;I$13))</f>
        <v>1</v>
      </c>
      <c r="I16" s="30">
        <f t="array" ref="I16">SUM(($B$3:$B$32&gt;=$E16)*($B$3:$B$32&lt;$E17)*($C$3:$C$32&gt;=I$13)*($C$3:$C$32&lt;J$13))</f>
        <v>1</v>
      </c>
      <c r="J16" s="30">
        <f t="array" ref="J16">SUM(($B$3:$B$32&gt;=$E16)*($B$3:$B$32&lt;$E17)*($C$3:$C$32&gt;=J$13)*($C$3:$C$32&lt;K$13))</f>
        <v>0</v>
      </c>
      <c r="K16" s="30">
        <f t="array" ref="K16">SUM(($B$3:$B$32&gt;=$E16)*($B$3:$B$32&lt;$E17)*($C$3:$C$32&gt;=K$13)*($C$3:$C$32&lt;L$13))</f>
        <v>0</v>
      </c>
      <c r="L16" s="30">
        <f t="array" ref="L16">SUM(($B$3:$B$32&gt;=$E16)*($B$3:$B$32&lt;$E17)*($C$3:$C$32&gt;=L$13)*($C$3:$C$32&lt;M$13))</f>
        <v>0</v>
      </c>
      <c r="M16" s="30">
        <f t="shared" si="11"/>
        <v>3</v>
      </c>
    </row>
    <row r="17" spans="1:36" x14ac:dyDescent="0.3">
      <c r="A17" s="18">
        <v>15</v>
      </c>
      <c r="B17" s="18">
        <v>172</v>
      </c>
      <c r="C17" s="18">
        <v>171</v>
      </c>
      <c r="E17" s="18">
        <v>170</v>
      </c>
      <c r="F17" s="30">
        <f t="array" ref="F17">SUM(($B$3:$B$32&gt;=$E17)*($B$3:$B$32&lt;$E18)*($C$3:$C$32&gt;=F$13)*($C$3:$C$32&lt;G$13))</f>
        <v>0</v>
      </c>
      <c r="G17" s="30">
        <f t="array" ref="G17">SUM(($B$3:$B$32&gt;=$E17)*($B$3:$B$32&lt;$E18)*($C$3:$C$32&gt;=G$13)*($C$3:$C$32&lt;H$13))</f>
        <v>1</v>
      </c>
      <c r="H17" s="30">
        <f t="array" ref="H17">SUM(($B$3:$B$32&gt;=$E17)*($B$3:$B$32&lt;$E18)*($C$3:$C$32&gt;=H$13)*($C$3:$C$32&lt;I$13))</f>
        <v>3</v>
      </c>
      <c r="I17" s="30">
        <f t="array" ref="I17">SUM(($B$3:$B$32&gt;=$E17)*($B$3:$B$32&lt;$E18)*($C$3:$C$32&gt;=I$13)*($C$3:$C$32&lt;J$13))</f>
        <v>3</v>
      </c>
      <c r="J17" s="30">
        <f t="array" ref="J17">SUM(($B$3:$B$32&gt;=$E17)*($B$3:$B$32&lt;$E18)*($C$3:$C$32&gt;=J$13)*($C$3:$C$32&lt;K$13))</f>
        <v>1</v>
      </c>
      <c r="K17" s="30">
        <f t="array" ref="K17">SUM(($B$3:$B$32&gt;=$E17)*($B$3:$B$32&lt;$E18)*($C$3:$C$32&gt;=K$13)*($C$3:$C$32&lt;L$13))</f>
        <v>0</v>
      </c>
      <c r="L17" s="30">
        <f t="array" ref="L17">SUM(($B$3:$B$32&gt;=$E17)*($B$3:$B$32&lt;$E18)*($C$3:$C$32&gt;=L$13)*($C$3:$C$32&lt;M$13))</f>
        <v>0</v>
      </c>
      <c r="M17" s="30">
        <f t="shared" si="11"/>
        <v>8</v>
      </c>
    </row>
    <row r="18" spans="1:36" x14ac:dyDescent="0.3">
      <c r="A18" s="18">
        <v>16</v>
      </c>
      <c r="B18" s="18">
        <v>195.5</v>
      </c>
      <c r="C18" s="18">
        <v>205.5</v>
      </c>
      <c r="E18" s="18">
        <v>190</v>
      </c>
      <c r="F18" s="30">
        <f t="array" ref="F18">SUM(($B$3:$B$32&gt;=$E18)*($B$3:$B$32&lt;$E19)*($C$3:$C$32&gt;=F$13)*($C$3:$C$32&lt;G$13))</f>
        <v>0</v>
      </c>
      <c r="G18" s="30">
        <f t="array" ref="G18">SUM(($B$3:$B$32&gt;=$E18)*($B$3:$B$32&lt;$E19)*($C$3:$C$32&gt;=G$13)*($C$3:$C$32&lt;H$13))</f>
        <v>1</v>
      </c>
      <c r="H18" s="30">
        <f t="array" ref="H18">SUM(($B$3:$B$32&gt;=$E18)*($B$3:$B$32&lt;$E19)*($C$3:$C$32&gt;=H$13)*($C$3:$C$32&lt;I$13))</f>
        <v>0</v>
      </c>
      <c r="I18" s="30">
        <f t="array" ref="I18">SUM(($B$3:$B$32&gt;=$E18)*($B$3:$B$32&lt;$E19)*($C$3:$C$32&gt;=I$13)*($C$3:$C$32&lt;J$13))</f>
        <v>4</v>
      </c>
      <c r="J18" s="30">
        <f t="array" ref="J18">SUM(($B$3:$B$32&gt;=$E18)*($B$3:$B$32&lt;$E19)*($C$3:$C$32&gt;=J$13)*($C$3:$C$32&lt;K$13))</f>
        <v>1</v>
      </c>
      <c r="K18" s="30">
        <f t="array" ref="K18">SUM(($B$3:$B$32&gt;=$E18)*($B$3:$B$32&lt;$E19)*($C$3:$C$32&gt;=K$13)*($C$3:$C$32&lt;L$13))</f>
        <v>1</v>
      </c>
      <c r="L18" s="30">
        <f t="array" ref="L18">SUM(($B$3:$B$32&gt;=$E18)*($B$3:$B$32&lt;$E19)*($C$3:$C$32&gt;=L$13)*($C$3:$C$32&lt;M$13))</f>
        <v>0</v>
      </c>
      <c r="M18" s="30">
        <f t="shared" si="11"/>
        <v>7</v>
      </c>
    </row>
    <row r="19" spans="1:36" x14ac:dyDescent="0.3">
      <c r="A19" s="18">
        <v>17</v>
      </c>
      <c r="B19" s="18">
        <v>190</v>
      </c>
      <c r="C19" s="18">
        <v>161.1</v>
      </c>
      <c r="E19" s="18">
        <v>210</v>
      </c>
      <c r="F19" s="30">
        <f t="array" ref="F19">SUM(($B$3:$B$32&gt;=$E19)*($B$3:$B$32&lt;$E20)*($C$3:$C$32&gt;=F$13)*($C$3:$C$32&lt;G$13))</f>
        <v>0</v>
      </c>
      <c r="G19" s="30">
        <f t="array" ref="G19">SUM(($B$3:$B$32&gt;=$E19)*($B$3:$B$32&lt;$E20)*($C$3:$C$32&gt;=G$13)*($C$3:$C$32&lt;H$13))</f>
        <v>0</v>
      </c>
      <c r="H19" s="30">
        <f t="array" ref="H19">SUM(($B$3:$B$32&gt;=$E19)*($B$3:$B$32&lt;$E20)*($C$3:$C$32&gt;=H$13)*($C$3:$C$32&lt;I$13))</f>
        <v>1</v>
      </c>
      <c r="I19" s="30">
        <f t="array" ref="I19">SUM(($B$3:$B$32&gt;=$E19)*($B$3:$B$32&lt;$E20)*($C$3:$C$32&gt;=I$13)*($C$3:$C$32&lt;J$13))</f>
        <v>0</v>
      </c>
      <c r="J19" s="30">
        <f t="array" ref="J19">SUM(($B$3:$B$32&gt;=$E19)*($B$3:$B$32&lt;$E20)*($C$3:$C$32&gt;=J$13)*($C$3:$C$32&lt;K$13))</f>
        <v>1</v>
      </c>
      <c r="K19" s="30">
        <f t="array" ref="K19">SUM(($B$3:$B$32&gt;=$E19)*($B$3:$B$32&lt;$E20)*($C$3:$C$32&gt;=K$13)*($C$3:$C$32&lt;L$13))</f>
        <v>1</v>
      </c>
      <c r="L19" s="30">
        <f t="array" ref="L19">SUM(($B$3:$B$32&gt;=$E19)*($B$3:$B$32&lt;$E20)*($C$3:$C$32&gt;=L$13)*($C$3:$C$32&lt;M$13))</f>
        <v>1</v>
      </c>
      <c r="M19" s="30">
        <f t="shared" si="11"/>
        <v>4</v>
      </c>
    </row>
    <row r="20" spans="1:36" x14ac:dyDescent="0.3">
      <c r="A20" s="18">
        <v>18</v>
      </c>
      <c r="B20" s="18">
        <v>206.7</v>
      </c>
      <c r="C20" s="18">
        <v>179.5</v>
      </c>
      <c r="E20" s="18">
        <v>230</v>
      </c>
      <c r="F20" s="30">
        <f t="array" ref="F20">SUM(($B$3:$B$32&gt;=$E20)*($B$3:$B$32&lt;$E21)*($C$3:$C$32&gt;=F$13)*($C$3:$C$32&lt;G$13))</f>
        <v>0</v>
      </c>
      <c r="G20" s="30">
        <f t="array" ref="G20">SUM(($B$3:$B$32&gt;=$E20)*($B$3:$B$32&lt;$E21)*($C$3:$C$32&gt;=G$13)*($C$3:$C$32&lt;H$13))</f>
        <v>0</v>
      </c>
      <c r="H20" s="30">
        <f t="array" ref="H20">SUM(($B$3:$B$32&gt;=$E20)*($B$3:$B$32&lt;$E21)*($C$3:$C$32&gt;=H$13)*($C$3:$C$32&lt;I$13))</f>
        <v>1</v>
      </c>
      <c r="I20" s="30">
        <f t="array" ref="I20">SUM(($B$3:$B$32&gt;=$E20)*($B$3:$B$32&lt;$E21)*($C$3:$C$32&gt;=I$13)*($C$3:$C$32&lt;J$13))</f>
        <v>0</v>
      </c>
      <c r="J20" s="30">
        <f t="array" ref="J20">SUM(($B$3:$B$32&gt;=$E20)*($B$3:$B$32&lt;$E21)*($C$3:$C$32&gt;=J$13)*($C$3:$C$32&lt;K$13))</f>
        <v>0</v>
      </c>
      <c r="K20" s="30">
        <f t="array" ref="K20">SUM(($B$3:$B$32&gt;=$E20)*($B$3:$B$32&lt;$E21)*($C$3:$C$32&gt;=K$13)*($C$3:$C$32&lt;L$13))</f>
        <v>1</v>
      </c>
      <c r="L20" s="30">
        <f t="array" ref="L20">SUM(($B$3:$B$32&gt;=$E20)*($B$3:$B$32&lt;$E21)*($C$3:$C$32&gt;=L$13)*($C$3:$C$32&lt;M$13))</f>
        <v>0</v>
      </c>
      <c r="M20" s="30">
        <f t="shared" si="11"/>
        <v>2</v>
      </c>
    </row>
    <row r="21" spans="1:36" x14ac:dyDescent="0.3">
      <c r="A21" s="18">
        <v>19</v>
      </c>
      <c r="B21" s="18">
        <v>153.19999999999999</v>
      </c>
      <c r="C21" s="18">
        <v>140.1</v>
      </c>
      <c r="E21" s="18" t="s">
        <v>223</v>
      </c>
      <c r="F21" s="30">
        <f>SUM(F14:F20)</f>
        <v>0</v>
      </c>
      <c r="G21" s="30">
        <f t="shared" ref="G21:M21" si="12">SUM(G14:G20)</f>
        <v>5</v>
      </c>
      <c r="H21" s="30">
        <f t="shared" si="12"/>
        <v>8</v>
      </c>
      <c r="I21" s="30">
        <f t="shared" si="12"/>
        <v>9</v>
      </c>
      <c r="J21" s="30">
        <f t="shared" si="12"/>
        <v>3</v>
      </c>
      <c r="K21" s="30">
        <f t="shared" si="12"/>
        <v>3</v>
      </c>
      <c r="L21" s="30">
        <f t="shared" si="12"/>
        <v>1</v>
      </c>
      <c r="M21" s="30">
        <f t="shared" si="12"/>
        <v>29</v>
      </c>
    </row>
    <row r="22" spans="1:36" x14ac:dyDescent="0.3">
      <c r="A22" s="18">
        <v>20</v>
      </c>
      <c r="B22" s="18">
        <v>217</v>
      </c>
      <c r="C22" s="18">
        <v>195.6</v>
      </c>
    </row>
    <row r="23" spans="1:36" x14ac:dyDescent="0.3">
      <c r="A23" s="18">
        <v>21</v>
      </c>
      <c r="B23" s="18">
        <v>179.2</v>
      </c>
      <c r="C23" s="18">
        <v>181.3</v>
      </c>
    </row>
    <row r="24" spans="1:36" ht="14" x14ac:dyDescent="0.3">
      <c r="A24" s="18">
        <v>22</v>
      </c>
      <c r="B24" s="18">
        <v>212.8</v>
      </c>
      <c r="C24" s="18">
        <v>141.9</v>
      </c>
      <c r="E24" s="25" t="s">
        <v>306</v>
      </c>
      <c r="F24" s="25" t="s">
        <v>226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ht="14" x14ac:dyDescent="0.3">
      <c r="A25" s="18">
        <v>23</v>
      </c>
      <c r="B25" s="18">
        <v>171</v>
      </c>
      <c r="C25" s="18">
        <v>130.6</v>
      </c>
      <c r="E25" s="25" t="s">
        <v>77</v>
      </c>
      <c r="F25" t="s">
        <v>299</v>
      </c>
      <c r="G25" t="s">
        <v>300</v>
      </c>
      <c r="H25" t="s">
        <v>301</v>
      </c>
      <c r="I25" t="s">
        <v>302</v>
      </c>
      <c r="J25" t="s">
        <v>303</v>
      </c>
      <c r="K25" t="s">
        <v>304</v>
      </c>
      <c r="L25" t="s">
        <v>305</v>
      </c>
      <c r="M25" t="s">
        <v>29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ht="14" x14ac:dyDescent="0.3">
      <c r="A26" s="18">
        <v>24</v>
      </c>
      <c r="B26" s="18">
        <v>241</v>
      </c>
      <c r="C26" s="18">
        <v>150</v>
      </c>
      <c r="E26" s="26" t="s">
        <v>292</v>
      </c>
      <c r="F26" s="27">
        <v>1</v>
      </c>
      <c r="G26" s="27"/>
      <c r="H26" s="27"/>
      <c r="I26" s="27"/>
      <c r="J26" s="27"/>
      <c r="K26" s="27"/>
      <c r="L26" s="27"/>
      <c r="M26" s="27">
        <v>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ht="14" x14ac:dyDescent="0.3">
      <c r="A27" s="18">
        <v>25</v>
      </c>
      <c r="B27" s="18">
        <v>176.1</v>
      </c>
      <c r="C27" s="18">
        <v>140</v>
      </c>
      <c r="E27" s="26" t="s">
        <v>293</v>
      </c>
      <c r="F27" s="27"/>
      <c r="G27" s="27">
        <v>2</v>
      </c>
      <c r="H27" s="27">
        <v>2</v>
      </c>
      <c r="I27" s="27">
        <v>1</v>
      </c>
      <c r="J27" s="27"/>
      <c r="K27" s="27"/>
      <c r="L27" s="27"/>
      <c r="M27" s="27">
        <v>5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ht="14" x14ac:dyDescent="0.3">
      <c r="A28" s="18">
        <v>26</v>
      </c>
      <c r="B28" s="18">
        <v>165.4</v>
      </c>
      <c r="C28" s="18">
        <v>166.8</v>
      </c>
      <c r="E28" s="26" t="s">
        <v>294</v>
      </c>
      <c r="F28" s="27"/>
      <c r="G28" s="27">
        <v>1</v>
      </c>
      <c r="H28" s="27">
        <v>1</v>
      </c>
      <c r="I28" s="27">
        <v>1</v>
      </c>
      <c r="J28" s="27"/>
      <c r="K28" s="27"/>
      <c r="L28" s="27"/>
      <c r="M28" s="27">
        <v>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ht="14" x14ac:dyDescent="0.3">
      <c r="A29" s="18">
        <v>27</v>
      </c>
      <c r="B29" s="18">
        <v>201</v>
      </c>
      <c r="C29" s="18">
        <v>164.5</v>
      </c>
      <c r="E29" s="26" t="s">
        <v>295</v>
      </c>
      <c r="F29" s="27"/>
      <c r="G29" s="27">
        <v>1</v>
      </c>
      <c r="H29" s="27">
        <v>3</v>
      </c>
      <c r="I29" s="27">
        <v>3</v>
      </c>
      <c r="J29" s="27">
        <v>1</v>
      </c>
      <c r="K29" s="27"/>
      <c r="L29" s="27"/>
      <c r="M29" s="27">
        <v>8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ht="14" x14ac:dyDescent="0.3">
      <c r="A30" s="18">
        <v>28</v>
      </c>
      <c r="B30" s="18">
        <v>212</v>
      </c>
      <c r="C30" s="18">
        <v>229</v>
      </c>
      <c r="E30" s="26" t="s">
        <v>296</v>
      </c>
      <c r="F30" s="27"/>
      <c r="G30" s="27">
        <v>1</v>
      </c>
      <c r="H30" s="27"/>
      <c r="I30" s="27">
        <v>4</v>
      </c>
      <c r="J30" s="27">
        <v>1</v>
      </c>
      <c r="K30" s="27">
        <v>1</v>
      </c>
      <c r="L30" s="27"/>
      <c r="M30" s="27">
        <v>7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ht="14" x14ac:dyDescent="0.3">
      <c r="A31" s="18">
        <v>29</v>
      </c>
      <c r="B31" s="18">
        <v>145.5</v>
      </c>
      <c r="C31" s="18">
        <v>133.4</v>
      </c>
      <c r="E31" s="26" t="s">
        <v>297</v>
      </c>
      <c r="F31" s="27"/>
      <c r="G31" s="27"/>
      <c r="H31" s="27">
        <v>1</v>
      </c>
      <c r="I31" s="27"/>
      <c r="J31" s="27">
        <v>1</v>
      </c>
      <c r="K31" s="27">
        <v>1</v>
      </c>
      <c r="L31" s="27">
        <v>1</v>
      </c>
      <c r="M31" s="27">
        <v>4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ht="14" x14ac:dyDescent="0.3">
      <c r="A32" s="18">
        <v>30</v>
      </c>
      <c r="B32" s="18">
        <v>242.2</v>
      </c>
      <c r="C32" s="18">
        <v>211.5</v>
      </c>
      <c r="E32" s="26" t="s">
        <v>298</v>
      </c>
      <c r="F32" s="27"/>
      <c r="G32" s="27"/>
      <c r="H32" s="27">
        <v>1</v>
      </c>
      <c r="I32" s="27"/>
      <c r="J32" s="27"/>
      <c r="K32" s="27">
        <v>1</v>
      </c>
      <c r="L32" s="27"/>
      <c r="M32" s="27">
        <v>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5:36" ht="14" x14ac:dyDescent="0.3">
      <c r="E33" s="26" t="s">
        <v>29</v>
      </c>
      <c r="F33" s="27">
        <v>1</v>
      </c>
      <c r="G33" s="27">
        <v>5</v>
      </c>
      <c r="H33" s="27">
        <v>8</v>
      </c>
      <c r="I33" s="27">
        <v>9</v>
      </c>
      <c r="J33" s="27">
        <v>3</v>
      </c>
      <c r="K33" s="27">
        <v>3</v>
      </c>
      <c r="L33" s="27">
        <v>1</v>
      </c>
      <c r="M33" s="27">
        <v>30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5:36" ht="14" x14ac:dyDescent="0.3"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5:36" ht="14" x14ac:dyDescent="0.3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5:36" ht="14" x14ac:dyDescent="0.3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5:36" ht="14" x14ac:dyDescent="0.3"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5:36" ht="14" x14ac:dyDescent="0.3"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5:36" ht="14" x14ac:dyDescent="0.3"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5:36" ht="14" x14ac:dyDescent="0.3"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5:36" ht="14" x14ac:dyDescent="0.3"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5:36" ht="14" x14ac:dyDescent="0.3"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5:36" ht="14" x14ac:dyDescent="0.3"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5:36" ht="14" x14ac:dyDescent="0.3"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5:36" ht="14" x14ac:dyDescent="0.3"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5:36" ht="14" x14ac:dyDescent="0.3"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5:36" ht="14" x14ac:dyDescent="0.3"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5:36" ht="14" x14ac:dyDescent="0.3"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5:36" ht="14" x14ac:dyDescent="0.3"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5:36" ht="14" x14ac:dyDescent="0.3"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5:36" ht="14" x14ac:dyDescent="0.3"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5:36" ht="14" x14ac:dyDescent="0.3"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5:36" ht="14" x14ac:dyDescent="0.3"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5:36" ht="14" x14ac:dyDescent="0.3"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5:36" ht="14" x14ac:dyDescent="0.3"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</sheetData>
  <mergeCells count="3">
    <mergeCell ref="A1:C1"/>
    <mergeCell ref="E1:M1"/>
    <mergeCell ref="E12:M12"/>
  </mergeCells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I19" sqref="I19"/>
    </sheetView>
  </sheetViews>
  <sheetFormatPr defaultRowHeight="11.5" x14ac:dyDescent="0.3"/>
  <cols>
    <col min="1" max="2" width="8.6640625" style="19"/>
    <col min="3" max="3" width="4" style="19" customWidth="1"/>
    <col min="4" max="4" width="8.6640625" style="19"/>
    <col min="5" max="5" width="8.75" style="19" bestFit="1" customWidth="1"/>
    <col min="6" max="6" width="10.83203125" style="19" customWidth="1"/>
    <col min="7" max="7" width="11.08203125" style="19" bestFit="1" customWidth="1"/>
    <col min="8" max="16384" width="8.6640625" style="19"/>
  </cols>
  <sheetData>
    <row r="1" spans="1:12" ht="13.5" x14ac:dyDescent="0.3">
      <c r="A1" s="49" t="s">
        <v>79</v>
      </c>
      <c r="B1" s="49"/>
      <c r="D1" s="49" t="s">
        <v>182</v>
      </c>
      <c r="E1" s="49"/>
      <c r="G1" s="49" t="s">
        <v>187</v>
      </c>
      <c r="H1" s="49"/>
      <c r="I1" s="49"/>
      <c r="J1" s="49"/>
      <c r="K1" s="49"/>
    </row>
    <row r="2" spans="1:12" ht="13.5" x14ac:dyDescent="0.3">
      <c r="A2" s="20" t="s">
        <v>80</v>
      </c>
      <c r="B2" s="20" t="s">
        <v>81</v>
      </c>
      <c r="D2" s="32" t="s">
        <v>183</v>
      </c>
      <c r="E2" s="32">
        <f>MAX(B3:B102)-MIN(B3:B102)</f>
        <v>39</v>
      </c>
      <c r="G2" s="23" t="s">
        <v>188</v>
      </c>
      <c r="H2" s="23" t="s">
        <v>189</v>
      </c>
      <c r="I2" s="23" t="s">
        <v>190</v>
      </c>
      <c r="J2" s="23" t="s">
        <v>191</v>
      </c>
      <c r="K2" s="23" t="s">
        <v>192</v>
      </c>
      <c r="L2" s="23" t="s">
        <v>307</v>
      </c>
    </row>
    <row r="3" spans="1:12" ht="13" x14ac:dyDescent="0.3">
      <c r="A3" s="32" t="s">
        <v>82</v>
      </c>
      <c r="B3" s="32">
        <v>81</v>
      </c>
      <c r="D3" s="32" t="s">
        <v>184</v>
      </c>
      <c r="E3" s="32">
        <v>8</v>
      </c>
      <c r="G3" s="32" t="str">
        <f>J3-$E$5&amp;"&lt; x＜＝"&amp;J3</f>
        <v>60&lt; x＜＝65</v>
      </c>
      <c r="H3" s="32">
        <f>(J3-$E$5+J3)/2</f>
        <v>62.5</v>
      </c>
      <c r="I3" s="32">
        <f>J3-$E$5</f>
        <v>60</v>
      </c>
      <c r="J3" s="32">
        <v>65</v>
      </c>
      <c r="K3" s="32">
        <f t="array" ref="K3:K10">FREQUENCY(B3:B102,J3:J10)</f>
        <v>3</v>
      </c>
      <c r="L3" s="55">
        <f>K3/SUM($K$3:$K$10)</f>
        <v>0.03</v>
      </c>
    </row>
    <row r="4" spans="1:12" ht="13" x14ac:dyDescent="0.3">
      <c r="A4" s="32" t="s">
        <v>83</v>
      </c>
      <c r="B4" s="23">
        <v>99</v>
      </c>
      <c r="D4" s="32" t="s">
        <v>185</v>
      </c>
      <c r="E4" s="32">
        <f>E2/E3</f>
        <v>4.875</v>
      </c>
      <c r="G4" s="32" t="str">
        <f t="shared" ref="G4:G10" si="0">J4-$E$5&amp;"&lt; x＜＝"&amp;J4</f>
        <v>65&lt; x＜＝70</v>
      </c>
      <c r="H4" s="32">
        <f t="shared" ref="H4:H10" si="1">(J4-$E$5+J4)/2</f>
        <v>67.5</v>
      </c>
      <c r="I4" s="32">
        <f t="shared" ref="I4:I10" si="2">J4-$E$5</f>
        <v>65</v>
      </c>
      <c r="J4" s="32">
        <v>70</v>
      </c>
      <c r="K4" s="32">
        <v>8</v>
      </c>
      <c r="L4" s="55">
        <f t="shared" ref="L4:L10" si="3">K4/SUM($K$3:$K$10)</f>
        <v>0.08</v>
      </c>
    </row>
    <row r="5" spans="1:12" ht="13" x14ac:dyDescent="0.3">
      <c r="A5" s="32" t="s">
        <v>84</v>
      </c>
      <c r="B5" s="32">
        <v>88</v>
      </c>
      <c r="D5" s="32" t="s">
        <v>186</v>
      </c>
      <c r="E5" s="32">
        <v>5</v>
      </c>
      <c r="G5" s="32" t="str">
        <f t="shared" si="0"/>
        <v>70&lt; x＜＝75</v>
      </c>
      <c r="H5" s="32">
        <f t="shared" si="1"/>
        <v>72.5</v>
      </c>
      <c r="I5" s="32">
        <f t="shared" si="2"/>
        <v>70</v>
      </c>
      <c r="J5" s="32">
        <v>75</v>
      </c>
      <c r="K5" s="32">
        <v>11</v>
      </c>
      <c r="L5" s="55">
        <f t="shared" si="3"/>
        <v>0.11</v>
      </c>
    </row>
    <row r="6" spans="1:12" ht="13" x14ac:dyDescent="0.3">
      <c r="A6" s="32" t="s">
        <v>85</v>
      </c>
      <c r="B6" s="23">
        <v>60</v>
      </c>
      <c r="G6" s="32" t="str">
        <f t="shared" si="0"/>
        <v>75&lt; x＜＝80</v>
      </c>
      <c r="H6" s="32">
        <f t="shared" si="1"/>
        <v>77.5</v>
      </c>
      <c r="I6" s="32">
        <f t="shared" si="2"/>
        <v>75</v>
      </c>
      <c r="J6" s="32">
        <v>80</v>
      </c>
      <c r="K6" s="32">
        <v>17</v>
      </c>
      <c r="L6" s="55">
        <f t="shared" si="3"/>
        <v>0.17</v>
      </c>
    </row>
    <row r="7" spans="1:12" ht="13" x14ac:dyDescent="0.3">
      <c r="A7" s="32" t="s">
        <v>86</v>
      </c>
      <c r="B7" s="32">
        <v>78</v>
      </c>
      <c r="G7" s="32" t="str">
        <f t="shared" si="0"/>
        <v>80&lt; x＜＝85</v>
      </c>
      <c r="H7" s="32">
        <f t="shared" si="1"/>
        <v>82.5</v>
      </c>
      <c r="I7" s="32">
        <f t="shared" si="2"/>
        <v>80</v>
      </c>
      <c r="J7" s="32">
        <v>85</v>
      </c>
      <c r="K7" s="32">
        <v>25</v>
      </c>
      <c r="L7" s="55">
        <f t="shared" si="3"/>
        <v>0.25</v>
      </c>
    </row>
    <row r="8" spans="1:12" ht="13" x14ac:dyDescent="0.3">
      <c r="A8" s="32" t="s">
        <v>87</v>
      </c>
      <c r="B8" s="32">
        <v>92</v>
      </c>
      <c r="G8" s="32" t="str">
        <f t="shared" si="0"/>
        <v>85&lt; x＜＝90</v>
      </c>
      <c r="H8" s="32">
        <f>(J8-$E$5+J8)/2</f>
        <v>87.5</v>
      </c>
      <c r="I8" s="32">
        <f t="shared" si="2"/>
        <v>85</v>
      </c>
      <c r="J8" s="32">
        <v>90</v>
      </c>
      <c r="K8" s="32">
        <v>20</v>
      </c>
      <c r="L8" s="55">
        <f t="shared" si="3"/>
        <v>0.2</v>
      </c>
    </row>
    <row r="9" spans="1:12" ht="13" x14ac:dyDescent="0.3">
      <c r="A9" s="32" t="s">
        <v>88</v>
      </c>
      <c r="B9" s="32">
        <v>78</v>
      </c>
      <c r="G9" s="32" t="str">
        <f t="shared" si="0"/>
        <v>90&lt; x＜＝95</v>
      </c>
      <c r="H9" s="32">
        <f t="shared" si="1"/>
        <v>92.5</v>
      </c>
      <c r="I9" s="32">
        <f t="shared" si="2"/>
        <v>90</v>
      </c>
      <c r="J9" s="32">
        <v>95</v>
      </c>
      <c r="K9" s="32">
        <v>10</v>
      </c>
      <c r="L9" s="55">
        <f t="shared" si="3"/>
        <v>0.1</v>
      </c>
    </row>
    <row r="10" spans="1:12" ht="13" x14ac:dyDescent="0.3">
      <c r="A10" s="32" t="s">
        <v>89</v>
      </c>
      <c r="B10" s="32">
        <v>81</v>
      </c>
      <c r="G10" s="32" t="str">
        <f t="shared" si="0"/>
        <v>95&lt; x＜＝100</v>
      </c>
      <c r="H10" s="32">
        <f t="shared" si="1"/>
        <v>97.5</v>
      </c>
      <c r="I10" s="32">
        <f t="shared" si="2"/>
        <v>95</v>
      </c>
      <c r="J10" s="32">
        <v>100</v>
      </c>
      <c r="K10" s="32">
        <v>6</v>
      </c>
      <c r="L10" s="55">
        <f t="shared" si="3"/>
        <v>0.06</v>
      </c>
    </row>
    <row r="11" spans="1:12" ht="13" x14ac:dyDescent="0.3">
      <c r="A11" s="32" t="s">
        <v>90</v>
      </c>
      <c r="B11" s="32">
        <v>92</v>
      </c>
    </row>
    <row r="12" spans="1:12" ht="13" x14ac:dyDescent="0.3">
      <c r="A12" s="32" t="s">
        <v>91</v>
      </c>
      <c r="B12" s="32">
        <v>79</v>
      </c>
    </row>
    <row r="13" spans="1:12" ht="14" x14ac:dyDescent="0.3">
      <c r="A13" s="32" t="s">
        <v>92</v>
      </c>
      <c r="B13" s="32">
        <v>69</v>
      </c>
      <c r="E13"/>
      <c r="F13"/>
      <c r="G13"/>
    </row>
    <row r="14" spans="1:12" ht="14" x14ac:dyDescent="0.3">
      <c r="A14" s="32" t="s">
        <v>93</v>
      </c>
      <c r="B14" s="32">
        <v>78</v>
      </c>
      <c r="E14"/>
      <c r="F14"/>
      <c r="G14"/>
    </row>
    <row r="15" spans="1:12" ht="14" x14ac:dyDescent="0.3">
      <c r="A15" s="32" t="s">
        <v>94</v>
      </c>
      <c r="B15" s="32">
        <v>84</v>
      </c>
      <c r="E15"/>
      <c r="F15"/>
      <c r="G15"/>
    </row>
    <row r="16" spans="1:12" ht="14" x14ac:dyDescent="0.3">
      <c r="A16" s="32" t="s">
        <v>95</v>
      </c>
      <c r="B16" s="32">
        <v>78</v>
      </c>
      <c r="E16"/>
      <c r="F16"/>
      <c r="G16"/>
    </row>
    <row r="17" spans="1:7" ht="14" x14ac:dyDescent="0.3">
      <c r="A17" s="32" t="s">
        <v>96</v>
      </c>
      <c r="B17" s="32">
        <v>82</v>
      </c>
      <c r="E17"/>
      <c r="F17"/>
      <c r="G17"/>
    </row>
    <row r="18" spans="1:7" ht="14" x14ac:dyDescent="0.3">
      <c r="A18" s="32" t="s">
        <v>97</v>
      </c>
      <c r="B18" s="32">
        <v>84</v>
      </c>
      <c r="E18"/>
      <c r="F18"/>
      <c r="G18"/>
    </row>
    <row r="19" spans="1:7" ht="14" x14ac:dyDescent="0.3">
      <c r="A19" s="32" t="s">
        <v>98</v>
      </c>
      <c r="B19" s="32">
        <v>85</v>
      </c>
      <c r="E19"/>
      <c r="F19"/>
    </row>
    <row r="20" spans="1:7" ht="14" x14ac:dyDescent="0.3">
      <c r="A20" s="32" t="s">
        <v>99</v>
      </c>
      <c r="B20" s="32">
        <v>86</v>
      </c>
      <c r="E20"/>
      <c r="F20"/>
    </row>
    <row r="21" spans="1:7" ht="14" x14ac:dyDescent="0.3">
      <c r="A21" s="32" t="s">
        <v>100</v>
      </c>
      <c r="B21" s="32">
        <v>88</v>
      </c>
      <c r="E21"/>
      <c r="F21"/>
    </row>
    <row r="22" spans="1:7" ht="14" x14ac:dyDescent="0.3">
      <c r="A22" s="32" t="s">
        <v>101</v>
      </c>
      <c r="B22" s="32">
        <v>78</v>
      </c>
      <c r="E22"/>
      <c r="F22"/>
    </row>
    <row r="23" spans="1:7" ht="14" x14ac:dyDescent="0.3">
      <c r="A23" s="32" t="s">
        <v>102</v>
      </c>
      <c r="B23" s="32">
        <v>94</v>
      </c>
      <c r="E23"/>
      <c r="F23"/>
    </row>
    <row r="24" spans="1:7" ht="14" x14ac:dyDescent="0.3">
      <c r="A24" s="32" t="s">
        <v>103</v>
      </c>
      <c r="B24" s="32">
        <v>74</v>
      </c>
      <c r="E24"/>
      <c r="F24"/>
    </row>
    <row r="25" spans="1:7" ht="14" x14ac:dyDescent="0.3">
      <c r="A25" s="32" t="s">
        <v>104</v>
      </c>
      <c r="B25" s="32">
        <v>97</v>
      </c>
      <c r="E25"/>
      <c r="F25"/>
    </row>
    <row r="26" spans="1:7" ht="14" x14ac:dyDescent="0.3">
      <c r="A26" s="32" t="s">
        <v>105</v>
      </c>
      <c r="B26" s="32">
        <v>89</v>
      </c>
      <c r="E26"/>
      <c r="F26"/>
    </row>
    <row r="27" spans="1:7" ht="14" x14ac:dyDescent="0.3">
      <c r="A27" s="32" t="s">
        <v>106</v>
      </c>
      <c r="B27" s="32">
        <v>81</v>
      </c>
      <c r="E27"/>
      <c r="F27"/>
    </row>
    <row r="28" spans="1:7" ht="14" x14ac:dyDescent="0.3">
      <c r="A28" s="32" t="s">
        <v>107</v>
      </c>
      <c r="B28" s="32">
        <v>74</v>
      </c>
      <c r="E28"/>
      <c r="F28"/>
    </row>
    <row r="29" spans="1:7" ht="14" x14ac:dyDescent="0.3">
      <c r="A29" s="32" t="s">
        <v>108</v>
      </c>
      <c r="B29" s="32">
        <v>77</v>
      </c>
      <c r="E29"/>
      <c r="F29"/>
    </row>
    <row r="30" spans="1:7" ht="14" x14ac:dyDescent="0.3">
      <c r="A30" s="32" t="s">
        <v>109</v>
      </c>
      <c r="B30" s="32">
        <v>73</v>
      </c>
      <c r="E30"/>
      <c r="F30"/>
    </row>
    <row r="31" spans="1:7" ht="14" x14ac:dyDescent="0.3">
      <c r="A31" s="32" t="s">
        <v>110</v>
      </c>
      <c r="B31" s="32">
        <v>83</v>
      </c>
      <c r="E31"/>
      <c r="F31"/>
    </row>
    <row r="32" spans="1:7" ht="14" x14ac:dyDescent="0.3">
      <c r="A32" s="32" t="s">
        <v>111</v>
      </c>
      <c r="B32" s="32">
        <v>87</v>
      </c>
      <c r="E32"/>
      <c r="F32"/>
    </row>
    <row r="33" spans="1:6" ht="14" x14ac:dyDescent="0.3">
      <c r="A33" s="32" t="s">
        <v>112</v>
      </c>
      <c r="B33" s="32">
        <v>77</v>
      </c>
      <c r="E33"/>
      <c r="F33"/>
    </row>
    <row r="34" spans="1:6" ht="14" x14ac:dyDescent="0.3">
      <c r="A34" s="32" t="s">
        <v>113</v>
      </c>
      <c r="B34" s="32">
        <v>88</v>
      </c>
      <c r="E34"/>
      <c r="F34"/>
    </row>
    <row r="35" spans="1:6" ht="14" x14ac:dyDescent="0.3">
      <c r="A35" s="32" t="s">
        <v>114</v>
      </c>
      <c r="B35" s="32">
        <v>74</v>
      </c>
      <c r="E35"/>
      <c r="F35"/>
    </row>
    <row r="36" spans="1:6" ht="13" x14ac:dyDescent="0.3">
      <c r="A36" s="32" t="s">
        <v>115</v>
      </c>
      <c r="B36" s="32">
        <v>73</v>
      </c>
    </row>
    <row r="37" spans="1:6" ht="13" x14ac:dyDescent="0.3">
      <c r="A37" s="32" t="s">
        <v>116</v>
      </c>
      <c r="B37" s="32">
        <v>83</v>
      </c>
    </row>
    <row r="38" spans="1:6" ht="13" x14ac:dyDescent="0.3">
      <c r="A38" s="32" t="s">
        <v>117</v>
      </c>
      <c r="B38" s="32">
        <v>77</v>
      </c>
    </row>
    <row r="39" spans="1:6" ht="13" x14ac:dyDescent="0.3">
      <c r="A39" s="32" t="s">
        <v>118</v>
      </c>
      <c r="B39" s="32">
        <v>86</v>
      </c>
    </row>
    <row r="40" spans="1:6" ht="13" x14ac:dyDescent="0.3">
      <c r="A40" s="32" t="s">
        <v>119</v>
      </c>
      <c r="B40" s="32">
        <v>84</v>
      </c>
    </row>
    <row r="41" spans="1:6" ht="13" x14ac:dyDescent="0.3">
      <c r="A41" s="32" t="s">
        <v>120</v>
      </c>
      <c r="B41" s="32">
        <v>82</v>
      </c>
    </row>
    <row r="42" spans="1:6" ht="13" x14ac:dyDescent="0.3">
      <c r="A42" s="32" t="s">
        <v>121</v>
      </c>
      <c r="B42" s="32">
        <v>81</v>
      </c>
    </row>
    <row r="43" spans="1:6" ht="13" x14ac:dyDescent="0.3">
      <c r="A43" s="32" t="s">
        <v>122</v>
      </c>
      <c r="B43" s="32">
        <v>91</v>
      </c>
    </row>
    <row r="44" spans="1:6" ht="13" x14ac:dyDescent="0.3">
      <c r="A44" s="32" t="s">
        <v>123</v>
      </c>
      <c r="B44" s="32">
        <v>87</v>
      </c>
    </row>
    <row r="45" spans="1:6" ht="13" x14ac:dyDescent="0.3">
      <c r="A45" s="32" t="s">
        <v>124</v>
      </c>
      <c r="B45" s="32">
        <v>82</v>
      </c>
    </row>
    <row r="46" spans="1:6" ht="13" x14ac:dyDescent="0.3">
      <c r="A46" s="32" t="s">
        <v>125</v>
      </c>
      <c r="B46" s="32">
        <v>81</v>
      </c>
    </row>
    <row r="47" spans="1:6" ht="13" x14ac:dyDescent="0.3">
      <c r="A47" s="32" t="s">
        <v>126</v>
      </c>
      <c r="B47" s="32">
        <v>83</v>
      </c>
    </row>
    <row r="48" spans="1:6" ht="13" x14ac:dyDescent="0.3">
      <c r="A48" s="32" t="s">
        <v>127</v>
      </c>
      <c r="B48" s="32">
        <v>80</v>
      </c>
    </row>
    <row r="49" spans="1:2" ht="13" x14ac:dyDescent="0.3">
      <c r="A49" s="32" t="s">
        <v>128</v>
      </c>
      <c r="B49" s="32">
        <v>70</v>
      </c>
    </row>
    <row r="50" spans="1:2" ht="13" x14ac:dyDescent="0.3">
      <c r="A50" s="32" t="s">
        <v>129</v>
      </c>
      <c r="B50" s="32">
        <v>86</v>
      </c>
    </row>
    <row r="51" spans="1:2" ht="13" x14ac:dyDescent="0.3">
      <c r="A51" s="32" t="s">
        <v>130</v>
      </c>
      <c r="B51" s="32">
        <v>83</v>
      </c>
    </row>
    <row r="52" spans="1:2" ht="13" x14ac:dyDescent="0.3">
      <c r="A52" s="32" t="s">
        <v>131</v>
      </c>
      <c r="B52" s="32">
        <v>82</v>
      </c>
    </row>
    <row r="53" spans="1:2" ht="13" x14ac:dyDescent="0.3">
      <c r="A53" s="32" t="s">
        <v>132</v>
      </c>
      <c r="B53" s="32">
        <v>81</v>
      </c>
    </row>
    <row r="54" spans="1:2" ht="13" x14ac:dyDescent="0.3">
      <c r="A54" s="32" t="s">
        <v>133</v>
      </c>
      <c r="B54" s="32">
        <v>84</v>
      </c>
    </row>
    <row r="55" spans="1:2" ht="13" x14ac:dyDescent="0.3">
      <c r="A55" s="32" t="s">
        <v>134</v>
      </c>
      <c r="B55" s="32">
        <v>86</v>
      </c>
    </row>
    <row r="56" spans="1:2" ht="13" x14ac:dyDescent="0.3">
      <c r="A56" s="32" t="s">
        <v>135</v>
      </c>
      <c r="B56" s="32">
        <v>82</v>
      </c>
    </row>
    <row r="57" spans="1:2" ht="13" x14ac:dyDescent="0.3">
      <c r="A57" s="32" t="s">
        <v>136</v>
      </c>
      <c r="B57" s="32">
        <v>78</v>
      </c>
    </row>
    <row r="58" spans="1:2" ht="13" x14ac:dyDescent="0.3">
      <c r="A58" s="32" t="s">
        <v>137</v>
      </c>
      <c r="B58" s="32">
        <v>97</v>
      </c>
    </row>
    <row r="59" spans="1:2" ht="13" x14ac:dyDescent="0.3">
      <c r="A59" s="32" t="s">
        <v>138</v>
      </c>
      <c r="B59" s="32">
        <v>92</v>
      </c>
    </row>
    <row r="60" spans="1:2" ht="13" x14ac:dyDescent="0.3">
      <c r="A60" s="32" t="s">
        <v>139</v>
      </c>
      <c r="B60" s="32">
        <v>65</v>
      </c>
    </row>
    <row r="61" spans="1:2" ht="13" x14ac:dyDescent="0.3">
      <c r="A61" s="32" t="s">
        <v>140</v>
      </c>
      <c r="B61" s="32">
        <v>85</v>
      </c>
    </row>
    <row r="62" spans="1:2" ht="13" x14ac:dyDescent="0.3">
      <c r="A62" s="32" t="s">
        <v>141</v>
      </c>
      <c r="B62" s="32">
        <v>88</v>
      </c>
    </row>
    <row r="63" spans="1:2" ht="13" x14ac:dyDescent="0.3">
      <c r="A63" s="32" t="s">
        <v>142</v>
      </c>
      <c r="B63" s="32">
        <v>74</v>
      </c>
    </row>
    <row r="64" spans="1:2" ht="13" x14ac:dyDescent="0.3">
      <c r="A64" s="32" t="s">
        <v>143</v>
      </c>
      <c r="B64" s="32">
        <v>93</v>
      </c>
    </row>
    <row r="65" spans="1:2" ht="13" x14ac:dyDescent="0.3">
      <c r="A65" s="32" t="s">
        <v>144</v>
      </c>
      <c r="B65" s="32">
        <v>72</v>
      </c>
    </row>
    <row r="66" spans="1:2" ht="13" x14ac:dyDescent="0.3">
      <c r="A66" s="32" t="s">
        <v>145</v>
      </c>
      <c r="B66" s="32">
        <v>91</v>
      </c>
    </row>
    <row r="67" spans="1:2" ht="13" x14ac:dyDescent="0.3">
      <c r="A67" s="32" t="s">
        <v>146</v>
      </c>
      <c r="B67" s="32">
        <v>68</v>
      </c>
    </row>
    <row r="68" spans="1:2" ht="13" x14ac:dyDescent="0.3">
      <c r="A68" s="32" t="s">
        <v>147</v>
      </c>
      <c r="B68" s="32">
        <v>87</v>
      </c>
    </row>
    <row r="69" spans="1:2" ht="13" x14ac:dyDescent="0.3">
      <c r="A69" s="32" t="s">
        <v>148</v>
      </c>
      <c r="B69" s="32">
        <v>71</v>
      </c>
    </row>
    <row r="70" spans="1:2" ht="13" x14ac:dyDescent="0.3">
      <c r="A70" s="32" t="s">
        <v>149</v>
      </c>
      <c r="B70" s="32">
        <v>96</v>
      </c>
    </row>
    <row r="71" spans="1:2" ht="13" x14ac:dyDescent="0.3">
      <c r="A71" s="32" t="s">
        <v>150</v>
      </c>
      <c r="B71" s="32">
        <v>94</v>
      </c>
    </row>
    <row r="72" spans="1:2" ht="13" x14ac:dyDescent="0.3">
      <c r="A72" s="32" t="s">
        <v>151</v>
      </c>
      <c r="B72" s="32">
        <v>81</v>
      </c>
    </row>
    <row r="73" spans="1:2" ht="13" x14ac:dyDescent="0.3">
      <c r="A73" s="32" t="s">
        <v>152</v>
      </c>
      <c r="B73" s="32">
        <v>69</v>
      </c>
    </row>
    <row r="74" spans="1:2" ht="13" x14ac:dyDescent="0.3">
      <c r="A74" s="32" t="s">
        <v>153</v>
      </c>
      <c r="B74" s="32">
        <v>73</v>
      </c>
    </row>
    <row r="75" spans="1:2" ht="13" x14ac:dyDescent="0.3">
      <c r="A75" s="32" t="s">
        <v>154</v>
      </c>
      <c r="B75" s="32">
        <v>88</v>
      </c>
    </row>
    <row r="76" spans="1:2" ht="13" x14ac:dyDescent="0.3">
      <c r="A76" s="32" t="s">
        <v>155</v>
      </c>
      <c r="B76" s="32">
        <v>77</v>
      </c>
    </row>
    <row r="77" spans="1:2" ht="13" x14ac:dyDescent="0.3">
      <c r="A77" s="32" t="s">
        <v>156</v>
      </c>
      <c r="B77" s="32">
        <v>86</v>
      </c>
    </row>
    <row r="78" spans="1:2" ht="13" x14ac:dyDescent="0.3">
      <c r="A78" s="32" t="s">
        <v>157</v>
      </c>
      <c r="B78" s="32">
        <v>97</v>
      </c>
    </row>
    <row r="79" spans="1:2" ht="13" x14ac:dyDescent="0.3">
      <c r="A79" s="32" t="s">
        <v>158</v>
      </c>
      <c r="B79" s="32">
        <v>94</v>
      </c>
    </row>
    <row r="80" spans="1:2" ht="13" x14ac:dyDescent="0.3">
      <c r="A80" s="32" t="s">
        <v>159</v>
      </c>
      <c r="B80" s="32">
        <v>86</v>
      </c>
    </row>
    <row r="81" spans="1:2" ht="13" x14ac:dyDescent="0.3">
      <c r="A81" s="32" t="s">
        <v>160</v>
      </c>
      <c r="B81" s="32">
        <v>75</v>
      </c>
    </row>
    <row r="82" spans="1:2" ht="13" x14ac:dyDescent="0.3">
      <c r="A82" s="32" t="s">
        <v>161</v>
      </c>
      <c r="B82" s="32">
        <v>90</v>
      </c>
    </row>
    <row r="83" spans="1:2" ht="13" x14ac:dyDescent="0.3">
      <c r="A83" s="32" t="s">
        <v>162</v>
      </c>
      <c r="B83" s="32">
        <v>71</v>
      </c>
    </row>
    <row r="84" spans="1:2" ht="13" x14ac:dyDescent="0.3">
      <c r="A84" s="32" t="s">
        <v>163</v>
      </c>
      <c r="B84" s="32">
        <v>65</v>
      </c>
    </row>
    <row r="85" spans="1:2" ht="13" x14ac:dyDescent="0.3">
      <c r="A85" s="32" t="s">
        <v>164</v>
      </c>
      <c r="B85" s="32">
        <v>67</v>
      </c>
    </row>
    <row r="86" spans="1:2" ht="13" x14ac:dyDescent="0.3">
      <c r="A86" s="32" t="s">
        <v>165</v>
      </c>
      <c r="B86" s="32">
        <v>67</v>
      </c>
    </row>
    <row r="87" spans="1:2" ht="13" x14ac:dyDescent="0.3">
      <c r="A87" s="32" t="s">
        <v>166</v>
      </c>
      <c r="B87" s="32">
        <v>81</v>
      </c>
    </row>
    <row r="88" spans="1:2" ht="13" x14ac:dyDescent="0.3">
      <c r="A88" s="32" t="s">
        <v>167</v>
      </c>
      <c r="B88" s="32">
        <v>80</v>
      </c>
    </row>
    <row r="89" spans="1:2" ht="13" x14ac:dyDescent="0.3">
      <c r="A89" s="32" t="s">
        <v>168</v>
      </c>
      <c r="B89" s="32">
        <v>78</v>
      </c>
    </row>
    <row r="90" spans="1:2" ht="13" x14ac:dyDescent="0.3">
      <c r="A90" s="32" t="s">
        <v>169</v>
      </c>
      <c r="B90" s="32">
        <v>86</v>
      </c>
    </row>
    <row r="91" spans="1:2" ht="13" x14ac:dyDescent="0.3">
      <c r="A91" s="32" t="s">
        <v>170</v>
      </c>
      <c r="B91" s="32">
        <v>82</v>
      </c>
    </row>
    <row r="92" spans="1:2" ht="13" x14ac:dyDescent="0.3">
      <c r="A92" s="32" t="s">
        <v>171</v>
      </c>
      <c r="B92" s="32">
        <v>86</v>
      </c>
    </row>
    <row r="93" spans="1:2" ht="13" x14ac:dyDescent="0.3">
      <c r="A93" s="32" t="s">
        <v>172</v>
      </c>
      <c r="B93" s="32">
        <v>79</v>
      </c>
    </row>
    <row r="94" spans="1:2" ht="13" x14ac:dyDescent="0.3">
      <c r="A94" s="32" t="s">
        <v>173</v>
      </c>
      <c r="B94" s="32">
        <v>76</v>
      </c>
    </row>
    <row r="95" spans="1:2" ht="13" x14ac:dyDescent="0.3">
      <c r="A95" s="32" t="s">
        <v>174</v>
      </c>
      <c r="B95" s="32">
        <v>86</v>
      </c>
    </row>
    <row r="96" spans="1:2" ht="13" x14ac:dyDescent="0.3">
      <c r="A96" s="32" t="s">
        <v>175</v>
      </c>
      <c r="B96" s="32">
        <v>69</v>
      </c>
    </row>
    <row r="97" spans="1:2" ht="13" x14ac:dyDescent="0.3">
      <c r="A97" s="32" t="s">
        <v>176</v>
      </c>
      <c r="B97" s="32">
        <v>69</v>
      </c>
    </row>
    <row r="98" spans="1:2" ht="13" x14ac:dyDescent="0.3">
      <c r="A98" s="32" t="s">
        <v>177</v>
      </c>
      <c r="B98" s="32">
        <v>88</v>
      </c>
    </row>
    <row r="99" spans="1:2" ht="13" x14ac:dyDescent="0.3">
      <c r="A99" s="32" t="s">
        <v>178</v>
      </c>
      <c r="B99" s="32">
        <v>97</v>
      </c>
    </row>
    <row r="100" spans="1:2" ht="13" x14ac:dyDescent="0.3">
      <c r="A100" s="32" t="s">
        <v>179</v>
      </c>
      <c r="B100" s="32">
        <v>91</v>
      </c>
    </row>
    <row r="101" spans="1:2" ht="13" x14ac:dyDescent="0.3">
      <c r="A101" s="32" t="s">
        <v>180</v>
      </c>
      <c r="B101" s="32">
        <v>80</v>
      </c>
    </row>
    <row r="102" spans="1:2" ht="13" x14ac:dyDescent="0.3">
      <c r="A102" s="32" t="s">
        <v>181</v>
      </c>
      <c r="B102" s="32">
        <v>85</v>
      </c>
    </row>
  </sheetData>
  <mergeCells count="3">
    <mergeCell ref="A1:B1"/>
    <mergeCell ref="D1:E1"/>
    <mergeCell ref="G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opLeftCell="A8" workbookViewId="0">
      <selection activeCell="I28" sqref="I28"/>
    </sheetView>
  </sheetViews>
  <sheetFormatPr defaultRowHeight="13" x14ac:dyDescent="0.3"/>
  <cols>
    <col min="1" max="2" width="8.6640625" style="19"/>
    <col min="3" max="3" width="4" style="19" customWidth="1"/>
    <col min="4" max="4" width="8.6640625" style="19"/>
    <col min="5" max="5" width="8.75" style="19" bestFit="1" customWidth="1"/>
    <col min="6" max="6" width="10.83203125" style="19" customWidth="1"/>
    <col min="7" max="7" width="8.75" style="19" customWidth="1"/>
    <col min="8" max="8" width="10.83203125" style="19" bestFit="1" customWidth="1"/>
    <col min="9" max="9" width="12.33203125" style="19" bestFit="1" customWidth="1"/>
    <col min="10" max="10" width="14.33203125" style="19" bestFit="1" customWidth="1"/>
    <col min="11" max="12" width="8.6640625" style="19"/>
    <col min="13" max="13" width="10.1640625" style="19" bestFit="1" customWidth="1"/>
    <col min="14" max="14" width="11.83203125" style="19" bestFit="1" customWidth="1"/>
    <col min="15" max="15" width="10.1640625" style="19" bestFit="1" customWidth="1"/>
    <col min="16" max="16" width="11.83203125" style="19" bestFit="1" customWidth="1"/>
    <col min="17" max="16384" width="8.6640625" style="19"/>
  </cols>
  <sheetData>
    <row r="1" spans="1:16" ht="13" customHeight="1" x14ac:dyDescent="0.3">
      <c r="A1" s="49" t="s">
        <v>79</v>
      </c>
      <c r="B1" s="49"/>
      <c r="D1" s="49" t="s">
        <v>182</v>
      </c>
      <c r="E1" s="49"/>
      <c r="G1" s="49" t="s">
        <v>187</v>
      </c>
      <c r="H1" s="49"/>
      <c r="I1" s="49"/>
      <c r="J1" s="49"/>
      <c r="K1" s="49"/>
    </row>
    <row r="2" spans="1:16" ht="13" customHeight="1" x14ac:dyDescent="0.3">
      <c r="A2" s="20" t="s">
        <v>80</v>
      </c>
      <c r="B2" s="20" t="s">
        <v>81</v>
      </c>
      <c r="D2" s="32" t="s">
        <v>183</v>
      </c>
      <c r="E2" s="32">
        <f>MAX(B3:B102)-MIN(B3:B102)</f>
        <v>39</v>
      </c>
      <c r="G2" s="23" t="s">
        <v>188</v>
      </c>
      <c r="H2" s="23" t="s">
        <v>189</v>
      </c>
      <c r="I2" s="23" t="s">
        <v>314</v>
      </c>
      <c r="J2" s="23" t="s">
        <v>191</v>
      </c>
      <c r="K2" s="23" t="s">
        <v>192</v>
      </c>
      <c r="L2" s="23" t="s">
        <v>307</v>
      </c>
      <c r="M2" s="23" t="s">
        <v>308</v>
      </c>
      <c r="N2" s="23" t="s">
        <v>309</v>
      </c>
      <c r="O2" s="23" t="s">
        <v>311</v>
      </c>
      <c r="P2" s="23" t="s">
        <v>313</v>
      </c>
    </row>
    <row r="3" spans="1:16" ht="13" customHeight="1" x14ac:dyDescent="0.3">
      <c r="A3" s="32" t="s">
        <v>82</v>
      </c>
      <c r="B3" s="32">
        <v>81</v>
      </c>
      <c r="D3" s="32" t="s">
        <v>184</v>
      </c>
      <c r="E3" s="32">
        <v>8</v>
      </c>
      <c r="G3" s="32" t="str">
        <f>J3-$E$5&amp;"&lt; x＜＝"&amp;J3</f>
        <v>60&lt; x＜＝65</v>
      </c>
      <c r="H3" s="32">
        <f>(J3-$E$5+J3)/2</f>
        <v>62.5</v>
      </c>
      <c r="I3" s="32">
        <f>J3-$E$5</f>
        <v>60</v>
      </c>
      <c r="J3" s="32">
        <v>65</v>
      </c>
      <c r="K3" s="32">
        <f t="array" ref="K3:K10">FREQUENCY(B3:B102,J3:J10)</f>
        <v>3</v>
      </c>
      <c r="L3" s="55">
        <f>K3/SUM($K$3:$K$10)</f>
        <v>0.03</v>
      </c>
      <c r="M3" s="32">
        <f>SUM(K$3:K$10)-SUM(K$1:K2)</f>
        <v>100</v>
      </c>
      <c r="N3" s="55">
        <f>SUM(L$3:L$10)-SUM(L$1:L2)</f>
        <v>1</v>
      </c>
      <c r="O3" s="32">
        <f>SUM(K$2:K3)</f>
        <v>3</v>
      </c>
      <c r="P3" s="55">
        <f>SUM(L$2:L3)</f>
        <v>0.03</v>
      </c>
    </row>
    <row r="4" spans="1:16" ht="13" customHeight="1" x14ac:dyDescent="0.3">
      <c r="A4" s="32" t="s">
        <v>83</v>
      </c>
      <c r="B4" s="23">
        <v>99</v>
      </c>
      <c r="D4" s="32" t="s">
        <v>185</v>
      </c>
      <c r="E4" s="32">
        <f>E2/E3</f>
        <v>4.875</v>
      </c>
      <c r="G4" s="32" t="str">
        <f t="shared" ref="G4:G10" si="0">J4-$E$5&amp;"&lt; x＜＝"&amp;J4</f>
        <v>65&lt; x＜＝70</v>
      </c>
      <c r="H4" s="32">
        <f t="shared" ref="H4:H10" si="1">(J4-$E$5+J4)/2</f>
        <v>67.5</v>
      </c>
      <c r="I4" s="32">
        <f t="shared" ref="I4:I10" si="2">J4-$E$5</f>
        <v>65</v>
      </c>
      <c r="J4" s="32">
        <v>70</v>
      </c>
      <c r="K4" s="32">
        <v>8</v>
      </c>
      <c r="L4" s="55">
        <f t="shared" ref="L4:L10" si="3">K4/SUM($K$3:$K$10)</f>
        <v>0.08</v>
      </c>
      <c r="M4" s="32">
        <f>SUM(K$3:K$10)-SUM(K$1:K3)</f>
        <v>97</v>
      </c>
      <c r="N4" s="55">
        <f>SUM(L$3:L$10)-SUM(L$1:L3)</f>
        <v>0.97</v>
      </c>
      <c r="O4" s="32">
        <f>SUM(K$2:K4)</f>
        <v>11</v>
      </c>
      <c r="P4" s="55">
        <f>SUM(L$2:L4)</f>
        <v>0.11</v>
      </c>
    </row>
    <row r="5" spans="1:16" ht="13" customHeight="1" x14ac:dyDescent="0.3">
      <c r="A5" s="32" t="s">
        <v>84</v>
      </c>
      <c r="B5" s="32">
        <v>88</v>
      </c>
      <c r="D5" s="32" t="s">
        <v>186</v>
      </c>
      <c r="E5" s="32">
        <v>5</v>
      </c>
      <c r="G5" s="32" t="str">
        <f t="shared" si="0"/>
        <v>70&lt; x＜＝75</v>
      </c>
      <c r="H5" s="32">
        <f t="shared" si="1"/>
        <v>72.5</v>
      </c>
      <c r="I5" s="32">
        <f t="shared" si="2"/>
        <v>70</v>
      </c>
      <c r="J5" s="32">
        <v>75</v>
      </c>
      <c r="K5" s="32">
        <v>11</v>
      </c>
      <c r="L5" s="55">
        <f t="shared" si="3"/>
        <v>0.11</v>
      </c>
      <c r="M5" s="32">
        <f>SUM(K$3:K$10)-SUM(K$1:K4)</f>
        <v>89</v>
      </c>
      <c r="N5" s="55">
        <f>SUM(L$3:L$10)-SUM(L$1:L4)</f>
        <v>0.89</v>
      </c>
      <c r="O5" s="32">
        <f>SUM(K$2:K5)</f>
        <v>22</v>
      </c>
      <c r="P5" s="55">
        <f>SUM(L$2:L5)</f>
        <v>0.22</v>
      </c>
    </row>
    <row r="6" spans="1:16" ht="13" customHeight="1" x14ac:dyDescent="0.3">
      <c r="A6" s="32" t="s">
        <v>85</v>
      </c>
      <c r="B6" s="23">
        <v>60</v>
      </c>
      <c r="G6" s="32" t="str">
        <f t="shared" si="0"/>
        <v>75&lt; x＜＝80</v>
      </c>
      <c r="H6" s="32">
        <f t="shared" si="1"/>
        <v>77.5</v>
      </c>
      <c r="I6" s="32">
        <f t="shared" si="2"/>
        <v>75</v>
      </c>
      <c r="J6" s="32">
        <v>80</v>
      </c>
      <c r="K6" s="32">
        <v>17</v>
      </c>
      <c r="L6" s="55">
        <f t="shared" si="3"/>
        <v>0.17</v>
      </c>
      <c r="M6" s="32">
        <f>SUM(K$3:K$10)-SUM(K$1:K5)</f>
        <v>78</v>
      </c>
      <c r="N6" s="55">
        <f>SUM(L$3:L$10)-SUM(L$1:L5)</f>
        <v>0.78</v>
      </c>
      <c r="O6" s="32">
        <f>SUM(K$2:K6)</f>
        <v>39</v>
      </c>
      <c r="P6" s="55">
        <f>SUM(L$2:L6)</f>
        <v>0.39</v>
      </c>
    </row>
    <row r="7" spans="1:16" ht="13" customHeight="1" x14ac:dyDescent="0.3">
      <c r="A7" s="32" t="s">
        <v>86</v>
      </c>
      <c r="B7" s="32">
        <v>78</v>
      </c>
      <c r="G7" s="32" t="str">
        <f t="shared" si="0"/>
        <v>80&lt; x＜＝85</v>
      </c>
      <c r="H7" s="32">
        <f t="shared" si="1"/>
        <v>82.5</v>
      </c>
      <c r="I7" s="32">
        <f t="shared" si="2"/>
        <v>80</v>
      </c>
      <c r="J7" s="32">
        <v>85</v>
      </c>
      <c r="K7" s="32">
        <v>25</v>
      </c>
      <c r="L7" s="55">
        <f t="shared" si="3"/>
        <v>0.25</v>
      </c>
      <c r="M7" s="32">
        <f>SUM(K$3:K$10)-SUM(K$1:K6)</f>
        <v>61</v>
      </c>
      <c r="N7" s="55">
        <f>SUM(L$3:L$10)-SUM(L$1:L6)</f>
        <v>0.61</v>
      </c>
      <c r="O7" s="32">
        <f>SUM(K$2:K7)</f>
        <v>64</v>
      </c>
      <c r="P7" s="55">
        <f>SUM(L$2:L7)</f>
        <v>0.64</v>
      </c>
    </row>
    <row r="8" spans="1:16" ht="13" customHeight="1" x14ac:dyDescent="0.3">
      <c r="A8" s="32" t="s">
        <v>87</v>
      </c>
      <c r="B8" s="32">
        <v>92</v>
      </c>
      <c r="G8" s="32" t="str">
        <f t="shared" si="0"/>
        <v>85&lt; x＜＝90</v>
      </c>
      <c r="H8" s="32">
        <f>(J8-$E$5+J8)/2</f>
        <v>87.5</v>
      </c>
      <c r="I8" s="32">
        <f t="shared" si="2"/>
        <v>85</v>
      </c>
      <c r="J8" s="32">
        <v>90</v>
      </c>
      <c r="K8" s="32">
        <v>20</v>
      </c>
      <c r="L8" s="55">
        <f t="shared" si="3"/>
        <v>0.2</v>
      </c>
      <c r="M8" s="32">
        <f>SUM(K$3:K$10)-SUM(K$1:K7)</f>
        <v>36</v>
      </c>
      <c r="N8" s="55">
        <f>SUM(L$3:L$10)-SUM(L$1:L7)</f>
        <v>0.36</v>
      </c>
      <c r="O8" s="32">
        <f>SUM(K$2:K8)</f>
        <v>84</v>
      </c>
      <c r="P8" s="55">
        <f>SUM(L$2:L8)</f>
        <v>0.84000000000000008</v>
      </c>
    </row>
    <row r="9" spans="1:16" ht="13" customHeight="1" x14ac:dyDescent="0.3">
      <c r="A9" s="32" t="s">
        <v>88</v>
      </c>
      <c r="B9" s="32">
        <v>78</v>
      </c>
      <c r="G9" s="32" t="str">
        <f t="shared" si="0"/>
        <v>90&lt; x＜＝95</v>
      </c>
      <c r="H9" s="32">
        <f t="shared" si="1"/>
        <v>92.5</v>
      </c>
      <c r="I9" s="32">
        <f t="shared" si="2"/>
        <v>90</v>
      </c>
      <c r="J9" s="32">
        <v>95</v>
      </c>
      <c r="K9" s="32">
        <v>10</v>
      </c>
      <c r="L9" s="55">
        <f t="shared" si="3"/>
        <v>0.1</v>
      </c>
      <c r="M9" s="32">
        <f>SUM(K$3:K$10)-SUM(K$1:K8)</f>
        <v>16</v>
      </c>
      <c r="N9" s="55">
        <f>SUM(L$3:L$10)-SUM(L$1:L8)</f>
        <v>0.15999999999999992</v>
      </c>
      <c r="O9" s="32">
        <f>SUM(K$2:K9)</f>
        <v>94</v>
      </c>
      <c r="P9" s="55">
        <f>SUM(L$2:L9)</f>
        <v>0.94000000000000006</v>
      </c>
    </row>
    <row r="10" spans="1:16" ht="13" customHeight="1" x14ac:dyDescent="0.3">
      <c r="A10" s="32" t="s">
        <v>89</v>
      </c>
      <c r="B10" s="32">
        <v>81</v>
      </c>
      <c r="G10" s="32" t="str">
        <f t="shared" si="0"/>
        <v>95&lt; x＜＝100</v>
      </c>
      <c r="H10" s="32">
        <f t="shared" si="1"/>
        <v>97.5</v>
      </c>
      <c r="I10" s="32">
        <f t="shared" si="2"/>
        <v>95</v>
      </c>
      <c r="J10" s="32">
        <v>100</v>
      </c>
      <c r="K10" s="32">
        <v>6</v>
      </c>
      <c r="L10" s="55">
        <f t="shared" si="3"/>
        <v>0.06</v>
      </c>
      <c r="M10" s="32">
        <f>SUM(K$3:K$10)-SUM(K$1:K9)</f>
        <v>6</v>
      </c>
      <c r="N10" s="55">
        <f>SUM(L$3:L$10)-SUM(L$1:L9)</f>
        <v>5.9999999999999942E-2</v>
      </c>
      <c r="O10" s="32">
        <f>SUM(K$2:K10)</f>
        <v>100</v>
      </c>
      <c r="P10" s="55">
        <f>SUM(L$2:L10)</f>
        <v>1</v>
      </c>
    </row>
    <row r="11" spans="1:16" ht="13" customHeight="1" x14ac:dyDescent="0.3">
      <c r="A11" s="32" t="s">
        <v>90</v>
      </c>
      <c r="B11" s="32">
        <v>92</v>
      </c>
    </row>
    <row r="12" spans="1:16" ht="13" customHeight="1" x14ac:dyDescent="0.3">
      <c r="A12" s="32" t="s">
        <v>91</v>
      </c>
      <c r="B12" s="32">
        <v>79</v>
      </c>
    </row>
    <row r="13" spans="1:16" ht="13" customHeight="1" x14ac:dyDescent="0.35">
      <c r="A13" s="32" t="s">
        <v>92</v>
      </c>
      <c r="B13" s="32">
        <v>69</v>
      </c>
      <c r="E13" s="17"/>
      <c r="F13" s="17"/>
      <c r="G13" s="56" t="s">
        <v>77</v>
      </c>
      <c r="H13" s="17" t="s">
        <v>193</v>
      </c>
      <c r="I13" s="17" t="s">
        <v>310</v>
      </c>
      <c r="J13" s="17" t="s">
        <v>312</v>
      </c>
    </row>
    <row r="14" spans="1:16" ht="13" customHeight="1" x14ac:dyDescent="0.35">
      <c r="A14" s="32" t="s">
        <v>93</v>
      </c>
      <c r="B14" s="32">
        <v>78</v>
      </c>
      <c r="E14" s="17"/>
      <c r="F14" s="17"/>
      <c r="G14" s="57" t="s">
        <v>194</v>
      </c>
      <c r="H14" s="58">
        <v>1</v>
      </c>
      <c r="I14" s="58">
        <v>1</v>
      </c>
      <c r="J14" s="59">
        <v>0.01</v>
      </c>
    </row>
    <row r="15" spans="1:16" ht="13" customHeight="1" x14ac:dyDescent="0.35">
      <c r="A15" s="32" t="s">
        <v>94</v>
      </c>
      <c r="B15" s="32">
        <v>84</v>
      </c>
      <c r="E15" s="17"/>
      <c r="F15" s="17"/>
      <c r="G15" s="57" t="s">
        <v>195</v>
      </c>
      <c r="H15" s="58">
        <v>9</v>
      </c>
      <c r="I15" s="58">
        <v>10</v>
      </c>
      <c r="J15" s="59">
        <v>0.1</v>
      </c>
    </row>
    <row r="16" spans="1:16" ht="13" customHeight="1" x14ac:dyDescent="0.35">
      <c r="A16" s="32" t="s">
        <v>95</v>
      </c>
      <c r="B16" s="32">
        <v>78</v>
      </c>
      <c r="E16" s="17"/>
      <c r="F16" s="17"/>
      <c r="G16" s="57" t="s">
        <v>196</v>
      </c>
      <c r="H16" s="58">
        <v>11</v>
      </c>
      <c r="I16" s="58">
        <v>21</v>
      </c>
      <c r="J16" s="59">
        <v>0.21</v>
      </c>
    </row>
    <row r="17" spans="1:10" ht="13" customHeight="1" x14ac:dyDescent="0.35">
      <c r="A17" s="32" t="s">
        <v>96</v>
      </c>
      <c r="B17" s="32">
        <v>82</v>
      </c>
      <c r="E17" s="17"/>
      <c r="G17" s="57" t="s">
        <v>197</v>
      </c>
      <c r="H17" s="58">
        <v>15</v>
      </c>
      <c r="I17" s="58">
        <v>36</v>
      </c>
      <c r="J17" s="59">
        <v>0.36</v>
      </c>
    </row>
    <row r="18" spans="1:10" ht="13" customHeight="1" x14ac:dyDescent="0.35">
      <c r="A18" s="32" t="s">
        <v>97</v>
      </c>
      <c r="B18" s="32">
        <v>84</v>
      </c>
      <c r="E18" s="17"/>
      <c r="G18" s="57" t="s">
        <v>198</v>
      </c>
      <c r="H18" s="58">
        <v>25</v>
      </c>
      <c r="I18" s="58">
        <v>61</v>
      </c>
      <c r="J18" s="59">
        <v>0.61</v>
      </c>
    </row>
    <row r="19" spans="1:10" ht="13" customHeight="1" x14ac:dyDescent="0.35">
      <c r="A19" s="32" t="s">
        <v>98</v>
      </c>
      <c r="B19" s="32">
        <v>85</v>
      </c>
      <c r="E19" s="17"/>
      <c r="G19" s="57" t="s">
        <v>199</v>
      </c>
      <c r="H19" s="58">
        <v>22</v>
      </c>
      <c r="I19" s="58">
        <v>83</v>
      </c>
      <c r="J19" s="59">
        <v>0.83</v>
      </c>
    </row>
    <row r="20" spans="1:10" ht="13" customHeight="1" x14ac:dyDescent="0.35">
      <c r="A20" s="32" t="s">
        <v>99</v>
      </c>
      <c r="B20" s="32">
        <v>86</v>
      </c>
      <c r="E20" s="17"/>
      <c r="G20" s="57" t="s">
        <v>200</v>
      </c>
      <c r="H20" s="58">
        <v>11</v>
      </c>
      <c r="I20" s="58">
        <v>94</v>
      </c>
      <c r="J20" s="59">
        <v>0.94</v>
      </c>
    </row>
    <row r="21" spans="1:10" ht="13" customHeight="1" x14ac:dyDescent="0.35">
      <c r="A21" s="32" t="s">
        <v>100</v>
      </c>
      <c r="B21" s="32">
        <v>88</v>
      </c>
      <c r="E21" s="17"/>
      <c r="G21" s="57" t="s">
        <v>315</v>
      </c>
      <c r="H21" s="58">
        <v>6</v>
      </c>
      <c r="I21" s="58">
        <v>100</v>
      </c>
      <c r="J21" s="59">
        <v>1</v>
      </c>
    </row>
    <row r="22" spans="1:10" ht="13" customHeight="1" x14ac:dyDescent="0.35">
      <c r="A22" s="32" t="s">
        <v>101</v>
      </c>
      <c r="B22" s="32">
        <v>78</v>
      </c>
      <c r="E22" s="17"/>
      <c r="G22" s="57" t="s">
        <v>29</v>
      </c>
      <c r="H22" s="58">
        <v>100</v>
      </c>
      <c r="I22" s="58"/>
      <c r="J22" s="59"/>
    </row>
    <row r="23" spans="1:10" ht="13" customHeight="1" x14ac:dyDescent="0.35">
      <c r="A23" s="32" t="s">
        <v>102</v>
      </c>
      <c r="B23" s="32">
        <v>94</v>
      </c>
      <c r="E23" s="17"/>
      <c r="G23" s="17"/>
      <c r="H23" s="17"/>
      <c r="I23" s="17"/>
    </row>
    <row r="24" spans="1:10" ht="13" customHeight="1" x14ac:dyDescent="0.35">
      <c r="A24" s="32" t="s">
        <v>103</v>
      </c>
      <c r="B24" s="32">
        <v>74</v>
      </c>
      <c r="E24" s="17"/>
      <c r="G24" s="17"/>
      <c r="H24" s="17"/>
      <c r="I24" s="17"/>
    </row>
    <row r="25" spans="1:10" ht="13" customHeight="1" x14ac:dyDescent="0.35">
      <c r="A25" s="32" t="s">
        <v>104</v>
      </c>
      <c r="B25" s="32">
        <v>97</v>
      </c>
      <c r="E25" s="17"/>
      <c r="G25" s="17"/>
      <c r="H25" s="17"/>
      <c r="I25" s="17"/>
    </row>
    <row r="26" spans="1:10" ht="13" customHeight="1" x14ac:dyDescent="0.35">
      <c r="A26" s="32" t="s">
        <v>105</v>
      </c>
      <c r="B26" s="32">
        <v>89</v>
      </c>
      <c r="E26" s="17"/>
      <c r="G26" s="17"/>
      <c r="H26" s="17"/>
      <c r="I26" s="17"/>
    </row>
    <row r="27" spans="1:10" ht="13" customHeight="1" x14ac:dyDescent="0.35">
      <c r="A27" s="32" t="s">
        <v>106</v>
      </c>
      <c r="B27" s="32">
        <v>81</v>
      </c>
      <c r="E27" s="17"/>
      <c r="G27" s="17"/>
      <c r="H27" s="17"/>
      <c r="I27" s="17"/>
    </row>
    <row r="28" spans="1:10" ht="13" customHeight="1" x14ac:dyDescent="0.35">
      <c r="A28" s="32" t="s">
        <v>107</v>
      </c>
      <c r="B28" s="32">
        <v>74</v>
      </c>
      <c r="E28" s="17"/>
      <c r="G28" s="17"/>
      <c r="H28" s="17"/>
      <c r="I28" s="17"/>
    </row>
    <row r="29" spans="1:10" ht="13" customHeight="1" x14ac:dyDescent="0.35">
      <c r="A29" s="32" t="s">
        <v>108</v>
      </c>
      <c r="B29" s="32">
        <v>77</v>
      </c>
      <c r="E29" s="17"/>
      <c r="G29" s="17"/>
      <c r="H29" s="17"/>
      <c r="I29" s="17"/>
    </row>
    <row r="30" spans="1:10" ht="13" customHeight="1" x14ac:dyDescent="0.35">
      <c r="A30" s="32" t="s">
        <v>109</v>
      </c>
      <c r="B30" s="32">
        <v>73</v>
      </c>
      <c r="E30" s="17"/>
      <c r="G30" s="17"/>
      <c r="H30" s="17"/>
      <c r="I30" s="17"/>
    </row>
    <row r="31" spans="1:10" ht="13" customHeight="1" x14ac:dyDescent="0.35">
      <c r="A31" s="32" t="s">
        <v>110</v>
      </c>
      <c r="B31" s="32">
        <v>83</v>
      </c>
      <c r="E31" s="17"/>
      <c r="G31" s="17"/>
      <c r="H31" s="17"/>
    </row>
    <row r="32" spans="1:10" ht="13" customHeight="1" x14ac:dyDescent="0.35">
      <c r="A32" s="32" t="s">
        <v>111</v>
      </c>
      <c r="B32" s="32">
        <v>87</v>
      </c>
      <c r="E32" s="17"/>
      <c r="G32" s="17"/>
      <c r="H32" s="17"/>
    </row>
    <row r="33" spans="1:8" ht="13" customHeight="1" x14ac:dyDescent="0.35">
      <c r="A33" s="32" t="s">
        <v>112</v>
      </c>
      <c r="B33" s="32">
        <v>77</v>
      </c>
      <c r="E33" s="17"/>
      <c r="G33" s="17"/>
      <c r="H33" s="17"/>
    </row>
    <row r="34" spans="1:8" ht="13" customHeight="1" x14ac:dyDescent="0.35">
      <c r="A34" s="32" t="s">
        <v>113</v>
      </c>
      <c r="B34" s="32">
        <v>88</v>
      </c>
      <c r="E34" s="17"/>
      <c r="G34" s="17"/>
      <c r="H34" s="17"/>
    </row>
    <row r="35" spans="1:8" ht="13" customHeight="1" x14ac:dyDescent="0.35">
      <c r="A35" s="32" t="s">
        <v>114</v>
      </c>
      <c r="B35" s="32">
        <v>74</v>
      </c>
      <c r="E35" s="17"/>
      <c r="G35" s="17"/>
      <c r="H35" s="17"/>
    </row>
    <row r="36" spans="1:8" ht="13" customHeight="1" x14ac:dyDescent="0.35">
      <c r="A36" s="32" t="s">
        <v>115</v>
      </c>
      <c r="B36" s="32">
        <v>73</v>
      </c>
      <c r="G36" s="17"/>
      <c r="H36" s="17"/>
    </row>
    <row r="37" spans="1:8" ht="13" customHeight="1" x14ac:dyDescent="0.35">
      <c r="A37" s="32" t="s">
        <v>116</v>
      </c>
      <c r="B37" s="32">
        <v>83</v>
      </c>
      <c r="G37" s="17"/>
      <c r="H37" s="17"/>
    </row>
    <row r="38" spans="1:8" ht="13" customHeight="1" x14ac:dyDescent="0.35">
      <c r="A38" s="32" t="s">
        <v>117</v>
      </c>
      <c r="B38" s="32">
        <v>77</v>
      </c>
      <c r="G38" s="17"/>
      <c r="H38" s="17"/>
    </row>
    <row r="39" spans="1:8" ht="13" customHeight="1" x14ac:dyDescent="0.35">
      <c r="A39" s="32" t="s">
        <v>118</v>
      </c>
      <c r="B39" s="32">
        <v>86</v>
      </c>
      <c r="G39" s="17"/>
      <c r="H39" s="17"/>
    </row>
    <row r="40" spans="1:8" ht="13" customHeight="1" x14ac:dyDescent="0.35">
      <c r="A40" s="32" t="s">
        <v>119</v>
      </c>
      <c r="B40" s="32">
        <v>84</v>
      </c>
      <c r="G40" s="17"/>
      <c r="H40" s="17"/>
    </row>
    <row r="41" spans="1:8" ht="13" customHeight="1" x14ac:dyDescent="0.35">
      <c r="A41" s="32" t="s">
        <v>120</v>
      </c>
      <c r="B41" s="32">
        <v>82</v>
      </c>
      <c r="G41" s="17"/>
      <c r="H41" s="17"/>
    </row>
    <row r="42" spans="1:8" ht="13" customHeight="1" x14ac:dyDescent="0.35">
      <c r="A42" s="32" t="s">
        <v>121</v>
      </c>
      <c r="B42" s="32">
        <v>81</v>
      </c>
      <c r="G42" s="17"/>
      <c r="H42" s="17"/>
    </row>
    <row r="43" spans="1:8" ht="13" customHeight="1" x14ac:dyDescent="0.35">
      <c r="A43" s="32" t="s">
        <v>122</v>
      </c>
      <c r="B43" s="32">
        <v>91</v>
      </c>
      <c r="G43" s="17"/>
      <c r="H43" s="17"/>
    </row>
    <row r="44" spans="1:8" ht="13" customHeight="1" x14ac:dyDescent="0.35">
      <c r="A44" s="32" t="s">
        <v>123</v>
      </c>
      <c r="B44" s="32">
        <v>87</v>
      </c>
      <c r="G44" s="17"/>
      <c r="H44" s="17"/>
    </row>
    <row r="45" spans="1:8" ht="13" customHeight="1" x14ac:dyDescent="0.35">
      <c r="A45" s="32" t="s">
        <v>124</v>
      </c>
      <c r="B45" s="32">
        <v>82</v>
      </c>
      <c r="G45" s="17"/>
      <c r="H45" s="17"/>
    </row>
    <row r="46" spans="1:8" ht="13" customHeight="1" x14ac:dyDescent="0.35">
      <c r="A46" s="32" t="s">
        <v>125</v>
      </c>
      <c r="B46" s="32">
        <v>81</v>
      </c>
      <c r="G46" s="17"/>
      <c r="H46" s="17"/>
    </row>
    <row r="47" spans="1:8" ht="13" customHeight="1" x14ac:dyDescent="0.35">
      <c r="A47" s="32" t="s">
        <v>126</v>
      </c>
      <c r="B47" s="32">
        <v>83</v>
      </c>
      <c r="G47" s="17"/>
      <c r="H47" s="17"/>
    </row>
    <row r="48" spans="1:8" ht="13" customHeight="1" x14ac:dyDescent="0.3">
      <c r="A48" s="32" t="s">
        <v>127</v>
      </c>
      <c r="B48" s="32">
        <v>80</v>
      </c>
    </row>
    <row r="49" spans="1:2" ht="13" customHeight="1" x14ac:dyDescent="0.3">
      <c r="A49" s="32" t="s">
        <v>128</v>
      </c>
      <c r="B49" s="32">
        <v>70</v>
      </c>
    </row>
    <row r="50" spans="1:2" ht="13" customHeight="1" x14ac:dyDescent="0.3">
      <c r="A50" s="32" t="s">
        <v>129</v>
      </c>
      <c r="B50" s="32">
        <v>86</v>
      </c>
    </row>
    <row r="51" spans="1:2" ht="13" customHeight="1" x14ac:dyDescent="0.3">
      <c r="A51" s="32" t="s">
        <v>130</v>
      </c>
      <c r="B51" s="32">
        <v>83</v>
      </c>
    </row>
    <row r="52" spans="1:2" ht="13" customHeight="1" x14ac:dyDescent="0.3">
      <c r="A52" s="32" t="s">
        <v>131</v>
      </c>
      <c r="B52" s="32">
        <v>82</v>
      </c>
    </row>
    <row r="53" spans="1:2" ht="13" customHeight="1" x14ac:dyDescent="0.3">
      <c r="A53" s="32" t="s">
        <v>132</v>
      </c>
      <c r="B53" s="32">
        <v>81</v>
      </c>
    </row>
    <row r="54" spans="1:2" ht="13" customHeight="1" x14ac:dyDescent="0.3">
      <c r="A54" s="32" t="s">
        <v>133</v>
      </c>
      <c r="B54" s="32">
        <v>84</v>
      </c>
    </row>
    <row r="55" spans="1:2" ht="13" customHeight="1" x14ac:dyDescent="0.3">
      <c r="A55" s="32" t="s">
        <v>134</v>
      </c>
      <c r="B55" s="32">
        <v>86</v>
      </c>
    </row>
    <row r="56" spans="1:2" ht="13" customHeight="1" x14ac:dyDescent="0.3">
      <c r="A56" s="32" t="s">
        <v>135</v>
      </c>
      <c r="B56" s="32">
        <v>82</v>
      </c>
    </row>
    <row r="57" spans="1:2" ht="13" customHeight="1" x14ac:dyDescent="0.3">
      <c r="A57" s="32" t="s">
        <v>136</v>
      </c>
      <c r="B57" s="32">
        <v>78</v>
      </c>
    </row>
    <row r="58" spans="1:2" ht="13" customHeight="1" x14ac:dyDescent="0.3">
      <c r="A58" s="32" t="s">
        <v>137</v>
      </c>
      <c r="B58" s="32">
        <v>97</v>
      </c>
    </row>
    <row r="59" spans="1:2" ht="13" customHeight="1" x14ac:dyDescent="0.3">
      <c r="A59" s="32" t="s">
        <v>138</v>
      </c>
      <c r="B59" s="32">
        <v>92</v>
      </c>
    </row>
    <row r="60" spans="1:2" ht="13" customHeight="1" x14ac:dyDescent="0.3">
      <c r="A60" s="32" t="s">
        <v>139</v>
      </c>
      <c r="B60" s="32">
        <v>65</v>
      </c>
    </row>
    <row r="61" spans="1:2" ht="13" customHeight="1" x14ac:dyDescent="0.3">
      <c r="A61" s="32" t="s">
        <v>140</v>
      </c>
      <c r="B61" s="32">
        <v>85</v>
      </c>
    </row>
    <row r="62" spans="1:2" ht="13" customHeight="1" x14ac:dyDescent="0.3">
      <c r="A62" s="32" t="s">
        <v>141</v>
      </c>
      <c r="B62" s="32">
        <v>88</v>
      </c>
    </row>
    <row r="63" spans="1:2" ht="13" customHeight="1" x14ac:dyDescent="0.3">
      <c r="A63" s="32" t="s">
        <v>142</v>
      </c>
      <c r="B63" s="32">
        <v>74</v>
      </c>
    </row>
    <row r="64" spans="1:2" ht="13" customHeight="1" x14ac:dyDescent="0.3">
      <c r="A64" s="32" t="s">
        <v>143</v>
      </c>
      <c r="B64" s="32">
        <v>93</v>
      </c>
    </row>
    <row r="65" spans="1:2" ht="13" customHeight="1" x14ac:dyDescent="0.3">
      <c r="A65" s="32" t="s">
        <v>144</v>
      </c>
      <c r="B65" s="32">
        <v>72</v>
      </c>
    </row>
    <row r="66" spans="1:2" ht="13" customHeight="1" x14ac:dyDescent="0.3">
      <c r="A66" s="32" t="s">
        <v>145</v>
      </c>
      <c r="B66" s="32">
        <v>91</v>
      </c>
    </row>
    <row r="67" spans="1:2" ht="13" customHeight="1" x14ac:dyDescent="0.3">
      <c r="A67" s="32" t="s">
        <v>146</v>
      </c>
      <c r="B67" s="32">
        <v>68</v>
      </c>
    </row>
    <row r="68" spans="1:2" ht="13" customHeight="1" x14ac:dyDescent="0.3">
      <c r="A68" s="32" t="s">
        <v>147</v>
      </c>
      <c r="B68" s="32">
        <v>87</v>
      </c>
    </row>
    <row r="69" spans="1:2" ht="13" customHeight="1" x14ac:dyDescent="0.3">
      <c r="A69" s="32" t="s">
        <v>148</v>
      </c>
      <c r="B69" s="32">
        <v>71</v>
      </c>
    </row>
    <row r="70" spans="1:2" ht="13" customHeight="1" x14ac:dyDescent="0.3">
      <c r="A70" s="32" t="s">
        <v>149</v>
      </c>
      <c r="B70" s="32">
        <v>96</v>
      </c>
    </row>
    <row r="71" spans="1:2" ht="13" customHeight="1" x14ac:dyDescent="0.3">
      <c r="A71" s="32" t="s">
        <v>150</v>
      </c>
      <c r="B71" s="32">
        <v>94</v>
      </c>
    </row>
    <row r="72" spans="1:2" ht="13" customHeight="1" x14ac:dyDescent="0.3">
      <c r="A72" s="32" t="s">
        <v>151</v>
      </c>
      <c r="B72" s="32">
        <v>81</v>
      </c>
    </row>
    <row r="73" spans="1:2" ht="13" customHeight="1" x14ac:dyDescent="0.3">
      <c r="A73" s="32" t="s">
        <v>152</v>
      </c>
      <c r="B73" s="32">
        <v>69</v>
      </c>
    </row>
    <row r="74" spans="1:2" ht="13" customHeight="1" x14ac:dyDescent="0.3">
      <c r="A74" s="32" t="s">
        <v>153</v>
      </c>
      <c r="B74" s="32">
        <v>73</v>
      </c>
    </row>
    <row r="75" spans="1:2" ht="13" customHeight="1" x14ac:dyDescent="0.3">
      <c r="A75" s="32" t="s">
        <v>154</v>
      </c>
      <c r="B75" s="32">
        <v>88</v>
      </c>
    </row>
    <row r="76" spans="1:2" ht="13" customHeight="1" x14ac:dyDescent="0.3">
      <c r="A76" s="32" t="s">
        <v>155</v>
      </c>
      <c r="B76" s="32">
        <v>77</v>
      </c>
    </row>
    <row r="77" spans="1:2" ht="13" customHeight="1" x14ac:dyDescent="0.3">
      <c r="A77" s="32" t="s">
        <v>156</v>
      </c>
      <c r="B77" s="32">
        <v>86</v>
      </c>
    </row>
    <row r="78" spans="1:2" ht="13" customHeight="1" x14ac:dyDescent="0.3">
      <c r="A78" s="32" t="s">
        <v>157</v>
      </c>
      <c r="B78" s="32">
        <v>97</v>
      </c>
    </row>
    <row r="79" spans="1:2" ht="13" customHeight="1" x14ac:dyDescent="0.3">
      <c r="A79" s="32" t="s">
        <v>158</v>
      </c>
      <c r="B79" s="32">
        <v>94</v>
      </c>
    </row>
    <row r="80" spans="1:2" ht="13" customHeight="1" x14ac:dyDescent="0.3">
      <c r="A80" s="32" t="s">
        <v>159</v>
      </c>
      <c r="B80" s="32">
        <v>86</v>
      </c>
    </row>
    <row r="81" spans="1:2" ht="13" customHeight="1" x14ac:dyDescent="0.3">
      <c r="A81" s="32" t="s">
        <v>160</v>
      </c>
      <c r="B81" s="32">
        <v>75</v>
      </c>
    </row>
    <row r="82" spans="1:2" ht="13" customHeight="1" x14ac:dyDescent="0.3">
      <c r="A82" s="32" t="s">
        <v>161</v>
      </c>
      <c r="B82" s="32">
        <v>90</v>
      </c>
    </row>
    <row r="83" spans="1:2" ht="13" customHeight="1" x14ac:dyDescent="0.3">
      <c r="A83" s="32" t="s">
        <v>162</v>
      </c>
      <c r="B83" s="32">
        <v>71</v>
      </c>
    </row>
    <row r="84" spans="1:2" ht="13" customHeight="1" x14ac:dyDescent="0.3">
      <c r="A84" s="32" t="s">
        <v>163</v>
      </c>
      <c r="B84" s="32">
        <v>65</v>
      </c>
    </row>
    <row r="85" spans="1:2" ht="13" customHeight="1" x14ac:dyDescent="0.3">
      <c r="A85" s="32" t="s">
        <v>164</v>
      </c>
      <c r="B85" s="32">
        <v>67</v>
      </c>
    </row>
    <row r="86" spans="1:2" ht="13" customHeight="1" x14ac:dyDescent="0.3">
      <c r="A86" s="32" t="s">
        <v>165</v>
      </c>
      <c r="B86" s="32">
        <v>67</v>
      </c>
    </row>
    <row r="87" spans="1:2" ht="13" customHeight="1" x14ac:dyDescent="0.3">
      <c r="A87" s="32" t="s">
        <v>166</v>
      </c>
      <c r="B87" s="32">
        <v>81</v>
      </c>
    </row>
    <row r="88" spans="1:2" ht="13" customHeight="1" x14ac:dyDescent="0.3">
      <c r="A88" s="32" t="s">
        <v>167</v>
      </c>
      <c r="B88" s="32">
        <v>80</v>
      </c>
    </row>
    <row r="89" spans="1:2" ht="13" customHeight="1" x14ac:dyDescent="0.3">
      <c r="A89" s="32" t="s">
        <v>168</v>
      </c>
      <c r="B89" s="32">
        <v>78</v>
      </c>
    </row>
    <row r="90" spans="1:2" ht="13" customHeight="1" x14ac:dyDescent="0.3">
      <c r="A90" s="32" t="s">
        <v>169</v>
      </c>
      <c r="B90" s="32">
        <v>86</v>
      </c>
    </row>
    <row r="91" spans="1:2" ht="13" customHeight="1" x14ac:dyDescent="0.3">
      <c r="A91" s="32" t="s">
        <v>170</v>
      </c>
      <c r="B91" s="32">
        <v>82</v>
      </c>
    </row>
    <row r="92" spans="1:2" ht="13" customHeight="1" x14ac:dyDescent="0.3">
      <c r="A92" s="32" t="s">
        <v>171</v>
      </c>
      <c r="B92" s="32">
        <v>86</v>
      </c>
    </row>
    <row r="93" spans="1:2" ht="13" customHeight="1" x14ac:dyDescent="0.3">
      <c r="A93" s="32" t="s">
        <v>172</v>
      </c>
      <c r="B93" s="32">
        <v>79</v>
      </c>
    </row>
    <row r="94" spans="1:2" ht="13" customHeight="1" x14ac:dyDescent="0.3">
      <c r="A94" s="32" t="s">
        <v>173</v>
      </c>
      <c r="B94" s="32">
        <v>76</v>
      </c>
    </row>
    <row r="95" spans="1:2" ht="13" customHeight="1" x14ac:dyDescent="0.3">
      <c r="A95" s="32" t="s">
        <v>174</v>
      </c>
      <c r="B95" s="32">
        <v>86</v>
      </c>
    </row>
    <row r="96" spans="1:2" ht="13" customHeight="1" x14ac:dyDescent="0.3">
      <c r="A96" s="32" t="s">
        <v>175</v>
      </c>
      <c r="B96" s="32">
        <v>69</v>
      </c>
    </row>
    <row r="97" spans="1:2" ht="13" customHeight="1" x14ac:dyDescent="0.3">
      <c r="A97" s="32" t="s">
        <v>176</v>
      </c>
      <c r="B97" s="32">
        <v>69</v>
      </c>
    </row>
    <row r="98" spans="1:2" ht="13" customHeight="1" x14ac:dyDescent="0.3">
      <c r="A98" s="32" t="s">
        <v>177</v>
      </c>
      <c r="B98" s="32">
        <v>88</v>
      </c>
    </row>
    <row r="99" spans="1:2" ht="13" customHeight="1" x14ac:dyDescent="0.3">
      <c r="A99" s="32" t="s">
        <v>178</v>
      </c>
      <c r="B99" s="32">
        <v>97</v>
      </c>
    </row>
    <row r="100" spans="1:2" ht="13" customHeight="1" x14ac:dyDescent="0.3">
      <c r="A100" s="32" t="s">
        <v>179</v>
      </c>
      <c r="B100" s="32">
        <v>91</v>
      </c>
    </row>
    <row r="101" spans="1:2" ht="13" customHeight="1" x14ac:dyDescent="0.3">
      <c r="A101" s="32" t="s">
        <v>180</v>
      </c>
      <c r="B101" s="32">
        <v>80</v>
      </c>
    </row>
    <row r="102" spans="1:2" ht="13" customHeight="1" x14ac:dyDescent="0.3">
      <c r="A102" s="32" t="s">
        <v>181</v>
      </c>
      <c r="B102" s="32">
        <v>85</v>
      </c>
    </row>
  </sheetData>
  <mergeCells count="3">
    <mergeCell ref="A1:B1"/>
    <mergeCell ref="D1:E1"/>
    <mergeCell ref="G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F20" sqref="F20"/>
    </sheetView>
  </sheetViews>
  <sheetFormatPr defaultRowHeight="13" x14ac:dyDescent="0.3"/>
  <cols>
    <col min="1" max="1" width="8.9140625" style="19" bestFit="1" customWidth="1"/>
    <col min="2" max="2" width="5.6640625" style="19" bestFit="1" customWidth="1"/>
    <col min="3" max="3" width="4.1640625" style="19" bestFit="1" customWidth="1"/>
    <col min="4" max="4" width="4.83203125" style="19" bestFit="1" customWidth="1"/>
    <col min="5" max="5" width="8.6640625" style="19"/>
    <col min="6" max="6" width="8.9140625" style="19" bestFit="1" customWidth="1"/>
    <col min="7" max="10" width="8.6640625" style="19"/>
    <col min="11" max="11" width="10.83203125" style="19" customWidth="1"/>
    <col min="12" max="12" width="8.75" style="19" customWidth="1"/>
    <col min="13" max="14" width="6.1640625" style="19" customWidth="1"/>
    <col min="15" max="15" width="7.1640625" style="19" customWidth="1"/>
    <col min="16" max="16384" width="8.6640625" style="19"/>
  </cols>
  <sheetData>
    <row r="1" spans="1:13" ht="13.5" x14ac:dyDescent="0.3">
      <c r="A1" s="49" t="s">
        <v>327</v>
      </c>
      <c r="B1" s="49"/>
      <c r="C1" s="49"/>
      <c r="D1" s="49"/>
      <c r="F1" s="47" t="s">
        <v>328</v>
      </c>
      <c r="G1" s="47"/>
      <c r="H1" s="47"/>
    </row>
    <row r="2" spans="1:13" ht="14" x14ac:dyDescent="0.3">
      <c r="A2" s="62" t="s">
        <v>316</v>
      </c>
      <c r="B2" s="62" t="s">
        <v>317</v>
      </c>
      <c r="C2" s="62" t="s">
        <v>318</v>
      </c>
      <c r="D2" s="62" t="s">
        <v>319</v>
      </c>
      <c r="F2" s="62" t="s">
        <v>329</v>
      </c>
      <c r="G2" s="62" t="s">
        <v>330</v>
      </c>
      <c r="H2" s="62" t="s">
        <v>331</v>
      </c>
      <c r="K2" s="25" t="s">
        <v>77</v>
      </c>
      <c r="L2" t="s">
        <v>336</v>
      </c>
      <c r="M2" t="s">
        <v>335</v>
      </c>
    </row>
    <row r="3" spans="1:13" ht="14" x14ac:dyDescent="0.3">
      <c r="A3" s="61">
        <v>42772</v>
      </c>
      <c r="B3" s="32" t="s">
        <v>320</v>
      </c>
      <c r="C3" s="32" t="s">
        <v>321</v>
      </c>
      <c r="D3" s="32">
        <v>4210</v>
      </c>
      <c r="F3" s="32" t="s">
        <v>320</v>
      </c>
      <c r="G3" s="32">
        <f>COUNTIF($B$3:$B$32,$F3)</f>
        <v>8</v>
      </c>
      <c r="H3" s="32">
        <f>SUMIF($B$3:$B$32,$F3,$D$3:$D$32)</f>
        <v>25600</v>
      </c>
      <c r="K3" s="26" t="s">
        <v>322</v>
      </c>
      <c r="L3" s="27">
        <v>6</v>
      </c>
      <c r="M3" s="27">
        <v>23060</v>
      </c>
    </row>
    <row r="4" spans="1:13" ht="14" x14ac:dyDescent="0.3">
      <c r="A4" s="61">
        <v>42772</v>
      </c>
      <c r="B4" s="32" t="s">
        <v>322</v>
      </c>
      <c r="C4" s="32" t="s">
        <v>323</v>
      </c>
      <c r="D4" s="32">
        <v>2400</v>
      </c>
      <c r="F4" s="32" t="s">
        <v>322</v>
      </c>
      <c r="G4" s="32">
        <f t="shared" ref="G4:G6" si="0">COUNTIF($B$3:$B$32,$F4)</f>
        <v>6</v>
      </c>
      <c r="H4" s="32">
        <f t="shared" ref="H4:H6" si="1">SUMIF($B$3:$B$32,$F4,$D$3:$D$32)</f>
        <v>23060</v>
      </c>
      <c r="K4" s="26" t="s">
        <v>325</v>
      </c>
      <c r="L4" s="27">
        <v>4</v>
      </c>
      <c r="M4" s="27">
        <v>17300</v>
      </c>
    </row>
    <row r="5" spans="1:13" ht="14" x14ac:dyDescent="0.3">
      <c r="A5" s="61">
        <v>42772</v>
      </c>
      <c r="B5" s="32" t="s">
        <v>324</v>
      </c>
      <c r="C5" s="32" t="s">
        <v>323</v>
      </c>
      <c r="D5" s="32">
        <v>3000</v>
      </c>
      <c r="F5" s="32" t="s">
        <v>324</v>
      </c>
      <c r="G5" s="32">
        <f t="shared" si="0"/>
        <v>12</v>
      </c>
      <c r="H5" s="32">
        <f t="shared" si="1"/>
        <v>37890</v>
      </c>
      <c r="K5" s="26" t="s">
        <v>320</v>
      </c>
      <c r="L5" s="27">
        <v>8</v>
      </c>
      <c r="M5" s="27">
        <v>25600</v>
      </c>
    </row>
    <row r="6" spans="1:13" ht="14" x14ac:dyDescent="0.3">
      <c r="A6" s="61">
        <v>42772</v>
      </c>
      <c r="B6" s="32" t="s">
        <v>324</v>
      </c>
      <c r="C6" s="32" t="s">
        <v>323</v>
      </c>
      <c r="D6" s="32">
        <v>3200</v>
      </c>
      <c r="F6" s="32" t="s">
        <v>325</v>
      </c>
      <c r="G6" s="32">
        <f t="shared" si="0"/>
        <v>4</v>
      </c>
      <c r="H6" s="32">
        <f t="shared" si="1"/>
        <v>17300</v>
      </c>
      <c r="K6" s="26" t="s">
        <v>324</v>
      </c>
      <c r="L6" s="27">
        <v>12</v>
      </c>
      <c r="M6" s="27">
        <v>37890</v>
      </c>
    </row>
    <row r="7" spans="1:13" ht="14" x14ac:dyDescent="0.3">
      <c r="A7" s="61">
        <v>42772</v>
      </c>
      <c r="B7" s="32" t="s">
        <v>325</v>
      </c>
      <c r="C7" s="32" t="s">
        <v>321</v>
      </c>
      <c r="D7" s="32">
        <v>4500</v>
      </c>
      <c r="F7" s="32" t="s">
        <v>332</v>
      </c>
      <c r="G7" s="32">
        <f>SUM(G3:G6)</f>
        <v>30</v>
      </c>
      <c r="H7" s="32">
        <f>SUM(H3:H6)</f>
        <v>103850</v>
      </c>
      <c r="K7" s="26" t="s">
        <v>29</v>
      </c>
      <c r="L7" s="27">
        <v>30</v>
      </c>
      <c r="M7" s="27">
        <v>103850</v>
      </c>
    </row>
    <row r="8" spans="1:13" x14ac:dyDescent="0.3">
      <c r="A8" s="61">
        <v>42772</v>
      </c>
      <c r="B8" s="32" t="s">
        <v>322</v>
      </c>
      <c r="C8" s="32" t="s">
        <v>321</v>
      </c>
      <c r="D8" s="32">
        <v>4400</v>
      </c>
    </row>
    <row r="9" spans="1:13" ht="14" x14ac:dyDescent="0.3">
      <c r="A9" s="61">
        <v>42772</v>
      </c>
      <c r="B9" s="32" t="s">
        <v>320</v>
      </c>
      <c r="C9" s="32" t="s">
        <v>323</v>
      </c>
      <c r="D9" s="32">
        <v>2600</v>
      </c>
      <c r="F9" s="47" t="s">
        <v>333</v>
      </c>
      <c r="G9" s="47"/>
      <c r="H9" s="47"/>
      <c r="K9" s="25" t="s">
        <v>77</v>
      </c>
      <c r="L9" t="s">
        <v>336</v>
      </c>
      <c r="M9" t="s">
        <v>335</v>
      </c>
    </row>
    <row r="10" spans="1:13" ht="14" x14ac:dyDescent="0.3">
      <c r="A10" s="61">
        <v>42772</v>
      </c>
      <c r="B10" s="32" t="s">
        <v>320</v>
      </c>
      <c r="C10" s="32" t="s">
        <v>323</v>
      </c>
      <c r="D10" s="32">
        <v>4100</v>
      </c>
      <c r="F10" s="62" t="s">
        <v>334</v>
      </c>
      <c r="G10" s="62" t="s">
        <v>330</v>
      </c>
      <c r="H10" s="62" t="s">
        <v>331</v>
      </c>
      <c r="K10" s="63">
        <v>42772</v>
      </c>
      <c r="L10" s="27">
        <v>8</v>
      </c>
      <c r="M10" s="27">
        <v>28410</v>
      </c>
    </row>
    <row r="11" spans="1:13" ht="14" x14ac:dyDescent="0.3">
      <c r="A11" s="61">
        <v>42777</v>
      </c>
      <c r="B11" s="32" t="s">
        <v>324</v>
      </c>
      <c r="C11" s="32" t="s">
        <v>323</v>
      </c>
      <c r="D11" s="32">
        <v>2410</v>
      </c>
      <c r="F11" s="19" t="s">
        <v>216</v>
      </c>
      <c r="G11" s="19">
        <f ca="1">SUM(G12:G20)</f>
        <v>30</v>
      </c>
      <c r="H11" s="19">
        <f ca="1">SUM(H12:H20)</f>
        <v>103850</v>
      </c>
      <c r="K11" s="63">
        <v>42777</v>
      </c>
      <c r="L11" s="27">
        <v>3</v>
      </c>
      <c r="M11" s="27">
        <v>9350</v>
      </c>
    </row>
    <row r="12" spans="1:13" ht="14" x14ac:dyDescent="0.3">
      <c r="A12" s="61">
        <v>42777</v>
      </c>
      <c r="B12" s="32" t="s">
        <v>324</v>
      </c>
      <c r="C12" s="32" t="s">
        <v>323</v>
      </c>
      <c r="D12" s="32">
        <v>2880</v>
      </c>
      <c r="F12" s="60">
        <f t="array" aca="1" ref="F12" ca="1">IF(ROW(1:1)&gt;SUM(1/COUNTIF(date,date)),"",INDEX(date,SMALL(IF(MATCH(date,date,)=ROW(date)-2,ROW(date)-2),ROW(1:1))))</f>
        <v>42772</v>
      </c>
      <c r="G12" s="19">
        <f ca="1">COUNTIF(date,F12)</f>
        <v>8</v>
      </c>
      <c r="H12" s="19">
        <f ca="1">SUMIF(date,F12,$D$3:$D$32)</f>
        <v>28410</v>
      </c>
      <c r="K12" s="63">
        <v>42778</v>
      </c>
      <c r="L12" s="27">
        <v>3</v>
      </c>
      <c r="M12" s="27">
        <v>12800</v>
      </c>
    </row>
    <row r="13" spans="1:13" ht="14" x14ac:dyDescent="0.3">
      <c r="A13" s="61">
        <v>42777</v>
      </c>
      <c r="B13" s="32" t="s">
        <v>324</v>
      </c>
      <c r="C13" s="32" t="s">
        <v>323</v>
      </c>
      <c r="D13" s="32">
        <v>4060</v>
      </c>
      <c r="F13" s="60">
        <f t="array" aca="1" ref="F13" ca="1">IF(ROW(2:2)&gt;SUM(1/COUNTIF(date,date)),"",INDEX(date,SMALL(IF(MATCH(date,date,)=ROW(date)-2,ROW(date)-2),ROW(2:2))))</f>
        <v>42777</v>
      </c>
      <c r="G13" s="19">
        <f ca="1">COUNTIF(date,F13)</f>
        <v>3</v>
      </c>
      <c r="H13" s="19">
        <f ca="1">SUMIF(date,F13,$D$3:$D$32)</f>
        <v>9350</v>
      </c>
      <c r="K13" s="63">
        <v>42781</v>
      </c>
      <c r="L13" s="27">
        <v>5</v>
      </c>
      <c r="M13" s="27">
        <v>15400</v>
      </c>
    </row>
    <row r="14" spans="1:13" ht="14" x14ac:dyDescent="0.3">
      <c r="A14" s="61">
        <v>42778</v>
      </c>
      <c r="B14" s="32" t="s">
        <v>325</v>
      </c>
      <c r="C14" s="32" t="s">
        <v>323</v>
      </c>
      <c r="D14" s="32">
        <v>3640</v>
      </c>
      <c r="F14" s="60">
        <f t="array" aca="1" ref="F14" ca="1">IF(ROW(3:3)&gt;SUM(1/COUNTIF(date,date)),"",INDEX(date,SMALL(IF(MATCH(date,date,)=ROW(date)-2,ROW(date)-2),ROW(3:3))))</f>
        <v>42778</v>
      </c>
      <c r="G14" s="19">
        <f ca="1">COUNTIF(date,F14)</f>
        <v>3</v>
      </c>
      <c r="H14" s="19">
        <f ca="1">SUMIF(date,F14,$D$3:$D$32)</f>
        <v>12800</v>
      </c>
      <c r="K14" s="63">
        <v>42782</v>
      </c>
      <c r="L14" s="27">
        <v>5</v>
      </c>
      <c r="M14" s="27">
        <v>16630</v>
      </c>
    </row>
    <row r="15" spans="1:13" ht="14" x14ac:dyDescent="0.3">
      <c r="A15" s="61">
        <v>42778</v>
      </c>
      <c r="B15" s="32" t="s">
        <v>325</v>
      </c>
      <c r="C15" s="32" t="s">
        <v>321</v>
      </c>
      <c r="D15" s="32">
        <v>4600</v>
      </c>
      <c r="F15" s="60">
        <f t="array" aca="1" ref="F15" ca="1">IF(ROW(4:4)&gt;SUM(1/COUNTIF(date,date)),"",INDEX(date,SMALL(IF(MATCH(date,date,)=ROW(date)-2,ROW(date)-2),ROW(4:4))))</f>
        <v>42781</v>
      </c>
      <c r="G15" s="19">
        <f ca="1">COUNTIF(date,F15)</f>
        <v>5</v>
      </c>
      <c r="H15" s="19">
        <f ca="1">SUMIF(date,F15,$D$3:$D$32)</f>
        <v>15400</v>
      </c>
      <c r="K15" s="63">
        <v>42784</v>
      </c>
      <c r="L15" s="27">
        <v>6</v>
      </c>
      <c r="M15" s="27">
        <v>21260</v>
      </c>
    </row>
    <row r="16" spans="1:13" ht="14" x14ac:dyDescent="0.3">
      <c r="A16" s="61">
        <v>42778</v>
      </c>
      <c r="B16" s="32" t="s">
        <v>324</v>
      </c>
      <c r="C16" s="32" t="s">
        <v>323</v>
      </c>
      <c r="D16" s="32">
        <v>4560</v>
      </c>
      <c r="F16" s="60">
        <f t="array" aca="1" ref="F16" ca="1">IF(ROW(5:5)&gt;SUM(1/COUNTIF(date,date)),"",INDEX(date,SMALL(IF(MATCH(date,date,)=ROW(date)-2,ROW(date)-2),ROW(5:5))))</f>
        <v>42782</v>
      </c>
      <c r="G16" s="19">
        <f ca="1">COUNTIF(date,F16)</f>
        <v>5</v>
      </c>
      <c r="H16" s="19">
        <f ca="1">SUMIF(date,F16,$D$3:$D$32)</f>
        <v>16630</v>
      </c>
      <c r="K16" s="63" t="s">
        <v>29</v>
      </c>
      <c r="L16" s="27">
        <v>30</v>
      </c>
      <c r="M16" s="27">
        <v>103850</v>
      </c>
    </row>
    <row r="17" spans="1:15" ht="14" x14ac:dyDescent="0.3">
      <c r="A17" s="61">
        <v>42781</v>
      </c>
      <c r="B17" s="32" t="s">
        <v>324</v>
      </c>
      <c r="C17" s="32" t="s">
        <v>323</v>
      </c>
      <c r="D17" s="32">
        <v>3550</v>
      </c>
      <c r="F17" s="60">
        <f t="array" aca="1" ref="F17" ca="1">IF(ROW(6:6)&gt;SUM(1/COUNTIF(date,date)),"",INDEX(date,SMALL(IF(MATCH(date,date,)=ROW(date)-2,ROW(date)-2),ROW(6:6))))</f>
        <v>42784</v>
      </c>
      <c r="G17" s="19">
        <f ca="1">COUNTIF(date,F17)</f>
        <v>6</v>
      </c>
      <c r="H17" s="19">
        <f ca="1">SUMIF(date,F17,$D$3:$D$32)</f>
        <v>21260</v>
      </c>
      <c r="K17"/>
      <c r="L17"/>
      <c r="M17"/>
    </row>
    <row r="18" spans="1:15" ht="14" x14ac:dyDescent="0.3">
      <c r="A18" s="61">
        <v>42781</v>
      </c>
      <c r="B18" s="32" t="s">
        <v>324</v>
      </c>
      <c r="C18" s="32" t="s">
        <v>323</v>
      </c>
      <c r="D18" s="32">
        <v>3480</v>
      </c>
      <c r="K18"/>
      <c r="L18"/>
      <c r="M18"/>
    </row>
    <row r="19" spans="1:15" ht="14" x14ac:dyDescent="0.3">
      <c r="A19" s="61">
        <v>42781</v>
      </c>
      <c r="B19" s="32" t="s">
        <v>320</v>
      </c>
      <c r="C19" s="32" t="s">
        <v>323</v>
      </c>
      <c r="D19" s="32">
        <v>3020</v>
      </c>
      <c r="K19"/>
      <c r="L19"/>
      <c r="M19"/>
    </row>
    <row r="20" spans="1:15" ht="14" x14ac:dyDescent="0.3">
      <c r="A20" s="61">
        <v>42781</v>
      </c>
      <c r="B20" s="32" t="s">
        <v>324</v>
      </c>
      <c r="C20" s="32" t="s">
        <v>323</v>
      </c>
      <c r="D20" s="32">
        <v>2450</v>
      </c>
      <c r="K20" s="25" t="s">
        <v>335</v>
      </c>
      <c r="L20" s="25" t="s">
        <v>226</v>
      </c>
      <c r="M20"/>
      <c r="N20"/>
      <c r="O20"/>
    </row>
    <row r="21" spans="1:15" ht="14" x14ac:dyDescent="0.3">
      <c r="A21" s="61">
        <v>42781</v>
      </c>
      <c r="B21" s="32" t="s">
        <v>324</v>
      </c>
      <c r="C21" s="32" t="s">
        <v>323</v>
      </c>
      <c r="D21" s="32">
        <v>2900</v>
      </c>
      <c r="K21" s="25" t="s">
        <v>77</v>
      </c>
      <c r="L21" t="s">
        <v>321</v>
      </c>
      <c r="M21" t="s">
        <v>326</v>
      </c>
      <c r="N21" t="s">
        <v>323</v>
      </c>
      <c r="O21" t="s">
        <v>29</v>
      </c>
    </row>
    <row r="22" spans="1:15" ht="14" x14ac:dyDescent="0.3">
      <c r="A22" s="61">
        <v>42782</v>
      </c>
      <c r="B22" s="32" t="s">
        <v>322</v>
      </c>
      <c r="C22" s="32" t="s">
        <v>326</v>
      </c>
      <c r="D22" s="32">
        <v>4730</v>
      </c>
      <c r="K22" s="26" t="s">
        <v>322</v>
      </c>
      <c r="L22" s="27">
        <v>4400</v>
      </c>
      <c r="M22" s="27">
        <v>13510</v>
      </c>
      <c r="N22" s="27">
        <v>5150</v>
      </c>
      <c r="O22" s="27">
        <v>23060</v>
      </c>
    </row>
    <row r="23" spans="1:15" ht="14" x14ac:dyDescent="0.3">
      <c r="A23" s="61">
        <v>42782</v>
      </c>
      <c r="B23" s="32" t="s">
        <v>320</v>
      </c>
      <c r="C23" s="32" t="s">
        <v>323</v>
      </c>
      <c r="D23" s="32">
        <v>1700</v>
      </c>
      <c r="K23" s="26" t="s">
        <v>325</v>
      </c>
      <c r="L23" s="27">
        <v>13660</v>
      </c>
      <c r="M23" s="27"/>
      <c r="N23" s="27">
        <v>3640</v>
      </c>
      <c r="O23" s="27">
        <v>17300</v>
      </c>
    </row>
    <row r="24" spans="1:15" ht="14" x14ac:dyDescent="0.3">
      <c r="A24" s="61">
        <v>42782</v>
      </c>
      <c r="B24" s="32" t="s">
        <v>320</v>
      </c>
      <c r="C24" s="32" t="s">
        <v>326</v>
      </c>
      <c r="D24" s="32">
        <v>4800</v>
      </c>
      <c r="K24" s="26" t="s">
        <v>320</v>
      </c>
      <c r="L24" s="27">
        <v>4210</v>
      </c>
      <c r="M24" s="27">
        <v>4800</v>
      </c>
      <c r="N24" s="27">
        <v>16590</v>
      </c>
      <c r="O24" s="27">
        <v>25600</v>
      </c>
    </row>
    <row r="25" spans="1:15" ht="14" x14ac:dyDescent="0.3">
      <c r="A25" s="61">
        <v>42782</v>
      </c>
      <c r="B25" s="32" t="s">
        <v>324</v>
      </c>
      <c r="C25" s="32" t="s">
        <v>323</v>
      </c>
      <c r="D25" s="32">
        <v>2500</v>
      </c>
      <c r="K25" s="26" t="s">
        <v>324</v>
      </c>
      <c r="L25" s="27"/>
      <c r="M25" s="27"/>
      <c r="N25" s="27">
        <v>37890</v>
      </c>
      <c r="O25" s="27">
        <v>37890</v>
      </c>
    </row>
    <row r="26" spans="1:15" ht="14" x14ac:dyDescent="0.3">
      <c r="A26" s="61">
        <v>42782</v>
      </c>
      <c r="B26" s="32" t="s">
        <v>324</v>
      </c>
      <c r="C26" s="32" t="s">
        <v>323</v>
      </c>
      <c r="D26" s="32">
        <v>2900</v>
      </c>
      <c r="K26" s="26" t="s">
        <v>29</v>
      </c>
      <c r="L26" s="27">
        <v>22270</v>
      </c>
      <c r="M26" s="27">
        <v>18310</v>
      </c>
      <c r="N26" s="27">
        <v>63270</v>
      </c>
      <c r="O26" s="27">
        <v>103850</v>
      </c>
    </row>
    <row r="27" spans="1:15" ht="14" x14ac:dyDescent="0.3">
      <c r="A27" s="61">
        <v>42784</v>
      </c>
      <c r="B27" s="32" t="s">
        <v>322</v>
      </c>
      <c r="C27" s="32" t="s">
        <v>323</v>
      </c>
      <c r="D27" s="32">
        <v>2750</v>
      </c>
      <c r="K27"/>
      <c r="L27"/>
      <c r="M27"/>
    </row>
    <row r="28" spans="1:15" ht="14" x14ac:dyDescent="0.3">
      <c r="A28" s="61">
        <v>42784</v>
      </c>
      <c r="B28" s="32" t="s">
        <v>320</v>
      </c>
      <c r="C28" s="32" t="s">
        <v>323</v>
      </c>
      <c r="D28" s="32">
        <v>2680</v>
      </c>
      <c r="K28"/>
      <c r="L28"/>
      <c r="M28"/>
    </row>
    <row r="29" spans="1:15" ht="14" x14ac:dyDescent="0.3">
      <c r="A29" s="61">
        <v>42784</v>
      </c>
      <c r="B29" s="32" t="s">
        <v>320</v>
      </c>
      <c r="C29" s="32" t="s">
        <v>323</v>
      </c>
      <c r="D29" s="32">
        <v>2490</v>
      </c>
      <c r="K29"/>
      <c r="L29"/>
      <c r="M29"/>
    </row>
    <row r="30" spans="1:15" ht="14" x14ac:dyDescent="0.3">
      <c r="A30" s="61">
        <v>42784</v>
      </c>
      <c r="B30" s="32" t="s">
        <v>322</v>
      </c>
      <c r="C30" s="32" t="s">
        <v>326</v>
      </c>
      <c r="D30" s="32">
        <v>4580</v>
      </c>
      <c r="K30"/>
      <c r="L30"/>
      <c r="M30"/>
    </row>
    <row r="31" spans="1:15" ht="14" x14ac:dyDescent="0.3">
      <c r="A31" s="61">
        <v>42784</v>
      </c>
      <c r="B31" s="32" t="s">
        <v>322</v>
      </c>
      <c r="C31" s="32" t="s">
        <v>326</v>
      </c>
      <c r="D31" s="32">
        <v>4200</v>
      </c>
      <c r="K31"/>
      <c r="L31"/>
      <c r="M31"/>
    </row>
    <row r="32" spans="1:15" ht="14" x14ac:dyDescent="0.3">
      <c r="A32" s="61">
        <v>42784</v>
      </c>
      <c r="B32" s="32" t="s">
        <v>325</v>
      </c>
      <c r="C32" s="32" t="s">
        <v>321</v>
      </c>
      <c r="D32" s="32">
        <v>4560</v>
      </c>
      <c r="K32"/>
      <c r="L32"/>
      <c r="M32"/>
    </row>
    <row r="33" spans="11:13" ht="14" x14ac:dyDescent="0.3">
      <c r="K33"/>
      <c r="L33"/>
      <c r="M33"/>
    </row>
    <row r="34" spans="11:13" ht="14" x14ac:dyDescent="0.3">
      <c r="K34"/>
      <c r="L34"/>
      <c r="M34"/>
    </row>
    <row r="35" spans="11:13" ht="14" x14ac:dyDescent="0.3">
      <c r="K35"/>
      <c r="L35"/>
      <c r="M35"/>
    </row>
    <row r="36" spans="11:13" ht="14" x14ac:dyDescent="0.3">
      <c r="K36"/>
      <c r="L36"/>
      <c r="M36"/>
    </row>
    <row r="37" spans="11:13" ht="14" x14ac:dyDescent="0.3">
      <c r="K37"/>
      <c r="L37"/>
      <c r="M37"/>
    </row>
  </sheetData>
  <mergeCells count="3">
    <mergeCell ref="A1:D1"/>
    <mergeCell ref="F1:H1"/>
    <mergeCell ref="F9:H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13" sqref="G13"/>
    </sheetView>
  </sheetViews>
  <sheetFormatPr defaultRowHeight="13" outlineLevelRow="2" x14ac:dyDescent="0.3"/>
  <cols>
    <col min="1" max="1" width="8.9140625" style="19" bestFit="1" customWidth="1"/>
    <col min="2" max="2" width="5.6640625" style="19" bestFit="1" customWidth="1"/>
    <col min="3" max="3" width="7.58203125" style="19" bestFit="1" customWidth="1"/>
    <col min="4" max="4" width="6.6640625" style="19" bestFit="1" customWidth="1"/>
    <col min="5" max="16384" width="8.6640625" style="19"/>
  </cols>
  <sheetData>
    <row r="1" spans="1:4" ht="13.5" x14ac:dyDescent="0.3">
      <c r="A1" s="49" t="s">
        <v>327</v>
      </c>
      <c r="B1" s="49"/>
      <c r="C1" s="49"/>
      <c r="D1" s="49"/>
    </row>
    <row r="2" spans="1:4" x14ac:dyDescent="0.3">
      <c r="A2" s="62" t="s">
        <v>316</v>
      </c>
      <c r="B2" s="62" t="s">
        <v>317</v>
      </c>
      <c r="C2" s="62" t="s">
        <v>318</v>
      </c>
      <c r="D2" s="62" t="s">
        <v>319</v>
      </c>
    </row>
    <row r="3" spans="1:4" hidden="1" outlineLevel="2" x14ac:dyDescent="0.3">
      <c r="A3" s="61">
        <v>42772</v>
      </c>
      <c r="B3" s="32" t="s">
        <v>320</v>
      </c>
      <c r="C3" s="32" t="s">
        <v>321</v>
      </c>
      <c r="D3" s="32">
        <v>4210</v>
      </c>
    </row>
    <row r="4" spans="1:4" hidden="1" outlineLevel="2" x14ac:dyDescent="0.3">
      <c r="A4" s="61">
        <v>42772</v>
      </c>
      <c r="B4" s="32" t="s">
        <v>325</v>
      </c>
      <c r="C4" s="32" t="s">
        <v>321</v>
      </c>
      <c r="D4" s="32">
        <v>4500</v>
      </c>
    </row>
    <row r="5" spans="1:4" hidden="1" outlineLevel="2" x14ac:dyDescent="0.3">
      <c r="A5" s="61">
        <v>42772</v>
      </c>
      <c r="B5" s="32" t="s">
        <v>322</v>
      </c>
      <c r="C5" s="32" t="s">
        <v>321</v>
      </c>
      <c r="D5" s="32">
        <v>4400</v>
      </c>
    </row>
    <row r="6" spans="1:4" hidden="1" outlineLevel="2" x14ac:dyDescent="0.3">
      <c r="A6" s="61">
        <v>42778</v>
      </c>
      <c r="B6" s="32" t="s">
        <v>325</v>
      </c>
      <c r="C6" s="32" t="s">
        <v>321</v>
      </c>
      <c r="D6" s="32">
        <v>4600</v>
      </c>
    </row>
    <row r="7" spans="1:4" hidden="1" outlineLevel="2" x14ac:dyDescent="0.3">
      <c r="A7" s="61">
        <v>42784</v>
      </c>
      <c r="B7" s="32" t="s">
        <v>325</v>
      </c>
      <c r="C7" s="32" t="s">
        <v>321</v>
      </c>
      <c r="D7" s="32">
        <v>4560</v>
      </c>
    </row>
    <row r="8" spans="1:4" ht="13.5" outlineLevel="1" collapsed="1" x14ac:dyDescent="0.3">
      <c r="A8" s="61"/>
      <c r="B8" s="32"/>
      <c r="C8" s="28" t="s">
        <v>337</v>
      </c>
      <c r="D8" s="32">
        <f>SUBTOTAL(9,D3:D7)</f>
        <v>22270</v>
      </c>
    </row>
    <row r="9" spans="1:4" hidden="1" outlineLevel="2" x14ac:dyDescent="0.3">
      <c r="A9" s="61">
        <v>42782</v>
      </c>
      <c r="B9" s="32" t="s">
        <v>322</v>
      </c>
      <c r="C9" s="32" t="s">
        <v>326</v>
      </c>
      <c r="D9" s="32">
        <v>4730</v>
      </c>
    </row>
    <row r="10" spans="1:4" hidden="1" outlineLevel="2" x14ac:dyDescent="0.3">
      <c r="A10" s="61">
        <v>42782</v>
      </c>
      <c r="B10" s="32" t="s">
        <v>320</v>
      </c>
      <c r="C10" s="32" t="s">
        <v>326</v>
      </c>
      <c r="D10" s="32">
        <v>4800</v>
      </c>
    </row>
    <row r="11" spans="1:4" hidden="1" outlineLevel="2" x14ac:dyDescent="0.3">
      <c r="A11" s="61">
        <v>42784</v>
      </c>
      <c r="B11" s="32" t="s">
        <v>322</v>
      </c>
      <c r="C11" s="32" t="s">
        <v>326</v>
      </c>
      <c r="D11" s="32">
        <v>4580</v>
      </c>
    </row>
    <row r="12" spans="1:4" hidden="1" outlineLevel="2" x14ac:dyDescent="0.3">
      <c r="A12" s="61">
        <v>42784</v>
      </c>
      <c r="B12" s="32" t="s">
        <v>322</v>
      </c>
      <c r="C12" s="32" t="s">
        <v>326</v>
      </c>
      <c r="D12" s="32">
        <v>4200</v>
      </c>
    </row>
    <row r="13" spans="1:4" ht="13.5" outlineLevel="1" collapsed="1" x14ac:dyDescent="0.3">
      <c r="A13" s="61"/>
      <c r="B13" s="32"/>
      <c r="C13" s="28" t="s">
        <v>338</v>
      </c>
      <c r="D13" s="32">
        <f>SUBTOTAL(9,D9:D12)</f>
        <v>18310</v>
      </c>
    </row>
    <row r="14" spans="1:4" hidden="1" outlineLevel="2" x14ac:dyDescent="0.3">
      <c r="A14" s="61">
        <v>42772</v>
      </c>
      <c r="B14" s="32" t="s">
        <v>322</v>
      </c>
      <c r="C14" s="32" t="s">
        <v>323</v>
      </c>
      <c r="D14" s="32">
        <v>2400</v>
      </c>
    </row>
    <row r="15" spans="1:4" hidden="1" outlineLevel="2" x14ac:dyDescent="0.3">
      <c r="A15" s="61">
        <v>42772</v>
      </c>
      <c r="B15" s="32" t="s">
        <v>324</v>
      </c>
      <c r="C15" s="32" t="s">
        <v>323</v>
      </c>
      <c r="D15" s="32">
        <v>3000</v>
      </c>
    </row>
    <row r="16" spans="1:4" hidden="1" outlineLevel="2" x14ac:dyDescent="0.3">
      <c r="A16" s="61">
        <v>42772</v>
      </c>
      <c r="B16" s="32" t="s">
        <v>324</v>
      </c>
      <c r="C16" s="32" t="s">
        <v>323</v>
      </c>
      <c r="D16" s="32">
        <v>3200</v>
      </c>
    </row>
    <row r="17" spans="1:4" hidden="1" outlineLevel="2" x14ac:dyDescent="0.3">
      <c r="A17" s="61">
        <v>42772</v>
      </c>
      <c r="B17" s="32" t="s">
        <v>320</v>
      </c>
      <c r="C17" s="32" t="s">
        <v>323</v>
      </c>
      <c r="D17" s="32">
        <v>2600</v>
      </c>
    </row>
    <row r="18" spans="1:4" hidden="1" outlineLevel="2" x14ac:dyDescent="0.3">
      <c r="A18" s="61">
        <v>42772</v>
      </c>
      <c r="B18" s="32" t="s">
        <v>320</v>
      </c>
      <c r="C18" s="32" t="s">
        <v>323</v>
      </c>
      <c r="D18" s="32">
        <v>4100</v>
      </c>
    </row>
    <row r="19" spans="1:4" hidden="1" outlineLevel="2" x14ac:dyDescent="0.3">
      <c r="A19" s="61">
        <v>42777</v>
      </c>
      <c r="B19" s="32" t="s">
        <v>324</v>
      </c>
      <c r="C19" s="32" t="s">
        <v>323</v>
      </c>
      <c r="D19" s="32">
        <v>2410</v>
      </c>
    </row>
    <row r="20" spans="1:4" hidden="1" outlineLevel="2" x14ac:dyDescent="0.3">
      <c r="A20" s="61">
        <v>42777</v>
      </c>
      <c r="B20" s="32" t="s">
        <v>324</v>
      </c>
      <c r="C20" s="32" t="s">
        <v>323</v>
      </c>
      <c r="D20" s="32">
        <v>2880</v>
      </c>
    </row>
    <row r="21" spans="1:4" hidden="1" outlineLevel="2" x14ac:dyDescent="0.3">
      <c r="A21" s="61">
        <v>42777</v>
      </c>
      <c r="B21" s="32" t="s">
        <v>324</v>
      </c>
      <c r="C21" s="32" t="s">
        <v>323</v>
      </c>
      <c r="D21" s="32">
        <v>4060</v>
      </c>
    </row>
    <row r="22" spans="1:4" hidden="1" outlineLevel="2" x14ac:dyDescent="0.3">
      <c r="A22" s="61">
        <v>42778</v>
      </c>
      <c r="B22" s="32" t="s">
        <v>325</v>
      </c>
      <c r="C22" s="32" t="s">
        <v>323</v>
      </c>
      <c r="D22" s="32">
        <v>3640</v>
      </c>
    </row>
    <row r="23" spans="1:4" hidden="1" outlineLevel="2" x14ac:dyDescent="0.3">
      <c r="A23" s="61">
        <v>42778</v>
      </c>
      <c r="B23" s="32" t="s">
        <v>324</v>
      </c>
      <c r="C23" s="32" t="s">
        <v>323</v>
      </c>
      <c r="D23" s="32">
        <v>4560</v>
      </c>
    </row>
    <row r="24" spans="1:4" hidden="1" outlineLevel="2" x14ac:dyDescent="0.3">
      <c r="A24" s="61">
        <v>42781</v>
      </c>
      <c r="B24" s="32" t="s">
        <v>324</v>
      </c>
      <c r="C24" s="32" t="s">
        <v>323</v>
      </c>
      <c r="D24" s="32">
        <v>3550</v>
      </c>
    </row>
    <row r="25" spans="1:4" hidden="1" outlineLevel="2" x14ac:dyDescent="0.3">
      <c r="A25" s="61">
        <v>42781</v>
      </c>
      <c r="B25" s="32" t="s">
        <v>324</v>
      </c>
      <c r="C25" s="32" t="s">
        <v>323</v>
      </c>
      <c r="D25" s="32">
        <v>3480</v>
      </c>
    </row>
    <row r="26" spans="1:4" hidden="1" outlineLevel="2" x14ac:dyDescent="0.3">
      <c r="A26" s="61">
        <v>42781</v>
      </c>
      <c r="B26" s="32" t="s">
        <v>320</v>
      </c>
      <c r="C26" s="32" t="s">
        <v>323</v>
      </c>
      <c r="D26" s="32">
        <v>3020</v>
      </c>
    </row>
    <row r="27" spans="1:4" hidden="1" outlineLevel="2" x14ac:dyDescent="0.3">
      <c r="A27" s="61">
        <v>42781</v>
      </c>
      <c r="B27" s="32" t="s">
        <v>324</v>
      </c>
      <c r="C27" s="32" t="s">
        <v>323</v>
      </c>
      <c r="D27" s="32">
        <v>2450</v>
      </c>
    </row>
    <row r="28" spans="1:4" hidden="1" outlineLevel="2" x14ac:dyDescent="0.3">
      <c r="A28" s="61">
        <v>42781</v>
      </c>
      <c r="B28" s="32" t="s">
        <v>324</v>
      </c>
      <c r="C28" s="32" t="s">
        <v>323</v>
      </c>
      <c r="D28" s="32">
        <v>2900</v>
      </c>
    </row>
    <row r="29" spans="1:4" hidden="1" outlineLevel="2" x14ac:dyDescent="0.3">
      <c r="A29" s="61">
        <v>42782</v>
      </c>
      <c r="B29" s="32" t="s">
        <v>320</v>
      </c>
      <c r="C29" s="32" t="s">
        <v>323</v>
      </c>
      <c r="D29" s="32">
        <v>1700</v>
      </c>
    </row>
    <row r="30" spans="1:4" hidden="1" outlineLevel="2" x14ac:dyDescent="0.3">
      <c r="A30" s="61">
        <v>42782</v>
      </c>
      <c r="B30" s="32" t="s">
        <v>324</v>
      </c>
      <c r="C30" s="32" t="s">
        <v>323</v>
      </c>
      <c r="D30" s="32">
        <v>2500</v>
      </c>
    </row>
    <row r="31" spans="1:4" hidden="1" outlineLevel="2" x14ac:dyDescent="0.3">
      <c r="A31" s="61">
        <v>42782</v>
      </c>
      <c r="B31" s="32" t="s">
        <v>324</v>
      </c>
      <c r="C31" s="32" t="s">
        <v>323</v>
      </c>
      <c r="D31" s="32">
        <v>2900</v>
      </c>
    </row>
    <row r="32" spans="1:4" hidden="1" outlineLevel="2" x14ac:dyDescent="0.3">
      <c r="A32" s="61">
        <v>42784</v>
      </c>
      <c r="B32" s="32" t="s">
        <v>322</v>
      </c>
      <c r="C32" s="32" t="s">
        <v>323</v>
      </c>
      <c r="D32" s="32">
        <v>2750</v>
      </c>
    </row>
    <row r="33" spans="1:4" hidden="1" outlineLevel="2" x14ac:dyDescent="0.3">
      <c r="A33" s="61">
        <v>42784</v>
      </c>
      <c r="B33" s="32" t="s">
        <v>320</v>
      </c>
      <c r="C33" s="32" t="s">
        <v>323</v>
      </c>
      <c r="D33" s="32">
        <v>2680</v>
      </c>
    </row>
    <row r="34" spans="1:4" hidden="1" outlineLevel="2" x14ac:dyDescent="0.3">
      <c r="A34" s="61">
        <v>42784</v>
      </c>
      <c r="B34" s="32" t="s">
        <v>320</v>
      </c>
      <c r="C34" s="32" t="s">
        <v>323</v>
      </c>
      <c r="D34" s="32">
        <v>2490</v>
      </c>
    </row>
    <row r="35" spans="1:4" ht="13.5" outlineLevel="1" collapsed="1" x14ac:dyDescent="0.3">
      <c r="A35" s="64"/>
      <c r="B35" s="33"/>
      <c r="C35" s="43" t="s">
        <v>339</v>
      </c>
      <c r="D35" s="33">
        <f>SUBTOTAL(9,D14:D34)</f>
        <v>63270</v>
      </c>
    </row>
    <row r="36" spans="1:4" ht="13.5" x14ac:dyDescent="0.3">
      <c r="A36" s="64"/>
      <c r="B36" s="33"/>
      <c r="C36" s="43" t="s">
        <v>29</v>
      </c>
      <c r="D36" s="33">
        <f>SUBTOTAL(9,D3:D34)</f>
        <v>103850</v>
      </c>
    </row>
  </sheetData>
  <sortState ref="A3:D32">
    <sortCondition ref="C3:C32"/>
  </sortState>
  <mergeCells count="1">
    <mergeCell ref="A1:D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39DF5-5212-4BDC-B606-FC828F5D5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单元回归</vt:lpstr>
      <vt:lpstr>多元回归</vt:lpstr>
      <vt:lpstr>数据表样例</vt:lpstr>
      <vt:lpstr>单项式次数分布表</vt:lpstr>
      <vt:lpstr>组距式次数分布表</vt:lpstr>
      <vt:lpstr>分项分段次数分布表</vt:lpstr>
      <vt:lpstr>对二维表分项分段计数</vt:lpstr>
      <vt:lpstr>双列次数分布表</vt:lpstr>
      <vt:lpstr>相对次数分布表</vt:lpstr>
      <vt:lpstr>累积次数及累积百分数分布表</vt:lpstr>
      <vt:lpstr>条件求和</vt:lpstr>
      <vt:lpstr>分类汇总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2025-06-07T02:18:05Z</dcterms:modified>
</cp:coreProperties>
</file>