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vise\Desktop\bootcamp\Assignments\Kickstarter_campaign_cnalysis\"/>
    </mc:Choice>
  </mc:AlternateContent>
  <xr:revisionPtr revIDLastSave="0" documentId="13_ncr:1_{B5ED63DB-4CFF-4E70-B9D8-10FF53BBCDBF}" xr6:coauthVersionLast="40" xr6:coauthVersionMax="40" xr10:uidLastSave="{00000000-0000-0000-0000-000000000000}"/>
  <bookViews>
    <workbookView xWindow="6060" yWindow="1860" windowWidth="21600" windowHeight="11385" firstSheet="6" activeTab="8" xr2:uid="{00000000-000D-0000-FFFF-FFFF00000000}"/>
  </bookViews>
  <sheets>
    <sheet name="Base_Data" sheetId="1" r:id="rId1"/>
    <sheet name="Success trends by Category" sheetId="2" r:id="rId2"/>
    <sheet name="Success trends by sub-category" sheetId="4" r:id="rId3"/>
    <sheet name="Success trends over the years" sheetId="8" r:id="rId4"/>
    <sheet name="Success trends Vs Goal" sheetId="5" r:id="rId5"/>
    <sheet name="Success trends by Category-%" sheetId="14" r:id="rId6"/>
    <sheet name="Success trends -updated" sheetId="12" r:id="rId7"/>
    <sheet name="Success trends-% updated" sheetId="9" r:id="rId8"/>
    <sheet name="Staff Pick impact-%" sheetId="10" r:id="rId9"/>
    <sheet name="Staff Pick Impact-counts" sheetId="11" r:id="rId10"/>
    <sheet name="Pivot9 (Additional )" sheetId="13" r:id="rId11"/>
  </sheets>
  <definedNames>
    <definedName name="_xlnm._FilterDatabase" localSheetId="0" hidden="1">Base_Data!$A$1:$U$4115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5" i="1"/>
  <c r="O4" i="1"/>
  <c r="O3" i="1"/>
  <c r="O2" i="1"/>
  <c r="O6" i="1"/>
  <c r="H9" i="2"/>
  <c r="H5" i="2"/>
  <c r="H14" i="2"/>
  <c r="H13" i="2"/>
  <c r="D14" i="5" l="1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C3" i="5"/>
  <c r="B14" i="5"/>
  <c r="E14" i="5" s="1"/>
  <c r="B13" i="5"/>
  <c r="B12" i="5"/>
  <c r="E12" i="5" s="1"/>
  <c r="B11" i="5"/>
  <c r="B10" i="5"/>
  <c r="B9" i="5"/>
  <c r="B8" i="5"/>
  <c r="E8" i="5" s="1"/>
  <c r="B7" i="5"/>
  <c r="B6" i="5"/>
  <c r="B5" i="5"/>
  <c r="B4" i="5"/>
  <c r="E4" i="5" s="1"/>
  <c r="B3" i="5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E3" i="5" l="1"/>
  <c r="G3" i="5" s="1"/>
  <c r="E11" i="5"/>
  <c r="H11" i="5" s="1"/>
  <c r="E7" i="5"/>
  <c r="H7" i="5" s="1"/>
  <c r="E10" i="5"/>
  <c r="F10" i="5" s="1"/>
  <c r="E6" i="5"/>
  <c r="F6" i="5" s="1"/>
  <c r="E13" i="5"/>
  <c r="H13" i="5" s="1"/>
  <c r="E9" i="5"/>
  <c r="G9" i="5" s="1"/>
  <c r="E5" i="5"/>
  <c r="F5" i="5" s="1"/>
  <c r="F14" i="5"/>
  <c r="G14" i="5"/>
  <c r="H14" i="5"/>
  <c r="F4" i="5"/>
  <c r="F8" i="5"/>
  <c r="F12" i="5"/>
  <c r="G4" i="5"/>
  <c r="G8" i="5"/>
  <c r="G12" i="5"/>
  <c r="H4" i="5"/>
  <c r="H8" i="5"/>
  <c r="H12" i="5"/>
  <c r="G10" i="5" l="1"/>
  <c r="H9" i="5"/>
  <c r="F7" i="5"/>
  <c r="F13" i="5"/>
  <c r="H3" i="5"/>
  <c r="G5" i="5"/>
  <c r="F11" i="5"/>
  <c r="H5" i="5"/>
  <c r="G11" i="5"/>
  <c r="H10" i="5"/>
  <c r="G6" i="5"/>
  <c r="G13" i="5"/>
  <c r="F9" i="5"/>
  <c r="G7" i="5"/>
  <c r="F3" i="5"/>
  <c r="H6" i="5"/>
</calcChain>
</file>

<file path=xl/sharedStrings.xml><?xml version="1.0" encoding="utf-8"?>
<sst xmlns="http://schemas.openxmlformats.org/spreadsheetml/2006/main" count="24903" uniqueCount="8407">
  <si>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</si>
  <si>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</si>
  <si>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</si>
  <si>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</si>
  <si>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</si>
  <si>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</si>
  <si>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</si>
  <si>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</si>
  <si>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</si>
  <si>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</si>
  <si>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</si>
  <si>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</si>
  <si>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</si>
  <si>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</si>
  <si>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</si>
  <si>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</si>
  <si>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</si>
  <si>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</si>
  <si>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</si>
  <si>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</si>
  <si>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</si>
  <si>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</si>
  <si>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</si>
  <si>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</si>
  <si>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</si>
  <si>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</si>
  <si>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</si>
  <si>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</si>
  <si>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</si>
  <si>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</si>
  <si>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</si>
  <si>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</si>
  <si>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</si>
  <si>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</si>
  <si>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</si>
  <si>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</si>
  <si>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</si>
  <si>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</si>
  <si>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</si>
  <si>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</si>
  <si>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</si>
  <si>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</si>
  <si>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</si>
  <si>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</si>
  <si>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</si>
  <si>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</si>
  <si>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</si>
  <si>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</si>
  <si>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</si>
  <si>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</si>
  <si>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</si>
  <si>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</si>
  <si>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</si>
  <si>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</si>
  <si>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</si>
  <si>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</si>
  <si>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</si>
  <si>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</si>
  <si>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</si>
  <si>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</si>
  <si>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</si>
  <si>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</si>
  <si>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</si>
  <si>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</si>
  <si>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</si>
  <si>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</si>
  <si>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</si>
  <si>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</si>
  <si>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</si>
  <si>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</si>
  <si>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</si>
  <si>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</si>
  <si>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</si>
  <si>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</si>
  <si>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</si>
  <si>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</si>
  <si>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</si>
  <si>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</si>
  <si>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</si>
  <si>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</si>
  <si>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</si>
  <si>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</si>
  <si>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</si>
  <si>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</si>
  <si>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</si>
  <si>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</si>
  <si>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</si>
  <si>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</si>
  <si>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</si>
  <si>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</si>
  <si>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</si>
  <si>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</si>
  <si>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</si>
  <si>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</si>
  <si>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</si>
  <si>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</si>
  <si>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</si>
  <si>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</si>
  <si>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</si>
  <si>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</si>
  <si>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</si>
  <si>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</si>
  <si>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</si>
  <si>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</si>
  <si>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</si>
  <si>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</si>
  <si>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</si>
  <si>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</si>
  <si>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</si>
  <si>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</si>
  <si>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</si>
  <si>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</si>
  <si>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</si>
  <si>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</si>
  <si>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</si>
  <si>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</si>
  <si>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</si>
  <si>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</si>
  <si>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</si>
  <si>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</si>
  <si>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</si>
  <si>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</si>
  <si>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</si>
  <si>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</si>
  <si>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</si>
  <si>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</si>
  <si>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</si>
  <si>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</si>
  <si>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</si>
  <si>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</si>
  <si>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</si>
  <si>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</si>
  <si>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</si>
  <si>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</si>
  <si>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</si>
  <si>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</si>
  <si>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</si>
  <si>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</si>
  <si>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</si>
  <si>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</si>
  <si>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</si>
  <si>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</si>
  <si>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</si>
  <si>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</si>
  <si>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</si>
  <si>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</si>
  <si>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</si>
  <si>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</si>
  <si>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</si>
  <si>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</si>
  <si>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</si>
  <si>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</si>
  <si>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</si>
  <si>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</si>
  <si>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</si>
  <si>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</si>
  <si>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</si>
  <si>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</si>
  <si>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</si>
  <si>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</si>
  <si>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</si>
  <si>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</si>
  <si>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</si>
  <si>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</si>
  <si>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</si>
  <si>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</si>
  <si>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</si>
  <si>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</si>
  <si>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</si>
  <si>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</si>
  <si>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</si>
  <si>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</si>
  <si>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</si>
  <si>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</si>
  <si>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</si>
  <si>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</si>
  <si>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</si>
  <si>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</si>
  <si>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</si>
  <si>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</si>
  <si>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</si>
  <si>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</si>
  <si>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</si>
  <si>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</si>
  <si>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</si>
  <si>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</si>
  <si>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</si>
  <si>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</si>
  <si>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</si>
  <si>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</si>
  <si>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</si>
  <si>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</si>
  <si>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</si>
  <si>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</si>
  <si>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</si>
  <si>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</si>
  <si>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</si>
  <si>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</si>
  <si>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</si>
  <si>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</si>
  <si>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</si>
  <si>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</si>
  <si>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</si>
  <si>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</si>
  <si>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</si>
  <si>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</si>
  <si>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</si>
  <si>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</si>
  <si>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</si>
  <si>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</si>
  <si>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</si>
  <si>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</si>
  <si>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</si>
  <si>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</si>
  <si>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</si>
  <si>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</si>
  <si>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</si>
  <si>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</si>
  <si>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</si>
  <si>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</si>
  <si>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</si>
  <si>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</si>
  <si>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</si>
  <si>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</si>
  <si>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</si>
  <si>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</si>
  <si>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</si>
  <si>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</si>
  <si>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</si>
  <si>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</si>
  <si>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</si>
  <si>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</si>
  <si>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</si>
  <si>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</si>
  <si>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</si>
  <si>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</si>
  <si>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</si>
  <si>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</si>
  <si>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</si>
  <si>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</si>
  <si>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</si>
  <si>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</si>
  <si>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</si>
  <si>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</si>
  <si>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</si>
  <si>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</si>
  <si>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</si>
  <si>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</si>
  <si>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</si>
  <si>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</si>
  <si>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</si>
  <si>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</si>
  <si>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</si>
  <si>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</si>
  <si>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</si>
  <si>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</si>
  <si>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</si>
  <si>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</si>
  <si>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</si>
  <si>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</si>
  <si>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</si>
  <si>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</si>
  <si>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</si>
  <si>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</si>
  <si>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</si>
  <si>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</si>
  <si>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</si>
  <si>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</si>
  <si>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</si>
  <si>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</si>
  <si>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</si>
  <si>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</si>
  <si>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</si>
  <si>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</si>
  <si>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</si>
  <si>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</si>
  <si>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</si>
  <si>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</si>
  <si>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</si>
  <si>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</si>
  <si>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</si>
  <si>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</si>
  <si>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</si>
  <si>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</si>
  <si>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</si>
  <si>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</si>
  <si>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</si>
  <si>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</si>
  <si>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</si>
  <si>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</si>
  <si>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</si>
  <si>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</si>
  <si>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</si>
  <si>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</si>
  <si>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</si>
  <si>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</si>
  <si>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</si>
  <si>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</si>
  <si>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</si>
  <si>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</si>
  <si>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</si>
  <si>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</si>
  <si>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</si>
  <si>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</si>
  <si>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</si>
  <si>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</si>
  <si>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</si>
  <si>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</si>
  <si>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</si>
  <si>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</si>
  <si>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</si>
  <si>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</si>
  <si>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</si>
  <si>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</si>
  <si>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</si>
  <si>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</si>
  <si>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</si>
  <si>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</si>
  <si>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</si>
  <si>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</si>
  <si>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</si>
  <si>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</si>
  <si>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</si>
  <si>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</si>
  <si>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</si>
  <si>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</si>
  <si>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</si>
  <si>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</si>
  <si>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</si>
  <si>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</si>
  <si>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</si>
  <si>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</si>
  <si>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</si>
  <si>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</si>
  <si>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</si>
  <si>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</si>
  <si>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</si>
  <si>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</si>
  <si>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</si>
  <si>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</si>
  <si>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</si>
  <si>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</si>
  <si>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</si>
  <si>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</si>
  <si>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</si>
  <si>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</si>
  <si>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</si>
  <si>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</si>
  <si>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</si>
  <si>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</si>
  <si>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</si>
  <si>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</si>
  <si>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</si>
  <si>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</si>
  <si>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</si>
  <si>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</si>
  <si>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</si>
  <si>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</si>
  <si>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</si>
  <si>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</si>
  <si>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</si>
  <si>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</si>
  <si>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</si>
  <si>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</si>
  <si>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</si>
  <si>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</si>
  <si>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</si>
  <si>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</si>
  <si>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</si>
  <si>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</si>
  <si>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</si>
  <si>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</si>
  <si>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</si>
  <si>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</si>
  <si>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</si>
  <si>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</si>
  <si>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</si>
  <si>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</si>
  <si>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</si>
  <si>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</si>
  <si>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</si>
  <si>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</si>
  <si>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</si>
  <si>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</si>
  <si>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</si>
  <si>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</si>
  <si>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</si>
  <si>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</si>
  <si>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</si>
  <si>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</si>
  <si>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</si>
  <si>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</si>
  <si>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</si>
  <si>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</si>
  <si>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</si>
  <si>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</si>
  <si>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</si>
  <si>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</si>
  <si>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</si>
  <si>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</si>
  <si>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</si>
  <si>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</si>
  <si>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</si>
  <si>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</si>
  <si>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</si>
  <si>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</si>
  <si>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</si>
  <si>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</si>
  <si>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</si>
  <si>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</si>
  <si>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</si>
  <si>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</si>
  <si>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</si>
  <si>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</si>
  <si>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</si>
  <si>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</si>
  <si>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</si>
  <si>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</si>
  <si>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</si>
  <si>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</si>
  <si>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</si>
  <si>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</si>
  <si>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</si>
  <si>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</si>
  <si>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</si>
  <si>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</si>
  <si>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</si>
  <si>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</si>
  <si>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</si>
  <si>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</si>
  <si>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</si>
  <si>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</si>
  <si>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</si>
  <si>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</si>
  <si>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</si>
  <si>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</si>
  <si>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</si>
  <si>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</si>
  <si>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</si>
  <si>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</si>
  <si>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</si>
  <si>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</si>
  <si>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</si>
  <si>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</si>
  <si>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</si>
  <si>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</si>
  <si>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</si>
  <si>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</si>
  <si>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</si>
  <si>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</si>
  <si>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</si>
  <si>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</si>
  <si>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</si>
  <si>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</si>
  <si>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</si>
  <si>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</si>
  <si>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</si>
  <si>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</si>
  <si>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</si>
  <si>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</si>
  <si>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</si>
  <si>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</si>
  <si>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</si>
  <si>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</si>
  <si>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</si>
  <si>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</si>
  <si>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</si>
  <si>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</si>
  <si>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</si>
  <si>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</si>
  <si>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</si>
  <si>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</si>
  <si>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</si>
  <si>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</si>
  <si>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</si>
  <si>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</si>
  <si>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</si>
  <si>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</si>
  <si>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</si>
  <si>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</si>
  <si>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</si>
  <si>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</si>
  <si>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</si>
  <si>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</si>
  <si>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</si>
  <si>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</si>
  <si>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</si>
  <si>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</si>
  <si>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</si>
  <si>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</si>
  <si>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</si>
  <si>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</si>
  <si>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</si>
  <si>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</si>
  <si>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</si>
  <si>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</si>
  <si>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</si>
  <si>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</si>
  <si>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</si>
  <si>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</si>
  <si>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</si>
  <si>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</si>
  <si>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</si>
  <si>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</si>
  <si>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</si>
  <si>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</si>
  <si>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</si>
  <si>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</si>
  <si>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</si>
  <si>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</si>
  <si>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</si>
  <si>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</si>
  <si>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</si>
  <si>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</si>
  <si>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</si>
  <si>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</si>
  <si>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</si>
  <si>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</si>
  <si>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</si>
  <si>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</si>
  <si>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</si>
  <si>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</si>
  <si>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</si>
  <si>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</si>
  <si>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</si>
  <si>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</si>
  <si>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</si>
  <si>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</si>
  <si>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</si>
  <si>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</si>
  <si>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</si>
  <si>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</si>
  <si>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</si>
  <si>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</si>
  <si>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</si>
  <si>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</si>
  <si>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</si>
  <si>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</si>
  <si>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</si>
  <si>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</si>
  <si>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</si>
  <si>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</si>
  <si>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</si>
  <si>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</si>
  <si>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</si>
  <si>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</si>
  <si>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</si>
  <si>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</si>
  <si>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</si>
  <si>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</si>
  <si>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</si>
  <si>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</si>
  <si>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</si>
  <si>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</si>
  <si>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</si>
  <si>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</si>
  <si>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</si>
  <si>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</si>
  <si>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</si>
  <si>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</si>
  <si>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</si>
  <si>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</si>
  <si>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</si>
  <si>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</si>
  <si>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</si>
  <si>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</si>
  <si>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</si>
  <si>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</si>
  <si>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</si>
  <si>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</si>
  <si>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</si>
  <si>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</si>
  <si>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</si>
  <si>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</si>
  <si>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</si>
  <si>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</si>
  <si>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</si>
  <si>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</si>
  <si>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</si>
  <si>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</si>
  <si>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</si>
  <si>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</si>
  <si>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</si>
  <si>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</si>
  <si>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</si>
  <si>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</si>
  <si>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</si>
  <si>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</si>
  <si>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</si>
  <si>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</si>
  <si>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</si>
  <si>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</si>
  <si>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</si>
  <si>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</si>
  <si>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</si>
  <si>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</si>
  <si>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</si>
  <si>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</si>
  <si>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</si>
  <si>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</si>
  <si>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</si>
  <si>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</si>
  <si>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</si>
  <si>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</si>
  <si>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</si>
  <si>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</si>
  <si>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</si>
  <si>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</si>
  <si>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</si>
  <si>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</si>
  <si>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</si>
  <si>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</si>
  <si>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</si>
  <si>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</si>
  <si>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</si>
  <si>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</si>
  <si>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</si>
  <si>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</si>
  <si>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</si>
  <si>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</si>
  <si>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</si>
  <si>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</si>
  <si>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</si>
  <si>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</si>
  <si>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</si>
  <si>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</si>
  <si>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</si>
  <si>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</si>
  <si>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</si>
  <si>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</si>
  <si>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</si>
  <si>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</si>
  <si>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</si>
  <si>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</si>
  <si>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</si>
  <si>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</si>
  <si>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</si>
  <si>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</si>
  <si>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</si>
  <si>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</si>
  <si>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</si>
  <si>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</si>
  <si>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</si>
  <si>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</si>
  <si>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</si>
  <si>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</si>
  <si>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</si>
  <si>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</si>
  <si>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</si>
  <si>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</si>
  <si>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</si>
  <si>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</si>
  <si>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</si>
  <si>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</si>
  <si>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</si>
  <si>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</si>
  <si>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</si>
  <si>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</si>
  <si>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</si>
  <si>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</si>
  <si>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</si>
  <si>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</si>
  <si>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</si>
  <si>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</si>
  <si>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</si>
  <si>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</si>
  <si>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</si>
  <si>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</si>
  <si>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</si>
  <si>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</si>
  <si>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</si>
  <si>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</si>
  <si>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</si>
  <si>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</si>
  <si>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</si>
  <si>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</si>
  <si>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</si>
  <si>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</si>
  <si>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</si>
  <si>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</si>
  <si>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</si>
  <si>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</si>
  <si>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</si>
  <si>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</si>
  <si>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</si>
  <si>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</si>
  <si>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</si>
  <si>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</si>
  <si>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</si>
  <si>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</si>
  <si>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</si>
  <si>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</si>
  <si>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</si>
  <si>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</si>
  <si>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</si>
  <si>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</si>
  <si>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</si>
  <si>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</si>
  <si>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</si>
  <si>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</si>
  <si>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</si>
  <si>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</si>
  <si>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</si>
  <si>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</si>
  <si>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</si>
  <si>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</si>
  <si>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</si>
  <si>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</si>
  <si>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</si>
  <si>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</si>
  <si>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</si>
  <si>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</si>
  <si>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</si>
  <si>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</si>
  <si>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</si>
  <si>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</si>
  <si>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</si>
  <si>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</si>
  <si>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</si>
  <si>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</si>
  <si>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</si>
  <si>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</si>
  <si>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</si>
  <si>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</si>
  <si>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</si>
  <si>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</si>
  <si>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</si>
  <si>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</si>
  <si>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</si>
  <si>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</si>
  <si>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</si>
  <si>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</si>
  <si>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</si>
  <si>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</si>
  <si>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</si>
  <si>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</si>
  <si>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</si>
  <si>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</si>
  <si>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</si>
  <si>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</si>
  <si>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</si>
  <si>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</si>
  <si>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</si>
  <si>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</si>
  <si>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</si>
  <si>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</si>
  <si>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</si>
  <si>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</si>
  <si>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</si>
  <si>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</si>
  <si>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</si>
  <si>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</si>
  <si>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</si>
  <si>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</si>
  <si>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</si>
  <si>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</si>
  <si>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</si>
  <si>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</si>
  <si>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</si>
  <si>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</si>
  <si>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</si>
  <si>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</si>
  <si>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</si>
  <si>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</si>
  <si>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</si>
  <si>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</si>
  <si>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</si>
  <si>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</si>
  <si>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</si>
  <si>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</si>
  <si>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</si>
  <si>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</si>
  <si>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</si>
  <si>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</si>
  <si>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</si>
  <si>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</si>
  <si>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</si>
  <si>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</si>
  <si>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</si>
  <si>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</si>
  <si>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</si>
  <si>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</si>
  <si>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</si>
  <si>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</si>
  <si>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</si>
  <si>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</si>
  <si>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</si>
  <si>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</si>
  <si>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</si>
  <si>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</si>
  <si>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</si>
  <si>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</si>
  <si>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</si>
  <si>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</si>
  <si>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</si>
  <si>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</si>
  <si>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</si>
  <si>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</si>
  <si>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</si>
  <si>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</si>
  <si>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</si>
  <si>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</si>
  <si>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</si>
  <si>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</si>
  <si>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</si>
  <si>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</si>
  <si>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</si>
  <si>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</si>
  <si>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</si>
  <si>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</si>
  <si>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</si>
  <si>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</si>
  <si>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</si>
  <si>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</si>
  <si>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</si>
  <si>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</si>
  <si>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</si>
  <si>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</si>
  <si>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</si>
  <si>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</si>
  <si>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</si>
  <si>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</si>
  <si>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</si>
  <si>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</si>
  <si>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</si>
  <si>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</si>
  <si>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</si>
  <si>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</si>
  <si>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</si>
  <si>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</si>
  <si>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</si>
  <si>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</si>
  <si>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</si>
  <si>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</si>
  <si>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</si>
  <si>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</si>
  <si>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</si>
  <si>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</si>
  <si>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</si>
  <si>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</si>
  <si>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</si>
  <si>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</si>
  <si>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</si>
  <si>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</si>
  <si>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</si>
  <si>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</si>
  <si>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</si>
  <si>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</si>
  <si>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</si>
  <si>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</si>
  <si>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</si>
  <si>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</si>
  <si>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</si>
  <si>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</si>
  <si>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</si>
  <si>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</si>
  <si>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</si>
  <si>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</si>
  <si>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</si>
  <si>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</si>
  <si>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</si>
  <si>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</si>
  <si>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</si>
  <si>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</si>
  <si>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</si>
  <si>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</si>
  <si>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</si>
  <si>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</si>
  <si>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</si>
  <si>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</si>
  <si>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</si>
  <si>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</si>
  <si>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</si>
  <si>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</si>
  <si>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</si>
  <si>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</si>
  <si>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</si>
  <si>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</si>
  <si>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</si>
  <si>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</si>
  <si>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</si>
  <si>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</si>
  <si>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</si>
  <si>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</si>
  <si>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</si>
  <si>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</si>
  <si>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</si>
  <si>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</si>
  <si>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</si>
  <si>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</si>
  <si>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</si>
  <si>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</si>
  <si>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</si>
  <si>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</si>
  <si>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</si>
  <si>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</si>
  <si>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</si>
  <si>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</si>
  <si>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</si>
  <si>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</si>
  <si>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</si>
  <si>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</si>
  <si>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</si>
  <si>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</si>
  <si>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</si>
  <si>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</si>
  <si>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</si>
  <si>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</si>
  <si>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</si>
  <si>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</si>
  <si>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</si>
  <si>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</si>
  <si>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</si>
  <si>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</si>
  <si>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</si>
  <si>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</si>
  <si>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</si>
  <si>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</si>
  <si>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</si>
  <si>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</si>
  <si>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</si>
  <si>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</si>
  <si>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</si>
  <si>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</si>
  <si>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</si>
  <si>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</si>
  <si>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</si>
  <si>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</si>
  <si>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</si>
  <si>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</si>
  <si>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</si>
  <si>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</si>
  <si>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</si>
  <si>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</si>
  <si>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</si>
  <si>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</si>
  <si>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</si>
  <si>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</si>
  <si>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</si>
  <si>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</si>
  <si>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</si>
  <si>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</si>
  <si>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</si>
  <si>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</si>
  <si>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</si>
  <si>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</si>
  <si>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</si>
  <si>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</si>
  <si>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</si>
  <si>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</si>
  <si>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</si>
  <si>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</si>
  <si>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</si>
  <si>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</si>
  <si>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</si>
  <si>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</si>
  <si>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</si>
  <si>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</si>
  <si>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</si>
  <si>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</si>
  <si>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</si>
  <si>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</si>
  <si>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</si>
  <si>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</si>
  <si>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</si>
  <si>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</si>
  <si>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</si>
  <si>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</si>
  <si>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</si>
  <si>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</si>
  <si>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</si>
  <si>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</si>
  <si>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</si>
  <si>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</si>
  <si>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</si>
  <si>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</si>
  <si>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</si>
  <si>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</si>
  <si>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</si>
  <si>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</si>
  <si>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</si>
  <si>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</si>
  <si>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</si>
  <si>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</si>
  <si>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</si>
  <si>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</si>
  <si>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</si>
  <si>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</si>
  <si>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</si>
  <si>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</si>
  <si>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</si>
  <si>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</si>
  <si>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</si>
  <si>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</si>
  <si>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</si>
  <si>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</si>
  <si>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</si>
  <si>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</si>
  <si>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</si>
  <si>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</si>
  <si>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</si>
  <si>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</si>
  <si>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</si>
  <si>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</si>
  <si>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</si>
  <si>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</si>
  <si>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</si>
  <si>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</si>
  <si>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</si>
  <si>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</si>
  <si>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</si>
  <si>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</si>
  <si>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</si>
  <si>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</si>
  <si>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</si>
  <si>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</si>
  <si>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</si>
  <si>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</si>
  <si>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</si>
  <si>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</si>
  <si>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</si>
  <si>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</si>
  <si>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</si>
  <si>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</si>
  <si>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</si>
  <si>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</si>
  <si>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</si>
  <si>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</si>
  <si>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</si>
  <si>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</si>
  <si>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</si>
  <si>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</si>
  <si>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</si>
  <si>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</si>
  <si>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</si>
  <si>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</si>
  <si>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</si>
  <si>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</si>
  <si>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</si>
  <si>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</si>
  <si>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</si>
  <si>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</si>
  <si>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</si>
  <si>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</si>
  <si>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</si>
  <si>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</si>
  <si>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</si>
  <si>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</si>
  <si>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</si>
  <si>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</si>
  <si>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</si>
  <si>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</si>
  <si>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</si>
  <si>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</si>
  <si>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</si>
  <si>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</si>
  <si>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</si>
  <si>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</si>
  <si>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</si>
  <si>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</si>
  <si>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</si>
  <si>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</si>
  <si>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</si>
  <si>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</si>
  <si>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</si>
  <si>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</si>
  <si>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</si>
  <si>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</si>
  <si>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</si>
  <si>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</si>
  <si>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</si>
  <si>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</si>
  <si>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</si>
  <si>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</si>
  <si>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</si>
  <si>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</si>
  <si>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</si>
  <si>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</si>
  <si>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</si>
  <si>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</si>
  <si>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</si>
  <si>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</si>
  <si>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</si>
  <si>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</si>
  <si>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</si>
  <si>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</si>
  <si>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</si>
  <si>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</si>
  <si>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</si>
  <si>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</si>
  <si>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</si>
  <si>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</si>
  <si>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</si>
  <si>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</si>
  <si>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</si>
  <si>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</si>
  <si>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</si>
  <si>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</si>
  <si>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</si>
  <si>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</si>
  <si>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</si>
  <si>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</si>
  <si>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</si>
  <si>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</si>
  <si>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</si>
  <si>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</si>
  <si>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</si>
  <si>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</si>
  <si>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</si>
  <si>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</si>
  <si>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</si>
  <si>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</si>
  <si>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</si>
  <si>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</si>
  <si>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</si>
  <si>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</si>
  <si>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</si>
  <si>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</si>
  <si>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</si>
  <si>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</si>
  <si>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</si>
  <si>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</si>
  <si>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</si>
  <si>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</si>
  <si>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</si>
  <si>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</si>
  <si>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</si>
  <si>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</si>
  <si>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</si>
  <si>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</si>
  <si>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</si>
  <si>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</si>
  <si>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</si>
  <si>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</si>
  <si>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</si>
  <si>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</si>
  <si>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</si>
  <si>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</si>
  <si>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</si>
  <si>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</si>
  <si>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</si>
  <si>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</si>
  <si>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</si>
  <si>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</si>
  <si>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</si>
  <si>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</si>
  <si>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</si>
  <si>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</si>
  <si>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</si>
  <si>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</si>
  <si>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</si>
  <si>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</si>
  <si>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</si>
  <si>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</si>
  <si>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</si>
  <si>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</si>
  <si>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</si>
  <si>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</si>
  <si>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</si>
  <si>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</si>
  <si>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</si>
  <si>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</si>
  <si>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</si>
  <si>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</si>
  <si>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</si>
  <si>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</si>
  <si>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</si>
  <si>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</si>
  <si>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</si>
  <si>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</si>
  <si>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</si>
  <si>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</si>
  <si>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</si>
  <si>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</si>
  <si>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</si>
  <si>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</si>
  <si>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</si>
  <si>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</si>
  <si>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</si>
  <si>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</si>
  <si>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</si>
  <si>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</si>
  <si>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</si>
  <si>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</si>
  <si>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</si>
  <si>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</si>
  <si>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</si>
  <si>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</si>
  <si>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</si>
  <si>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</si>
  <si>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</si>
  <si>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</si>
  <si>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</si>
  <si>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</si>
  <si>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</si>
  <si>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</si>
  <si>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</si>
  <si>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</si>
  <si>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</si>
  <si>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</si>
  <si>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</si>
  <si>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</si>
  <si>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</si>
  <si>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</si>
  <si>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</si>
  <si>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</si>
  <si>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</si>
  <si>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</si>
  <si>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</si>
  <si>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</si>
  <si>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</si>
  <si>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</si>
  <si>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</si>
  <si>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</si>
  <si>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</si>
  <si>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</si>
  <si>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</si>
  <si>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</si>
  <si>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</si>
  <si>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</si>
  <si>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</si>
  <si>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</si>
  <si>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</si>
  <si>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</si>
  <si>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</si>
  <si>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</si>
  <si>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</si>
  <si>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</si>
  <si>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</si>
  <si>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</si>
  <si>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</si>
  <si>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</si>
  <si>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</si>
  <si>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</si>
  <si>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</si>
  <si>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</si>
  <si>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</si>
  <si>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</si>
  <si>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</si>
  <si>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</si>
  <si>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</si>
  <si>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</si>
  <si>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</si>
  <si>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</si>
  <si>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</si>
  <si>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</si>
  <si>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</si>
  <si>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</si>
  <si>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</si>
  <si>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</si>
  <si>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</si>
  <si>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</si>
  <si>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</si>
  <si>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</si>
  <si>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</si>
  <si>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</si>
  <si>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</si>
  <si>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</si>
  <si>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</si>
  <si>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</si>
  <si>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</si>
  <si>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</si>
  <si>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</si>
  <si>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</si>
  <si>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</si>
  <si>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</si>
  <si>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</si>
  <si>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</si>
  <si>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</si>
  <si>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</si>
  <si>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</si>
  <si>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</si>
  <si>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</si>
  <si>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</si>
  <si>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</si>
  <si>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</si>
  <si>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</si>
  <si>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</si>
  <si>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</si>
  <si>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</si>
  <si>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</si>
  <si>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</si>
  <si>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</si>
  <si>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</si>
  <si>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</si>
  <si>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</si>
  <si>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</si>
  <si>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</si>
  <si>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</si>
  <si>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</si>
  <si>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</si>
  <si>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</si>
  <si>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</si>
  <si>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</si>
  <si>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</si>
  <si>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</si>
  <si>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</si>
  <si>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</si>
  <si>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</si>
  <si>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</si>
  <si>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</si>
  <si>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</si>
  <si>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</si>
  <si>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</si>
  <si>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</si>
  <si>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</si>
  <si>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</si>
  <si>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</si>
  <si>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</si>
  <si>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</si>
  <si>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</si>
  <si>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</si>
  <si>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</si>
  <si>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</si>
  <si>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</si>
  <si>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</si>
  <si>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</si>
  <si>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</si>
  <si>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</si>
  <si>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</si>
  <si>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</si>
  <si>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</si>
  <si>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</si>
  <si>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</si>
  <si>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</si>
  <si>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</si>
  <si>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</si>
  <si>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</si>
  <si>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</si>
  <si>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</si>
  <si>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</si>
  <si>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</si>
  <si>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</si>
  <si>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</si>
  <si>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</si>
  <si>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</si>
  <si>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</si>
  <si>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</si>
  <si>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</si>
  <si>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</si>
  <si>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</si>
  <si>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</si>
  <si>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</si>
  <si>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</si>
  <si>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</si>
  <si>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</si>
  <si>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</si>
  <si>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</si>
  <si>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</si>
  <si>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</si>
  <si>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</si>
  <si>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</si>
  <si>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</si>
  <si>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</si>
  <si>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</si>
  <si>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</si>
  <si>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</si>
  <si>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</si>
  <si>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</si>
  <si>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</si>
  <si>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</si>
  <si>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</si>
  <si>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</si>
  <si>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</si>
  <si>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</si>
  <si>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</si>
  <si>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</si>
  <si>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</si>
  <si>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</si>
  <si>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</si>
  <si>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</si>
  <si>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</si>
  <si>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</si>
  <si>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</si>
  <si>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</si>
  <si>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</si>
  <si>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</si>
  <si>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</si>
  <si>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</si>
  <si>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</si>
  <si>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</si>
  <si>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</si>
  <si>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</si>
  <si>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</si>
  <si>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</si>
  <si>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</si>
  <si>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</si>
  <si>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</si>
  <si>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</si>
  <si>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</si>
  <si>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</si>
  <si>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</si>
  <si>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</si>
  <si>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</si>
  <si>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</si>
  <si>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</si>
  <si>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</si>
  <si>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</si>
  <si>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</si>
  <si>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</si>
  <si>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</si>
  <si>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</si>
  <si>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</si>
  <si>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</si>
  <si>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</si>
  <si>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</si>
  <si>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</si>
  <si>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</si>
  <si>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</si>
  <si>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</si>
  <si>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</si>
  <si>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</si>
  <si>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</si>
  <si>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</si>
  <si>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</si>
  <si>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</si>
  <si>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</si>
  <si>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</si>
  <si>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</si>
  <si>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</si>
  <si>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</si>
  <si>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</si>
  <si>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</si>
  <si>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</si>
  <si>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</si>
  <si>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</si>
  <si>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</si>
  <si>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</si>
  <si>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</si>
  <si>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</si>
  <si>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</si>
  <si>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</si>
  <si>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</si>
  <si>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</si>
  <si>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</si>
  <si>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</si>
  <si>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</si>
  <si>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</si>
  <si>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</si>
  <si>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</si>
  <si>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</si>
  <si>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</si>
  <si>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</si>
  <si>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</si>
  <si>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</si>
  <si>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</si>
  <si>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</si>
  <si>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</si>
  <si>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</si>
  <si>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</si>
  <si>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</si>
  <si>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</si>
  <si>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</si>
  <si>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</si>
  <si>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</si>
  <si>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</si>
  <si>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</si>
  <si>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</si>
  <si>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</si>
  <si>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</si>
  <si>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</si>
  <si>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</si>
  <si>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</si>
  <si>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</si>
  <si>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</si>
  <si>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</si>
  <si>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</si>
  <si>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</si>
  <si>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</si>
  <si>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</si>
  <si>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</si>
  <si>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</si>
  <si>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</si>
  <si>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</si>
  <si>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</si>
  <si>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</si>
  <si>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</si>
  <si>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</si>
  <si>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</si>
  <si>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</si>
  <si>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</si>
  <si>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</si>
  <si>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</si>
  <si>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</si>
  <si>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</si>
  <si>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</si>
  <si>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</si>
  <si>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</si>
  <si>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</si>
  <si>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</si>
  <si>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</si>
  <si>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</si>
  <si>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</si>
  <si>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</si>
  <si>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</si>
  <si>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</si>
  <si>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</si>
  <si>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</si>
  <si>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</si>
  <si>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</si>
  <si>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</si>
  <si>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</si>
  <si>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</si>
  <si>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</si>
  <si>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</si>
  <si>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</si>
  <si>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</si>
  <si>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</si>
  <si>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</si>
  <si>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</si>
  <si>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</si>
  <si>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</si>
  <si>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</si>
  <si>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</si>
  <si>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</si>
  <si>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</si>
  <si>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</si>
  <si>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</si>
  <si>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</si>
  <si>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</si>
  <si>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</si>
  <si>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</si>
  <si>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</si>
  <si>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</si>
  <si>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</si>
  <si>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</si>
  <si>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</si>
  <si>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</si>
  <si>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</si>
  <si>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</si>
  <si>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</si>
  <si>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</si>
  <si>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</si>
  <si>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</si>
  <si>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</si>
  <si>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</si>
  <si>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</si>
  <si>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</si>
  <si>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</si>
  <si>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</si>
  <si>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</si>
  <si>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</si>
  <si>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</si>
  <si>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</si>
  <si>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</si>
  <si>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</si>
  <si>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</si>
  <si>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</si>
  <si>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</si>
  <si>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</si>
  <si>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</si>
  <si>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</si>
  <si>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</si>
  <si>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</si>
  <si>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</si>
  <si>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</si>
  <si>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</si>
  <si>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</si>
  <si>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</si>
  <si>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</si>
  <si>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</si>
  <si>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</si>
  <si>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</si>
  <si>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</si>
  <si>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</si>
  <si>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</si>
  <si>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</si>
  <si>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</si>
  <si>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</si>
  <si>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</si>
  <si>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</si>
  <si>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</si>
  <si>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</si>
  <si>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</si>
  <si>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</si>
  <si>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</si>
  <si>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</si>
  <si>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</si>
  <si>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</si>
  <si>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</si>
  <si>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</si>
  <si>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</si>
  <si>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</si>
  <si>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</si>
  <si>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</si>
  <si>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</si>
  <si>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</si>
  <si>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</si>
  <si>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</si>
  <si>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</si>
  <si>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</si>
  <si>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</si>
  <si>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</si>
  <si>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</si>
  <si>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</si>
  <si>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</si>
  <si>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</si>
  <si>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</si>
  <si>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</si>
  <si>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</si>
  <si>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</si>
  <si>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</si>
  <si>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</si>
  <si>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</si>
  <si>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</si>
  <si>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</si>
  <si>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</si>
  <si>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</si>
  <si>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</si>
  <si>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</si>
  <si>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</si>
  <si>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</si>
  <si>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</si>
  <si>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</si>
  <si>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</si>
  <si>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</si>
  <si>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</si>
  <si>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</si>
  <si>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</si>
  <si>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</si>
  <si>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</si>
  <si>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</si>
  <si>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</si>
  <si>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</si>
  <si>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</si>
  <si>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</si>
  <si>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</si>
  <si>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</si>
  <si>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</si>
  <si>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</si>
  <si>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</si>
  <si>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</si>
  <si>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</si>
  <si>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</si>
  <si>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</si>
  <si>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</si>
  <si>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</si>
  <si>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</si>
  <si>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</si>
  <si>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</si>
  <si>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</si>
  <si>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</si>
  <si>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</si>
  <si>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</si>
  <si>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</si>
  <si>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</si>
  <si>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</si>
  <si>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</si>
  <si>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</si>
  <si>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</si>
  <si>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</si>
  <si>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</si>
  <si>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</si>
  <si>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</si>
  <si>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</si>
  <si>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</si>
  <si>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</si>
  <si>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</si>
  <si>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</si>
  <si>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</si>
  <si>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</si>
  <si>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</si>
  <si>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</si>
  <si>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</si>
  <si>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</si>
  <si>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</si>
  <si>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</si>
  <si>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</si>
  <si>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</si>
  <si>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</si>
  <si>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</si>
  <si>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</si>
  <si>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</si>
  <si>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</si>
  <si>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</si>
  <si>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</si>
  <si>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</si>
  <si>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</si>
  <si>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</si>
  <si>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</si>
  <si>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</si>
  <si>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</si>
  <si>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</si>
  <si>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</si>
  <si>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</si>
  <si>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</si>
  <si>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</si>
  <si>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</si>
  <si>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</si>
  <si>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</si>
  <si>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</si>
  <si>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</si>
  <si>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</si>
  <si>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</si>
  <si>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</si>
  <si>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</si>
  <si>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</si>
  <si>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</si>
  <si>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</si>
  <si>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</si>
  <si>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</si>
  <si>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</si>
  <si>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</si>
  <si>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</si>
  <si>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</si>
  <si>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</si>
  <si>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</si>
  <si>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</si>
  <si>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</si>
  <si>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</si>
  <si>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</si>
  <si>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</si>
  <si>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</si>
  <si>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</si>
  <si>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</si>
  <si>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</si>
  <si>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</si>
  <si>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</si>
  <si>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</si>
  <si>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</si>
  <si>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</si>
  <si>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</si>
  <si>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</si>
  <si>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</si>
  <si>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</si>
  <si>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</si>
  <si>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</si>
  <si>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</si>
  <si>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</si>
  <si>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</si>
  <si>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</si>
  <si>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</si>
  <si>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</si>
  <si>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</si>
  <si>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</si>
  <si>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</si>
  <si>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</si>
  <si>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</si>
  <si>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</si>
  <si>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</si>
  <si>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</si>
  <si>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</si>
  <si>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</si>
  <si>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</si>
  <si>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</si>
  <si>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</si>
  <si>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</si>
  <si>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</si>
  <si>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</si>
  <si>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</si>
  <si>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</si>
  <si>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</si>
  <si>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</si>
  <si>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</si>
  <si>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</si>
  <si>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</si>
  <si>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</si>
  <si>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</si>
  <si>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</si>
  <si>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</si>
  <si>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</si>
  <si>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</si>
  <si>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</si>
  <si>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</si>
  <si>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</si>
  <si>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</si>
  <si>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</si>
  <si>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</si>
  <si>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</si>
  <si>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</si>
  <si>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</si>
  <si>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</si>
  <si>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</si>
  <si>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</si>
  <si>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</si>
  <si>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</si>
  <si>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</si>
  <si>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</si>
  <si>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</si>
  <si>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</si>
  <si>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</si>
  <si>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</si>
  <si>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</si>
  <si>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</si>
  <si>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</si>
  <si>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</si>
  <si>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</si>
  <si>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</si>
  <si>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</si>
  <si>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</si>
  <si>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</si>
  <si>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</si>
  <si>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</si>
  <si>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</si>
  <si>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</si>
  <si>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</si>
  <si>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</si>
  <si>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</si>
  <si>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</si>
  <si>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</si>
  <si>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</si>
  <si>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</si>
  <si>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</si>
  <si>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</si>
  <si>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</si>
  <si>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</si>
  <si>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</si>
  <si>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</si>
  <si>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</si>
  <si>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</si>
  <si>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</si>
  <si>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</si>
  <si>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</si>
  <si>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</si>
  <si>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</si>
  <si>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</si>
  <si>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</si>
  <si>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</si>
  <si>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</si>
  <si>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</si>
  <si>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</si>
  <si>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</si>
  <si>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</si>
  <si>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</si>
  <si>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</si>
  <si>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</si>
  <si>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</si>
  <si>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</si>
  <si>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</si>
  <si>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</si>
  <si>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</si>
  <si>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</si>
  <si>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</si>
  <si>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</si>
  <si>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</si>
  <si>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</si>
  <si>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</si>
  <si>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</si>
  <si>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</si>
  <si>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</si>
  <si>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</si>
  <si>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</si>
  <si>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</si>
  <si>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</si>
  <si>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</si>
  <si>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</si>
  <si>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</si>
  <si>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</si>
  <si>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</si>
  <si>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</si>
  <si>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</si>
  <si>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</si>
  <si>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</si>
  <si>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</si>
  <si>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</si>
  <si>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</si>
  <si>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</si>
  <si>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</si>
  <si>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</si>
  <si>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</si>
  <si>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</si>
  <si>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</si>
  <si>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</si>
  <si>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</si>
  <si>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</si>
  <si>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</si>
  <si>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</si>
  <si>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</si>
  <si>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</si>
  <si>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</si>
  <si>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</si>
  <si>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</si>
  <si>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</si>
  <si>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</si>
  <si>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</si>
  <si>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</si>
  <si>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</si>
  <si>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</si>
  <si>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</si>
  <si>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</si>
  <si>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</si>
  <si>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</si>
  <si>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</si>
  <si>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</si>
  <si>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</si>
  <si>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</si>
  <si>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</si>
  <si>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</si>
  <si>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</si>
  <si>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</si>
  <si>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</si>
  <si>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</si>
  <si>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</si>
  <si>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</si>
  <si>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</si>
  <si>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</si>
  <si>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</si>
  <si>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</si>
  <si>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</si>
  <si>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</si>
  <si>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</si>
  <si>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</si>
  <si>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</si>
  <si>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</si>
  <si>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</si>
  <si>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</si>
  <si>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</si>
  <si>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</si>
  <si>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</si>
  <si>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</si>
  <si>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</si>
  <si>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</si>
  <si>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</si>
  <si>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</si>
  <si>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</si>
  <si>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</si>
  <si>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</si>
  <si>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</si>
  <si>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</si>
  <si>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</si>
  <si>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</si>
  <si>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</si>
  <si>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</si>
  <si>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</si>
  <si>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</si>
  <si>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</si>
  <si>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</si>
  <si>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</si>
  <si>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</si>
  <si>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</si>
  <si>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</si>
  <si>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</si>
  <si>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</si>
  <si>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</si>
  <si>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</si>
  <si>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</si>
  <si>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</si>
  <si>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</si>
  <si>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</si>
  <si>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</si>
  <si>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</si>
  <si>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</si>
  <si>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</si>
  <si>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</si>
  <si>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</si>
  <si>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</si>
  <si>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</si>
  <si>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</si>
  <si>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</si>
  <si>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</si>
  <si>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</si>
  <si>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</si>
  <si>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</si>
  <si>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</si>
  <si>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</si>
  <si>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</si>
  <si>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</si>
  <si>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</si>
  <si>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</si>
  <si>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</si>
  <si>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</si>
  <si>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</si>
  <si>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</si>
  <si>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</si>
  <si>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</si>
  <si>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</si>
  <si>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</si>
  <si>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</si>
  <si>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</si>
  <si>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</si>
  <si>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</si>
  <si>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</si>
  <si>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</si>
  <si>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</si>
  <si>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</si>
  <si>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</si>
  <si>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</si>
  <si>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</si>
  <si>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</si>
  <si>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</si>
  <si>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</si>
  <si>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</si>
  <si>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</si>
  <si>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</si>
  <si>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</si>
  <si>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</si>
  <si>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</si>
  <si>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</si>
  <si>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</si>
  <si>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</si>
  <si>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</si>
  <si>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</si>
  <si>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</si>
  <si>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</si>
  <si>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</si>
  <si>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</si>
  <si>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</si>
  <si>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</si>
  <si>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</si>
  <si>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</si>
  <si>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</si>
  <si>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</si>
  <si>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</si>
  <si>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</si>
  <si>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</si>
  <si>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</si>
  <si>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</si>
  <si>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</si>
  <si>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</si>
  <si>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</si>
  <si>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</si>
  <si>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</si>
  <si>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</si>
  <si>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</si>
  <si>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</si>
  <si>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</si>
  <si>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</si>
  <si>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</si>
  <si>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</si>
  <si>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</si>
  <si>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</si>
  <si>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</si>
  <si>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</si>
  <si>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</si>
  <si>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</si>
  <si>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</si>
  <si>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</si>
  <si>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</si>
  <si>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</si>
  <si>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</si>
  <si>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</si>
  <si>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</si>
  <si>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</si>
  <si>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</si>
  <si>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</si>
  <si>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</si>
  <si>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</si>
  <si>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</si>
  <si>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</si>
  <si>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</si>
  <si>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</si>
  <si>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</si>
  <si>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</si>
  <si>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</si>
  <si>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</si>
  <si>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</si>
  <si>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</si>
  <si>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</si>
  <si>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</si>
  <si>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</si>
  <si>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</si>
  <si>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</si>
  <si>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</si>
  <si>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</si>
  <si>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</si>
  <si>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</si>
  <si>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</si>
  <si>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</si>
  <si>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</si>
  <si>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</si>
  <si>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</si>
  <si>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</si>
  <si>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</si>
  <si>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</si>
  <si>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</si>
  <si>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</si>
  <si>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</si>
  <si>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</si>
  <si>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</si>
  <si>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</si>
  <si>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</si>
  <si>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</si>
  <si>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</si>
  <si>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</si>
  <si>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</si>
  <si>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</si>
  <si>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</si>
  <si>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</si>
  <si>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</si>
  <si>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</si>
  <si>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</si>
  <si>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</si>
  <si>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</si>
  <si>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</si>
  <si>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</si>
  <si>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</si>
  <si>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</si>
  <si>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</si>
  <si>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</si>
  <si>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</si>
  <si>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</si>
  <si>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</si>
  <si>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</si>
  <si>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</si>
  <si>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</si>
  <si>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</si>
  <si>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</si>
  <si>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</si>
  <si>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</si>
  <si>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</si>
  <si>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</si>
  <si>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</si>
  <si>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</si>
  <si>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</si>
  <si>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</si>
  <si>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</si>
  <si>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</si>
  <si>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</si>
  <si>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</si>
  <si>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</si>
  <si>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</si>
  <si>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</si>
  <si>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</si>
  <si>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</si>
  <si>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</si>
  <si>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</si>
  <si>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</si>
  <si>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</si>
  <si>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</si>
  <si>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</si>
  <si>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</si>
  <si>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</si>
  <si>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</si>
  <si>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</si>
  <si>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</si>
  <si>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</si>
  <si>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</si>
  <si>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</si>
  <si>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</si>
  <si>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</si>
  <si>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</si>
  <si>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</si>
  <si>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</si>
  <si>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</si>
  <si>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</si>
  <si>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</si>
  <si>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</si>
  <si>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</si>
  <si>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</si>
  <si>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</si>
  <si>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</si>
  <si>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</si>
  <si>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</si>
  <si>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</si>
  <si>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</si>
  <si>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</si>
  <si>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</si>
  <si>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</si>
  <si>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</si>
  <si>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</si>
  <si>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</si>
  <si>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</si>
  <si>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</si>
  <si>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</si>
  <si>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</si>
  <si>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</si>
  <si>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</si>
  <si>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</si>
  <si>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</si>
  <si>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</si>
  <si>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</si>
  <si>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</si>
  <si>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</si>
  <si>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</si>
  <si>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</si>
  <si>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</si>
  <si>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</si>
  <si>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</si>
  <si>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</si>
  <si>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</si>
  <si>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</si>
  <si>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</si>
  <si>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</si>
  <si>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</si>
  <si>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</si>
  <si>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</si>
  <si>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</si>
  <si>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</si>
  <si>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</si>
  <si>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</si>
  <si>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</si>
  <si>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</si>
  <si>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</si>
  <si>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</si>
  <si>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</si>
  <si>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</si>
  <si>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</si>
  <si>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</si>
  <si>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</si>
  <si>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</si>
  <si>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</si>
  <si>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</si>
  <si>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</si>
  <si>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</si>
  <si>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</si>
  <si>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</si>
  <si>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</si>
  <si>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</si>
  <si>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</si>
  <si>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</si>
  <si>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</si>
  <si>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</si>
  <si>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</si>
  <si>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</si>
  <si>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</si>
  <si>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</si>
  <si>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</si>
  <si>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</si>
  <si>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</si>
  <si>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</si>
  <si>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</si>
  <si>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</si>
  <si>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</si>
  <si>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</si>
  <si>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</si>
  <si>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</si>
  <si>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</si>
  <si>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</si>
  <si>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</si>
  <si>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</si>
  <si>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</si>
  <si>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</si>
  <si>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</si>
  <si>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</si>
  <si>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</si>
  <si>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</si>
  <si>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</si>
  <si>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</si>
  <si>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</si>
  <si>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</si>
  <si>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</si>
  <si>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</si>
  <si>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</si>
  <si>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</si>
  <si>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</si>
  <si>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</si>
  <si>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</si>
  <si>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</si>
  <si>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</si>
  <si>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</si>
  <si>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</si>
  <si>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</si>
  <si>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</si>
  <si>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</si>
  <si>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</si>
  <si>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</si>
  <si>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</si>
  <si>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</si>
  <si>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</si>
  <si>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</si>
  <si>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</si>
  <si>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</si>
  <si>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</si>
  <si>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</si>
  <si>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</si>
  <si>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</si>
  <si>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</si>
  <si>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</si>
  <si>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</si>
  <si>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</si>
  <si>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</si>
  <si>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</si>
  <si>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</si>
  <si>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</si>
  <si>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</si>
  <si>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</si>
  <si>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</si>
  <si>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</si>
  <si>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</si>
  <si>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</si>
  <si>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</si>
  <si>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</si>
  <si>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</si>
  <si>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</si>
  <si>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</si>
  <si>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</si>
  <si>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</si>
  <si>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</si>
  <si>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</si>
  <si>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</si>
  <si>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</si>
  <si>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</si>
  <si>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</si>
  <si>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</si>
  <si>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</si>
  <si>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</si>
  <si>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</si>
  <si>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</si>
  <si>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</si>
  <si>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</si>
  <si>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</si>
  <si>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</si>
  <si>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</si>
  <si>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</si>
  <si>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</si>
  <si>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</si>
  <si>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</si>
  <si>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</si>
  <si>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</si>
  <si>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</si>
  <si>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</si>
  <si>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</si>
  <si>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</si>
  <si>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</si>
  <si>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</si>
  <si>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</si>
  <si>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</si>
  <si>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</si>
  <si>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</si>
  <si>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</si>
  <si>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</si>
  <si>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</si>
  <si>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</si>
  <si>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</si>
  <si>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</si>
  <si>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</si>
  <si>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</si>
  <si>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</si>
  <si>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</si>
  <si>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</si>
  <si>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</si>
  <si>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</si>
  <si>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</si>
  <si>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</si>
  <si>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</si>
  <si>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</si>
  <si>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</si>
  <si>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</si>
  <si>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</si>
  <si>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</si>
  <si>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</si>
  <si>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</si>
  <si>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</si>
  <si>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</si>
  <si>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</si>
  <si>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</si>
  <si>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</si>
  <si>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</si>
  <si>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</si>
  <si>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</si>
  <si>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</si>
  <si>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</si>
  <si>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</si>
  <si>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</si>
  <si>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</si>
  <si>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</si>
  <si>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</si>
  <si>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</si>
  <si>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</si>
  <si>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</si>
  <si>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</si>
  <si>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</si>
  <si>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</si>
  <si>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</si>
  <si>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</si>
  <si>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</si>
  <si>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</si>
  <si>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</si>
  <si>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</si>
  <si>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</si>
  <si>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</si>
  <si>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</si>
  <si>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</si>
  <si>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</si>
  <si>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</si>
  <si>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</si>
  <si>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</si>
  <si>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</si>
  <si>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</si>
  <si>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</si>
  <si>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</si>
  <si>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</si>
  <si>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</si>
  <si>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</si>
  <si>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</si>
  <si>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</si>
  <si>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</si>
  <si>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</si>
  <si>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</si>
  <si>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</si>
  <si>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</si>
  <si>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</si>
  <si>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</si>
  <si>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</si>
  <si>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</si>
  <si>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</si>
  <si>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</si>
  <si>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</si>
  <si>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</si>
  <si>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</si>
  <si>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</si>
  <si>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</si>
  <si>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</si>
  <si>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</si>
  <si>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</si>
  <si>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</si>
  <si>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</si>
  <si>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</si>
  <si>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</si>
  <si>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</si>
  <si>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</si>
  <si>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</si>
  <si>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</si>
  <si>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</si>
  <si>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</si>
  <si>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</si>
  <si>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</si>
  <si>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</si>
  <si>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</si>
  <si>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</si>
  <si>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</si>
  <si>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</si>
  <si>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</si>
  <si>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</si>
  <si>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</si>
  <si>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</si>
  <si>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</si>
  <si>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</si>
  <si>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</si>
  <si>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</si>
  <si>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</si>
  <si>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</si>
  <si>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</si>
  <si>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</si>
  <si>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</si>
  <si>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</si>
  <si>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</si>
  <si>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</si>
  <si>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</si>
  <si>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</si>
  <si>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</si>
  <si>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</si>
  <si>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</si>
  <si>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</si>
  <si>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</si>
  <si>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</si>
  <si>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</si>
  <si>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</si>
  <si>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</si>
  <si>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</si>
  <si>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</si>
  <si>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</si>
  <si>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</si>
  <si>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</si>
  <si>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</si>
  <si>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</si>
  <si>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</si>
  <si>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</si>
  <si>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</si>
  <si>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</si>
  <si>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</si>
  <si>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</si>
  <si>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</si>
  <si>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</si>
  <si>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</si>
  <si>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</si>
  <si>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</si>
  <si>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</si>
  <si>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</si>
  <si>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</si>
  <si>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</si>
  <si>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</si>
  <si>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</si>
  <si>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</si>
  <si>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</si>
  <si>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</si>
  <si>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</si>
  <si>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</si>
  <si>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</si>
  <si>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</si>
  <si>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</si>
  <si>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</si>
  <si>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</si>
  <si>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</si>
  <si>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</si>
  <si>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</si>
  <si>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</si>
  <si>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</si>
  <si>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</si>
  <si>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</si>
  <si>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</si>
  <si>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</si>
  <si>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</si>
  <si>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</si>
  <si>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</si>
  <si>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</si>
  <si>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</si>
  <si>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</si>
  <si>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</si>
  <si>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</si>
  <si>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</si>
  <si>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</si>
  <si>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</si>
  <si>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</si>
  <si>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</si>
  <si>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</si>
  <si>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</si>
  <si>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</si>
  <si>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</si>
  <si>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</si>
  <si>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</si>
  <si>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</si>
  <si>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</si>
  <si>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</si>
  <si>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</si>
  <si>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</si>
  <si>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</si>
  <si>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</si>
  <si>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</si>
  <si>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</si>
  <si>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</si>
  <si>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</si>
  <si>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</si>
  <si>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</si>
  <si>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</si>
  <si>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</si>
  <si>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</si>
  <si>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</si>
  <si>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</si>
  <si>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</si>
  <si>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</si>
  <si>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</si>
  <si>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</si>
  <si>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</si>
  <si>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</si>
  <si>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</si>
  <si>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</si>
  <si>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</si>
  <si>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</si>
  <si>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</si>
  <si>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</si>
  <si>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</si>
  <si>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</si>
  <si>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</si>
  <si>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</si>
  <si>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</si>
  <si>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</si>
  <si>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</si>
  <si>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</si>
  <si>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</si>
  <si>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</si>
  <si>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</si>
  <si>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</si>
  <si>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</si>
  <si>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</si>
  <si>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</si>
  <si>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</si>
  <si>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</si>
  <si>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</si>
  <si>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</si>
  <si>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</si>
  <si>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</si>
  <si>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</si>
  <si>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</si>
  <si>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</si>
  <si>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</si>
  <si>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</si>
  <si>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</si>
  <si>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</si>
  <si>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</si>
  <si>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</si>
  <si>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</si>
  <si>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</si>
  <si>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</si>
  <si>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</si>
  <si>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</si>
  <si>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</si>
  <si>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</si>
  <si>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</si>
  <si>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</si>
  <si>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</si>
  <si>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</si>
  <si>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</si>
  <si>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</si>
  <si>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</si>
  <si>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</si>
  <si>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</si>
  <si>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</si>
  <si>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</si>
  <si>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</si>
  <si>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</si>
  <si>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</si>
  <si>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</si>
  <si>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</si>
  <si>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</si>
  <si>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</si>
  <si>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</si>
  <si>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</si>
  <si>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</si>
  <si>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</si>
  <si>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</si>
  <si>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</si>
  <si>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</si>
  <si>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</si>
  <si>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</si>
  <si>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</si>
  <si>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</si>
  <si>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</si>
  <si>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</si>
  <si>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</si>
  <si>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</si>
  <si>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</si>
  <si>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</si>
  <si>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</si>
  <si>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</si>
  <si>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</si>
  <si>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</si>
  <si>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</si>
  <si>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</si>
  <si>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</si>
  <si>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</si>
  <si>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</si>
  <si>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</si>
  <si>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</si>
  <si>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</si>
  <si>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</si>
  <si>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</si>
  <si>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</si>
  <si>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</si>
  <si>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</si>
  <si>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</si>
  <si>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</si>
  <si>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</si>
  <si>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</si>
  <si>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</si>
  <si>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</si>
  <si>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</si>
  <si>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</si>
  <si>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</si>
  <si>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</si>
  <si>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</si>
  <si>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</si>
  <si>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</si>
  <si>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</si>
  <si>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</si>
  <si>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</si>
  <si>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</si>
  <si>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</si>
  <si>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</si>
  <si>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</si>
  <si>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</si>
  <si>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</si>
  <si>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</si>
  <si>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</si>
  <si>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</si>
  <si>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</si>
  <si>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</si>
  <si>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</si>
  <si>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</si>
  <si>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</si>
  <si>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</si>
  <si>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</si>
  <si>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</si>
  <si>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</si>
  <si>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</si>
  <si>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</si>
  <si>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</si>
  <si>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</si>
  <si>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</si>
  <si>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</si>
  <si>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</si>
  <si>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</si>
  <si>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</si>
  <si>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</si>
  <si>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</si>
  <si>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</si>
  <si>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</si>
  <si>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</si>
  <si>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</si>
  <si>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</si>
  <si>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</si>
  <si>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</si>
  <si>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</si>
  <si>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</si>
  <si>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</si>
  <si>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</si>
  <si>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</si>
  <si>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</si>
  <si>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</si>
  <si>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</si>
  <si>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</si>
  <si>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</si>
  <si>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</si>
  <si>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</si>
  <si>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</si>
  <si>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</si>
  <si>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</si>
  <si>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</si>
  <si>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</si>
  <si>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</si>
  <si>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</si>
  <si>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</si>
  <si>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</si>
  <si>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</si>
  <si>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</si>
  <si>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</si>
  <si>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</si>
  <si>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</si>
  <si>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</si>
  <si>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</si>
  <si>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</si>
  <si>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</si>
  <si>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</si>
  <si>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</si>
  <si>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</si>
  <si>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</si>
  <si>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</si>
  <si>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</si>
  <si>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</si>
  <si>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</si>
  <si>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</si>
  <si>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</si>
  <si>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</si>
  <si>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</si>
  <si>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</si>
  <si>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</si>
  <si>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</si>
  <si>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</si>
  <si>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</si>
  <si>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</si>
  <si>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</si>
  <si>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</si>
  <si>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</si>
  <si>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</si>
  <si>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</si>
  <si>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</si>
  <si>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</si>
  <si>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</si>
  <si>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</si>
  <si>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</si>
  <si>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</si>
  <si>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</si>
  <si>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</si>
  <si>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</si>
  <si>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</si>
  <si>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</si>
  <si>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</si>
  <si>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</si>
  <si>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</si>
  <si>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</si>
  <si>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</si>
  <si>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</si>
  <si>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</si>
  <si>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</si>
  <si>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</si>
  <si>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</si>
  <si>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</si>
  <si>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</si>
  <si>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</si>
  <si>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</si>
  <si>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</si>
  <si>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</si>
  <si>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</si>
  <si>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</si>
  <si>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</si>
  <si>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</si>
  <si>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</si>
  <si>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</si>
  <si>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</si>
  <si>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</si>
  <si>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</si>
  <si>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</si>
  <si>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</si>
  <si>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</si>
  <si>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</si>
  <si>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</si>
  <si>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</si>
  <si>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</si>
  <si>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</si>
  <si>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</si>
  <si>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</si>
  <si>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</si>
  <si>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</si>
  <si>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</si>
  <si>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</si>
  <si>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</si>
  <si>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</si>
  <si>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</si>
  <si>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</si>
  <si>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</si>
  <si>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</si>
  <si>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</si>
  <si>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</si>
  <si>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</si>
  <si>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</si>
  <si>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</si>
  <si>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</si>
  <si>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</si>
  <si>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</si>
  <si>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</si>
  <si>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</si>
  <si>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</si>
  <si>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</si>
  <si>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</si>
  <si>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</si>
  <si>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</si>
  <si>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</si>
  <si>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</si>
  <si>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</si>
  <si>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</si>
  <si>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</si>
  <si>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</si>
  <si>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</si>
  <si>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</si>
  <si>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</si>
  <si>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</si>
  <si>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</si>
  <si>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</si>
  <si>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</si>
  <si>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</si>
  <si>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</si>
  <si>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</si>
  <si>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</si>
  <si>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</si>
  <si>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</si>
  <si>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</si>
  <si>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</si>
  <si>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</si>
  <si>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</si>
  <si>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</si>
  <si>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</si>
  <si>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</si>
  <si>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</si>
  <si>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</si>
  <si>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</si>
  <si>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</si>
  <si>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</si>
  <si>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</si>
  <si>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</si>
  <si>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</si>
  <si>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</si>
  <si>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</si>
  <si>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</si>
  <si>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</si>
  <si>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</si>
  <si>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</si>
  <si>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</si>
  <si>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</si>
  <si>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</si>
  <si>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</si>
  <si>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</si>
  <si>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</si>
  <si>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</si>
  <si>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</si>
  <si>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</si>
  <si>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</si>
  <si>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</si>
  <si>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</si>
  <si>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</si>
  <si>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</si>
  <si>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</si>
  <si>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</si>
  <si>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</si>
  <si>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</si>
  <si>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</si>
  <si>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</si>
  <si>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</si>
  <si>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</si>
  <si>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</si>
  <si>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</si>
  <si>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</si>
  <si>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</si>
  <si>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</si>
  <si>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</si>
  <si>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</si>
  <si>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</si>
  <si>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</si>
  <si>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</si>
  <si>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</si>
  <si>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</si>
  <si>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</si>
  <si>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</si>
  <si>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</si>
  <si>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</si>
  <si>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</si>
  <si>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</si>
  <si>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</si>
  <si>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</si>
  <si>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</si>
  <si>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</si>
  <si>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</si>
  <si>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</si>
  <si>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</si>
  <si>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</si>
  <si>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</si>
  <si>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</si>
  <si>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</si>
  <si>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</si>
  <si>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</si>
  <si>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</si>
  <si>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</si>
  <si>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</si>
  <si>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</si>
  <si>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</si>
  <si>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</si>
  <si>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</si>
  <si>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</si>
  <si>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</si>
  <si>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</si>
  <si>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</si>
  <si>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</si>
  <si>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</si>
  <si>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</si>
  <si>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</si>
  <si>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</si>
  <si>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</si>
  <si>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</si>
  <si>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</si>
  <si>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</si>
  <si>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</si>
  <si>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</si>
  <si>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</si>
  <si>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</si>
  <si>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</si>
  <si>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</si>
  <si>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</si>
  <si>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</si>
  <si>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</si>
  <si>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</si>
  <si>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</si>
  <si>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</si>
  <si>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</si>
  <si>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</si>
  <si>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</si>
  <si>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</si>
  <si>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</si>
  <si>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</si>
  <si>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</si>
  <si>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</si>
  <si>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</si>
  <si>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</si>
  <si>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</si>
  <si>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</si>
  <si>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</si>
  <si>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</si>
  <si>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</si>
  <si>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</si>
  <si>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</si>
  <si>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</si>
  <si>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</si>
  <si>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</si>
  <si>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</si>
  <si>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</si>
  <si>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</si>
  <si>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</si>
  <si>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</si>
  <si>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</si>
  <si>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</si>
  <si>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</si>
  <si>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</si>
  <si>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</si>
  <si>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</si>
  <si>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</si>
  <si>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</si>
  <si>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</si>
  <si>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</si>
  <si>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</si>
  <si>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</si>
  <si>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</si>
  <si>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</si>
  <si>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</si>
  <si>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</si>
  <si>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</si>
  <si>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</si>
  <si>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</si>
  <si>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</si>
  <si>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</si>
  <si>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</si>
  <si>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</si>
  <si>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</si>
  <si>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</si>
  <si>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</si>
  <si>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</si>
  <si>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</si>
  <si>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</si>
  <si>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</si>
  <si>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</si>
  <si>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</si>
  <si>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</si>
  <si>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</si>
  <si>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</si>
  <si>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</si>
  <si>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</si>
  <si>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</si>
  <si>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</si>
  <si>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</si>
  <si>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</si>
  <si>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</si>
  <si>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</si>
  <si>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</si>
  <si>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</si>
  <si>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</si>
  <si>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</si>
  <si>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</si>
  <si>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</si>
  <si>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</si>
  <si>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</si>
  <si>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</si>
  <si>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</si>
  <si>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</si>
  <si>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</si>
  <si>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</si>
  <si>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</si>
  <si>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</si>
  <si>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</si>
  <si>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</si>
  <si>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</si>
  <si>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</si>
  <si>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</si>
  <si>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</si>
  <si>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</si>
  <si>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</si>
  <si>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</si>
  <si>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</si>
  <si>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</si>
  <si>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</si>
  <si>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</si>
  <si>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</si>
  <si>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</si>
  <si>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</si>
  <si>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</si>
  <si>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</si>
  <si>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</si>
  <si>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</si>
  <si>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</si>
  <si>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</si>
  <si>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</si>
  <si>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</si>
  <si>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</si>
  <si>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</si>
  <si>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</si>
  <si>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</si>
  <si>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</si>
  <si>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</si>
  <si>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</si>
  <si>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</si>
  <si>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</si>
  <si>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</si>
  <si>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</si>
  <si>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</si>
  <si>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</si>
  <si>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</si>
  <si>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</si>
  <si>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</si>
  <si>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</si>
  <si>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</si>
  <si>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</si>
  <si>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</si>
  <si>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</si>
  <si>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</si>
  <si>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</si>
  <si>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</si>
  <si>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</si>
  <si>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</si>
  <si>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</si>
  <si>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</si>
  <si>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</si>
  <si>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</si>
  <si>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</si>
  <si>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</si>
  <si>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</si>
  <si>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</si>
  <si>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</si>
  <si>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</si>
  <si>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</si>
  <si>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</si>
  <si>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</si>
  <si>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</si>
  <si>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</si>
  <si>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</si>
  <si>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</si>
  <si>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</si>
  <si>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</si>
  <si>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</si>
  <si>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</si>
  <si>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</si>
  <si>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</si>
  <si>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</si>
  <si>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</si>
  <si>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</si>
  <si>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</si>
  <si>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</si>
  <si>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</si>
  <si>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</si>
  <si>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</si>
  <si>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</si>
  <si>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</si>
  <si>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</si>
  <si>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</si>
  <si>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</si>
  <si>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</si>
  <si>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</si>
  <si>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</si>
  <si>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</si>
  <si>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</si>
  <si>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</si>
  <si>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</si>
  <si>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</si>
  <si>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</si>
  <si>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</si>
  <si>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</si>
  <si>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</si>
  <si>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</si>
  <si>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</si>
  <si>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</si>
  <si>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</si>
  <si>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</si>
  <si>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</si>
  <si>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</si>
  <si>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</si>
  <si>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</si>
  <si>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</si>
  <si>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</si>
  <si>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</si>
  <si>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</si>
  <si>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</si>
  <si>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</si>
  <si>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</si>
  <si>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</si>
  <si>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</si>
  <si>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</si>
  <si>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</si>
  <si>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</si>
  <si>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</si>
  <si>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</si>
  <si>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</si>
  <si>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</si>
  <si>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</si>
  <si>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</si>
  <si>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</si>
  <si>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</si>
  <si>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</si>
  <si>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</si>
  <si>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</si>
  <si>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</si>
  <si>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</si>
  <si>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</si>
  <si>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</si>
  <si>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</si>
  <si>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</si>
  <si>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</si>
  <si>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</si>
  <si>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</si>
  <si>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</si>
  <si>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</si>
  <si>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</si>
  <si>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</si>
  <si>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</si>
  <si>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</si>
  <si>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</si>
  <si>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</si>
  <si>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</si>
  <si>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</si>
  <si>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</si>
  <si>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</si>
  <si>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</si>
  <si>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</si>
  <si>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</si>
  <si>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</si>
  <si>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</si>
  <si>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</si>
  <si>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</si>
  <si>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</si>
  <si>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</si>
  <si>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</si>
  <si>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</si>
  <si>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</si>
  <si>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</si>
  <si>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</si>
  <si>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</si>
  <si>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</si>
  <si>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</si>
  <si>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</si>
  <si>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</si>
  <si>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</si>
  <si>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</si>
  <si>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</si>
  <si>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</si>
  <si>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</si>
  <si>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</si>
  <si>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</si>
  <si>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</si>
  <si>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</si>
  <si>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</si>
  <si>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</si>
  <si>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</si>
  <si>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</si>
  <si>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</si>
  <si>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</si>
  <si>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</si>
  <si>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</si>
  <si>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</si>
  <si>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</si>
  <si>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</si>
  <si>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</si>
  <si>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</si>
  <si>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</si>
  <si>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</si>
  <si>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</si>
  <si>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</si>
  <si>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</si>
  <si>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</si>
  <si>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</si>
  <si>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</si>
  <si>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</si>
  <si>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</si>
  <si>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</si>
  <si>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</si>
  <si>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</si>
  <si>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</si>
  <si>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</si>
  <si>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</si>
  <si>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</si>
  <si>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</si>
  <si>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</si>
  <si>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</si>
  <si>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</si>
  <si>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</si>
  <si>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</si>
  <si>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</si>
  <si>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</si>
  <si>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</si>
  <si>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</si>
  <si>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</si>
  <si>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</si>
  <si>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</si>
  <si>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</si>
  <si>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</si>
  <si>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</si>
  <si>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</si>
  <si>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</si>
  <si>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</si>
  <si>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</si>
  <si>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</si>
  <si>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</si>
  <si>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</si>
  <si>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</si>
  <si>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</si>
  <si>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</si>
  <si>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</si>
  <si>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</si>
  <si>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</si>
  <si>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</si>
  <si>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</si>
  <si>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</si>
  <si>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</si>
  <si>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</si>
  <si>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</si>
  <si>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</si>
  <si>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</si>
  <si>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</si>
  <si>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</si>
  <si>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</si>
  <si>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</si>
  <si>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</si>
  <si>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</si>
  <si>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</si>
  <si>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</si>
  <si>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</si>
  <si>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</si>
  <si>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</si>
  <si>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</si>
  <si>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</si>
  <si>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</si>
  <si>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</si>
  <si>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</si>
  <si>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</si>
  <si>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</si>
  <si>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</si>
  <si>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</si>
  <si>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</si>
  <si>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</si>
  <si>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</si>
  <si>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</si>
  <si>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</si>
  <si>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</si>
  <si>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</si>
  <si>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</si>
  <si>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</si>
  <si>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</si>
  <si>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</si>
  <si>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</si>
  <si>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</si>
  <si>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</si>
  <si>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</si>
  <si>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</si>
  <si>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</si>
  <si>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</si>
  <si>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</si>
  <si>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</si>
  <si>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</si>
  <si>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</si>
  <si>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</si>
  <si>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</si>
  <si>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</si>
  <si>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</si>
  <si>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</si>
  <si>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</si>
  <si>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</si>
  <si>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</si>
  <si>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</si>
  <si>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</si>
  <si>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</si>
  <si>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</si>
  <si>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</si>
  <si>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</si>
  <si>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</si>
  <si>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</si>
  <si>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</si>
  <si>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</si>
  <si>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</si>
  <si>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</si>
  <si>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</si>
  <si>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</si>
  <si>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</si>
  <si>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</si>
  <si>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</si>
  <si>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</si>
  <si>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</si>
  <si>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</si>
  <si>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</si>
  <si>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</si>
  <si>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</si>
  <si>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</si>
  <si>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</si>
  <si>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</si>
  <si>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</si>
  <si>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</si>
  <si>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</si>
  <si>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</si>
  <si>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</si>
  <si>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</si>
  <si>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</si>
  <si>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</si>
  <si>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</si>
  <si>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</si>
  <si>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</si>
  <si>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</si>
  <si>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</si>
  <si>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</si>
  <si>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</si>
  <si>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</si>
  <si>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</si>
  <si>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</si>
  <si>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</si>
  <si>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</si>
  <si>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</si>
  <si>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</si>
  <si>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</si>
  <si>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</si>
  <si>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</si>
  <si>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</si>
  <si>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</si>
  <si>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</si>
  <si>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</si>
  <si>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</si>
  <si>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</si>
  <si>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</si>
  <si>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</si>
  <si>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</si>
  <si>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</si>
  <si>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</si>
  <si>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</si>
  <si>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</si>
  <si>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</si>
  <si>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</si>
  <si>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</si>
  <si>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</si>
  <si>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</si>
  <si>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</si>
  <si>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</si>
  <si>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</si>
  <si>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</si>
  <si>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</si>
  <si>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</si>
  <si>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</si>
  <si>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</si>
  <si>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</si>
  <si>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</si>
  <si>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</si>
  <si>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</si>
  <si>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</si>
  <si>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</si>
  <si>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</si>
  <si>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</si>
  <si>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</si>
  <si>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</si>
  <si>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</si>
  <si>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</si>
  <si>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</si>
  <si>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</si>
  <si>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</si>
  <si>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</si>
  <si>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</si>
  <si>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</si>
  <si>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</si>
  <si>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</si>
  <si>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</si>
  <si>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</si>
  <si>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</si>
  <si>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</si>
  <si>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</si>
  <si>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</si>
  <si>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</si>
  <si>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</si>
  <si>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</si>
  <si>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</si>
  <si>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</si>
  <si>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</si>
  <si>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</si>
  <si>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</si>
  <si>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</si>
  <si>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</si>
  <si>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</si>
  <si>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</si>
  <si>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</si>
  <si>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</si>
  <si>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</si>
  <si>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</si>
  <si>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</si>
  <si>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</si>
  <si>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</si>
  <si>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</si>
  <si>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</si>
  <si>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</si>
  <si>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</si>
  <si>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</si>
  <si>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</si>
  <si>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</si>
  <si>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</si>
  <si>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</si>
  <si>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</si>
  <si>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</si>
  <si>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</si>
  <si>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</si>
  <si>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</si>
  <si>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</si>
  <si>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</si>
  <si>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</si>
  <si>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</si>
  <si>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</si>
  <si>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</si>
  <si>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</si>
  <si>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</si>
  <si>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</si>
  <si>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</si>
  <si>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</si>
  <si>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</si>
  <si>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</si>
  <si>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</si>
  <si>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</si>
  <si>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</si>
  <si>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</si>
  <si>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</si>
  <si>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</si>
  <si>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</si>
  <si>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</si>
  <si>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</si>
  <si>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</si>
  <si>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</si>
  <si>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</si>
  <si>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</si>
  <si>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</si>
  <si>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</si>
  <si>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</si>
  <si>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</si>
  <si>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</si>
  <si>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</si>
  <si>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</si>
  <si>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</si>
  <si>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</si>
  <si>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</si>
  <si>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</si>
  <si>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</si>
  <si>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</si>
  <si>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</si>
  <si>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</si>
  <si>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</si>
  <si>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</si>
  <si>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</si>
  <si>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</si>
  <si>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</si>
  <si>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</si>
  <si>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</si>
  <si>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</si>
  <si>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</si>
  <si>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</si>
  <si>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</si>
  <si>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</si>
  <si>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</si>
  <si>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</si>
  <si>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</si>
  <si>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</si>
  <si>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</si>
  <si>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</si>
  <si>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</si>
  <si>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</si>
  <si>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</si>
  <si>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</si>
  <si>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</si>
  <si>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</si>
  <si>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</si>
  <si>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</si>
  <si>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</si>
  <si>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</si>
  <si>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</si>
  <si>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</si>
  <si>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</si>
  <si>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</si>
  <si>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</si>
  <si>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</si>
  <si>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</si>
  <si>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</si>
  <si>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</si>
  <si>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</si>
  <si>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</si>
  <si>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</si>
  <si>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</si>
  <si>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</si>
  <si>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</si>
  <si>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</si>
  <si>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</si>
  <si>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</si>
  <si>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</si>
  <si>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</si>
  <si>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</si>
  <si>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</si>
  <si>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</si>
  <si>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</si>
  <si>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</si>
  <si>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</si>
  <si>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</si>
  <si>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</si>
  <si>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</si>
  <si>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</si>
  <si>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</si>
  <si>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</si>
  <si>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</si>
  <si>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</si>
  <si>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</si>
  <si>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</si>
  <si>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</si>
  <si>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</si>
  <si>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</si>
  <si>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</si>
  <si>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</si>
  <si>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</si>
  <si>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</si>
  <si>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</si>
  <si>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</si>
  <si>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</si>
  <si>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</si>
  <si>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</si>
  <si>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</si>
  <si>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</si>
  <si>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</si>
  <si>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</si>
  <si>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</si>
  <si>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</si>
  <si>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</si>
  <si>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</si>
  <si>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</si>
  <si>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</si>
  <si>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</si>
  <si>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</si>
  <si>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</si>
  <si>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</si>
  <si>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</si>
  <si>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</si>
  <si>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</si>
  <si>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</si>
  <si>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</si>
  <si>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</si>
  <si>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</si>
  <si>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</si>
  <si>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</si>
  <si>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</si>
  <si>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</si>
  <si>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</si>
  <si>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</si>
  <si>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</si>
  <si>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</si>
  <si>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</si>
  <si>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</si>
  <si>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</si>
  <si>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</si>
  <si>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</si>
  <si>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</si>
  <si>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</si>
  <si>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</si>
  <si>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</si>
  <si>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</si>
  <si>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</si>
  <si>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</si>
  <si>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</si>
  <si>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</si>
  <si>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</si>
  <si>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</si>
  <si>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</si>
  <si>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</si>
  <si>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</si>
  <si>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</si>
  <si>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</si>
  <si>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</si>
  <si>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</si>
  <si>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</si>
  <si>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</si>
  <si>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</si>
  <si>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</si>
  <si>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</si>
  <si>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</si>
  <si>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</si>
  <si>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</si>
  <si>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</si>
  <si>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</si>
  <si>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</si>
  <si>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</si>
  <si>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</si>
  <si>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</si>
  <si>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</si>
  <si>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</si>
  <si>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</si>
  <si>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</si>
  <si>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</si>
  <si>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</si>
  <si>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</si>
  <si>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</si>
  <si>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</si>
  <si>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</si>
  <si>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</si>
  <si>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</si>
  <si>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</si>
  <si>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</si>
  <si>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</si>
  <si>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</si>
  <si>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</si>
  <si>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</si>
  <si>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</si>
  <si>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</si>
  <si>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</si>
  <si>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</si>
  <si>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</si>
  <si>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</si>
  <si>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</si>
  <si>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</si>
  <si>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</si>
  <si>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</si>
  <si>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</si>
  <si>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</si>
  <si>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</si>
  <si>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</si>
  <si>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</si>
  <si>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</si>
  <si>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</si>
  <si>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</si>
  <si>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</si>
  <si>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</si>
  <si>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</si>
  <si>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</si>
  <si>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</si>
  <si>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</si>
  <si>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</si>
  <si>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</si>
  <si>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</si>
  <si>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</si>
  <si>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</si>
  <si>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</si>
  <si>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</si>
  <si>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</si>
  <si>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</si>
  <si>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</si>
  <si>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</si>
  <si>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</si>
  <si>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</si>
  <si>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</si>
  <si>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</si>
  <si>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</si>
  <si>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</si>
  <si>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</si>
  <si>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</si>
  <si>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</si>
  <si>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</si>
  <si>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</si>
  <si>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</si>
  <si>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</si>
  <si>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</si>
  <si>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</si>
  <si>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</si>
  <si>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</si>
  <si>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</si>
  <si>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</si>
  <si>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</si>
  <si>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</si>
  <si>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</si>
  <si>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</si>
  <si>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</si>
  <si>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</si>
  <si>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</si>
  <si>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</si>
  <si>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</si>
  <si>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</si>
  <si>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</si>
  <si>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</si>
  <si>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</si>
  <si>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</si>
  <si>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</si>
  <si>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</si>
  <si>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</si>
  <si>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</si>
  <si>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</si>
  <si>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</si>
  <si>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</si>
  <si>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</si>
  <si>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</si>
  <si>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</si>
  <si>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</si>
  <si>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</si>
  <si>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</si>
  <si>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</si>
  <si>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</si>
  <si>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</si>
  <si>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</si>
  <si>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</si>
  <si>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</si>
  <si>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</si>
  <si>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</si>
  <si>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</si>
  <si>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</si>
  <si>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</si>
  <si>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</si>
  <si>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</si>
  <si>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</si>
  <si>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</si>
  <si>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</si>
  <si>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</si>
  <si>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</si>
  <si>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</si>
  <si>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</si>
  <si>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</si>
  <si>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</si>
  <si>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</si>
  <si>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</si>
  <si>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</si>
  <si>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</si>
  <si>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</si>
  <si>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</si>
  <si>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</si>
  <si>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</si>
  <si>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</si>
  <si>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</si>
  <si>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</si>
  <si>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</si>
  <si>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</si>
  <si>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</si>
  <si>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</si>
  <si>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</si>
  <si>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</si>
  <si>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</si>
  <si>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</si>
  <si>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</si>
  <si>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</si>
  <si>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</si>
  <si>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</si>
  <si>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</si>
  <si>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</si>
  <si>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</si>
  <si>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</si>
  <si>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</si>
  <si>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</si>
  <si>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</si>
  <si>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</si>
  <si>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</si>
  <si>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</si>
  <si>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</si>
  <si>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</si>
  <si>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</si>
  <si>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</si>
  <si>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</si>
  <si>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</si>
  <si>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</si>
  <si>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</si>
  <si>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</si>
  <si>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</si>
  <si>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</si>
  <si>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</si>
  <si>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</si>
  <si>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</si>
  <si>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</si>
  <si>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</si>
  <si>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</si>
  <si>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</si>
  <si>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</si>
  <si>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</si>
  <si>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</si>
  <si>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</si>
  <si>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</si>
  <si>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</si>
  <si>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</si>
  <si>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</si>
  <si>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</si>
  <si>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</si>
  <si>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</si>
  <si>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</si>
  <si>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</si>
  <si>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</si>
  <si>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</si>
  <si>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</si>
  <si>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</si>
  <si>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</si>
  <si>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</si>
  <si>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</si>
  <si>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</si>
  <si>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</si>
  <si>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</si>
  <si>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</si>
  <si>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</si>
  <si>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</si>
  <si>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</si>
  <si>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</si>
  <si>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</si>
  <si>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</si>
  <si>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</si>
  <si>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</si>
  <si>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</si>
  <si>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</si>
  <si>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</si>
  <si>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</si>
  <si>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</si>
  <si>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</si>
  <si>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</si>
  <si>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</si>
  <si>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</si>
  <si>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</si>
  <si>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</si>
  <si>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</si>
  <si>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</si>
  <si>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</si>
  <si>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</si>
  <si>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</si>
  <si>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</si>
  <si>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</si>
  <si>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</si>
  <si>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</si>
  <si>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</si>
  <si>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</si>
  <si>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</si>
  <si>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</si>
  <si>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</si>
  <si>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</si>
  <si>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</si>
  <si>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</si>
  <si>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</si>
  <si>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</si>
  <si>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</si>
  <si>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</si>
  <si>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</si>
  <si>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</si>
  <si>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</si>
  <si>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</si>
  <si>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</si>
  <si>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</si>
  <si>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</si>
  <si>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</si>
  <si>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</si>
  <si>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</si>
  <si>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</si>
  <si>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</si>
  <si>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</si>
  <si>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</si>
  <si>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</si>
  <si>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</si>
  <si>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</si>
  <si>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</si>
  <si>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</si>
  <si>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</si>
  <si>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</si>
  <si>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</si>
  <si>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</si>
  <si>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</si>
  <si>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</si>
  <si>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</si>
  <si>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</si>
  <si>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</si>
  <si>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</si>
  <si>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</si>
  <si>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</si>
  <si>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</si>
  <si>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</si>
  <si>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</si>
  <si>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</si>
  <si>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</si>
  <si>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</si>
  <si>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</si>
  <si>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</si>
  <si>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</si>
  <si>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</si>
  <si>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</si>
  <si>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</si>
  <si>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</si>
  <si>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</si>
  <si>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</si>
  <si>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</si>
  <si>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</si>
  <si>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</si>
  <si>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</si>
  <si>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</si>
  <si>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</si>
  <si>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</si>
  <si>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</si>
  <si>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</si>
  <si>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</si>
  <si>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</si>
  <si>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</si>
  <si>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</si>
  <si>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</si>
  <si>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</si>
  <si>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</si>
  <si>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</si>
  <si>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</si>
  <si>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</si>
  <si>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</si>
  <si>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</si>
  <si>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</si>
  <si>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</si>
  <si>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</si>
  <si>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</si>
  <si>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</si>
  <si>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</si>
  <si>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</si>
  <si>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</si>
  <si>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</si>
  <si>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</si>
  <si>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</si>
  <si>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</si>
  <si>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</si>
  <si>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</si>
  <si>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</si>
  <si>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</si>
  <si>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</si>
  <si>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</si>
  <si>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</si>
  <si>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</si>
  <si>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</si>
  <si>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</si>
  <si>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</si>
  <si>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</si>
  <si>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</si>
  <si>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</si>
  <si>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</si>
  <si>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</si>
  <si>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</si>
  <si>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</si>
  <si>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</si>
  <si>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</si>
  <si>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</si>
  <si>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</si>
  <si>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</si>
  <si>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</si>
  <si>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</si>
  <si>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</si>
  <si>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</si>
  <si>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</si>
  <si>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</si>
  <si>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</si>
  <si>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</si>
  <si>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</si>
  <si>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</si>
  <si>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</si>
  <si>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</si>
  <si>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</si>
  <si>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</si>
  <si>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</si>
  <si>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</si>
  <si>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</si>
  <si>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</si>
  <si>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</si>
  <si>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</si>
  <si>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</si>
  <si>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</si>
  <si>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</si>
  <si>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</si>
  <si>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</si>
  <si>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</si>
  <si>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</si>
  <si>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</si>
  <si>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</si>
  <si>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</si>
  <si>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</si>
  <si>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</si>
  <si>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</si>
  <si>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</si>
  <si>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</si>
  <si>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</si>
  <si>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</si>
  <si>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</si>
  <si>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</si>
  <si>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</si>
  <si>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</si>
  <si>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</si>
  <si>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</si>
  <si>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</si>
  <si>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</si>
  <si>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</si>
  <si>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</si>
  <si>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</si>
  <si>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</si>
  <si>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</si>
  <si>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</si>
  <si>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</si>
  <si>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</si>
  <si>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</si>
  <si>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</si>
  <si>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</si>
  <si>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</si>
  <si>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</si>
  <si>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</si>
  <si>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</si>
  <si>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</si>
  <si>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</si>
  <si>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</si>
  <si>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</si>
  <si>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</si>
  <si>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</si>
  <si>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</si>
  <si>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</si>
  <si>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</si>
  <si>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</si>
  <si>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</si>
  <si>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</si>
  <si>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</si>
  <si>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</si>
  <si>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</si>
  <si>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</si>
  <si>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</si>
  <si>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</si>
  <si>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</si>
  <si>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</si>
  <si>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</si>
  <si>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</si>
  <si>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</si>
  <si>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</si>
  <si>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</si>
  <si>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</si>
  <si>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</si>
  <si>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</si>
  <si>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</si>
  <si>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</si>
  <si>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</si>
  <si>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</si>
  <si>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</si>
  <si>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</si>
  <si>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</si>
  <si>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</si>
  <si>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</si>
  <si>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</si>
  <si>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</si>
  <si>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</si>
  <si>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</si>
  <si>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</si>
  <si>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</si>
  <si>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</si>
  <si>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</si>
  <si>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</si>
  <si>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</si>
  <si>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</si>
  <si>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</si>
  <si>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</si>
  <si>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</si>
  <si>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</si>
  <si>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</si>
  <si>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</si>
  <si>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</si>
  <si>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</si>
  <si>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</si>
  <si>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</si>
  <si>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</si>
  <si>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</si>
  <si>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</si>
  <si>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</si>
  <si>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</si>
  <si>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</si>
  <si>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</si>
  <si>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</si>
  <si>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</si>
  <si>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</si>
  <si>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</si>
  <si>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</si>
  <si>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</si>
  <si>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</si>
  <si>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</si>
  <si>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</si>
  <si>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</si>
  <si>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</si>
  <si>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</si>
  <si>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</si>
  <si>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</si>
  <si>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</si>
  <si>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</si>
  <si>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</si>
  <si>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</si>
  <si>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</si>
  <si>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</si>
  <si>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</si>
  <si>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</si>
  <si>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</si>
  <si>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</si>
  <si>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</si>
  <si>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</si>
  <si>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</si>
  <si>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</si>
  <si>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</si>
  <si>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</si>
  <si>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</si>
  <si>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</si>
  <si>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</si>
  <si>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</si>
  <si>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</si>
  <si>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</si>
  <si>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</si>
  <si>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</si>
  <si>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</si>
  <si>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</si>
  <si>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</si>
  <si>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</si>
  <si>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</si>
  <si>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</si>
  <si>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</si>
  <si>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</si>
  <si>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</si>
  <si>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</si>
  <si>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</si>
  <si>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</si>
  <si>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</si>
  <si>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</si>
  <si>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</si>
  <si>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</si>
  <si>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</si>
  <si>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</si>
  <si>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</si>
  <si>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</si>
  <si>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</si>
  <si>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</si>
  <si>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</si>
  <si>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</si>
  <si>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</si>
  <si>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</si>
  <si>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</si>
  <si>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</si>
  <si>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</si>
  <si>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</si>
  <si>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</si>
  <si>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</si>
  <si>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</si>
  <si>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</si>
  <si>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</si>
  <si>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</si>
  <si>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</si>
  <si>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</si>
  <si>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</si>
  <si>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</si>
  <si>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</si>
  <si>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</si>
  <si>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</si>
  <si>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</si>
  <si>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</si>
  <si>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</si>
  <si>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</si>
  <si>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</si>
  <si>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</si>
  <si>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</si>
  <si>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</si>
  <si>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</si>
  <si>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</si>
  <si>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</si>
  <si>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</si>
  <si>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</si>
  <si>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</si>
  <si>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</si>
  <si>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</si>
  <si>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</si>
  <si>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</si>
  <si>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</si>
  <si>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</si>
  <si>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</si>
  <si>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</si>
  <si>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</si>
  <si>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</si>
  <si>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</si>
  <si>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</si>
  <si>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</si>
  <si>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</si>
  <si>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</si>
  <si>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</si>
  <si>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</si>
  <si>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</si>
  <si>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</si>
  <si>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</si>
  <si>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</si>
  <si>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</si>
  <si>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</si>
  <si>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</si>
  <si>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</si>
  <si>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</si>
  <si>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</si>
  <si>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</si>
  <si>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</si>
  <si>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</si>
  <si>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</si>
  <si>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</si>
  <si>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</si>
  <si>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</si>
  <si>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</si>
  <si>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</si>
  <si>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</si>
  <si>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</si>
  <si>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</si>
  <si>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</si>
  <si>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</si>
  <si>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</si>
  <si>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</si>
  <si>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</si>
  <si>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</si>
  <si>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</si>
  <si>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</si>
  <si>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</si>
  <si>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</si>
  <si>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</si>
  <si>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</si>
  <si>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</si>
  <si>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</si>
  <si>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</si>
  <si>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</si>
  <si>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</si>
  <si>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</si>
  <si>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</si>
  <si>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</si>
  <si>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</si>
  <si>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</si>
  <si>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</si>
  <si>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</si>
  <si>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</si>
  <si>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</si>
  <si>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</si>
  <si>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</si>
  <si>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</si>
  <si>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</si>
  <si>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</si>
  <si>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</si>
  <si>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</si>
  <si>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</si>
  <si>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</si>
  <si>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</si>
  <si>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</si>
  <si>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</si>
  <si>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</si>
  <si>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</si>
  <si>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</si>
  <si>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</si>
  <si>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</si>
  <si>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</si>
  <si>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</si>
  <si>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</si>
  <si>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</si>
  <si>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</si>
  <si>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</si>
  <si>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</si>
  <si>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</si>
  <si>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</si>
  <si>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</si>
  <si>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</si>
  <si>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</si>
  <si>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</si>
  <si>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</si>
  <si>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</si>
  <si>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</si>
  <si>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</si>
  <si>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</si>
  <si>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</si>
  <si>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</si>
  <si>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</si>
  <si>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</si>
  <si>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</si>
  <si>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</si>
  <si>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</si>
  <si>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</si>
  <si>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</si>
  <si>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</si>
  <si>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</si>
  <si>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</si>
  <si>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</si>
  <si>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</si>
  <si>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</si>
  <si>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</si>
  <si>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</si>
  <si>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</si>
  <si>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</si>
  <si>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</si>
  <si>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</si>
  <si>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</si>
  <si>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</si>
  <si>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</si>
  <si>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</si>
  <si>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</si>
  <si>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</si>
  <si>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</si>
  <si>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</si>
  <si>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</si>
  <si>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</si>
  <si>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</si>
  <si>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</si>
  <si>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</si>
  <si>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</si>
  <si>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</si>
  <si>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</si>
  <si>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</si>
  <si>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</si>
  <si>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</si>
  <si>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</si>
  <si>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</si>
  <si>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</si>
  <si>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</si>
  <si>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</si>
  <si>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</si>
  <si>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</si>
  <si>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</si>
  <si>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</si>
  <si>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</si>
  <si>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</si>
  <si>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</si>
  <si>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</si>
  <si>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</si>
  <si>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</si>
  <si>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</si>
  <si>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</si>
  <si>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</si>
  <si>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</si>
  <si>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</si>
  <si>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</si>
  <si>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</si>
  <si>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</si>
  <si>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</si>
  <si>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</si>
  <si>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</si>
  <si>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</si>
  <si>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</si>
  <si>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</si>
  <si>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</si>
  <si>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</si>
  <si>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</si>
  <si>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</si>
  <si>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</si>
  <si>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</si>
  <si>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</si>
  <si>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</si>
  <si>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</si>
  <si>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</si>
  <si>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</si>
  <si>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</si>
  <si>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</si>
  <si>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</si>
  <si>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</si>
  <si>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</si>
  <si>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</si>
  <si>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</si>
  <si>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</si>
  <si>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</si>
  <si>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</si>
  <si>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</si>
  <si>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</si>
  <si>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</si>
  <si>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</si>
  <si>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</si>
  <si>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</si>
  <si>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</si>
  <si>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</si>
  <si>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</si>
  <si>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</si>
  <si>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</si>
  <si>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</si>
  <si>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</si>
  <si>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</si>
  <si>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</si>
  <si>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</si>
  <si>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</si>
  <si>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</si>
  <si>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</si>
  <si>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</si>
  <si>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</si>
  <si>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</si>
  <si>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</si>
  <si>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</si>
  <si>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</si>
  <si>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</si>
  <si>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</si>
  <si>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</si>
  <si>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</si>
  <si>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</si>
  <si>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</si>
  <si>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</si>
  <si>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</si>
  <si>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</si>
  <si>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</si>
  <si>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</si>
  <si>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</si>
  <si>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</si>
  <si>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</si>
  <si>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</si>
  <si>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</si>
  <si>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</si>
  <si>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</si>
  <si>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</si>
  <si>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</si>
  <si>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</si>
  <si>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</si>
  <si>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</si>
  <si>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</si>
  <si>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</si>
  <si>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</si>
  <si>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</si>
  <si>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</si>
  <si>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</si>
  <si>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</si>
  <si>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</si>
  <si>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</si>
  <si>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</si>
  <si>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</si>
  <si>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</si>
  <si>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</si>
  <si>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</si>
  <si>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</si>
  <si>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</si>
  <si>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</si>
  <si>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</si>
  <si>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</si>
  <si>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</si>
  <si>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</si>
  <si>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</si>
  <si>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</si>
  <si>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</si>
  <si>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</si>
  <si>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</si>
  <si>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</si>
  <si>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</si>
  <si>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</si>
  <si>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</si>
  <si>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</si>
  <si>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</si>
  <si>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</si>
  <si>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</si>
  <si>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</si>
  <si>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</si>
  <si>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</si>
  <si>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</si>
  <si>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</si>
  <si>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</si>
  <si>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</si>
  <si>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</si>
  <si>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</si>
  <si>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</si>
  <si>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</si>
  <si>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</si>
  <si>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</si>
  <si>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</si>
  <si>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</si>
  <si>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</si>
  <si>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</si>
  <si>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</si>
  <si>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</si>
  <si>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</si>
  <si>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</si>
  <si>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</si>
  <si>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</si>
  <si>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</si>
  <si>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</si>
  <si>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</si>
  <si>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</si>
  <si>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</si>
  <si>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</si>
  <si>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</si>
  <si>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</si>
  <si>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</si>
  <si>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</si>
  <si>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</si>
  <si>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</si>
  <si>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</si>
  <si>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</si>
  <si>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</si>
  <si>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</si>
  <si>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</si>
  <si>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</si>
  <si>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</si>
  <si>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</si>
  <si>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</si>
  <si>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</si>
  <si>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</si>
  <si>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</si>
  <si>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</si>
  <si>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</si>
  <si>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</si>
  <si>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</si>
  <si>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</si>
  <si>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</si>
  <si>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</si>
  <si>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</si>
  <si>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</si>
  <si>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</si>
  <si>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</si>
  <si>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</si>
  <si>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</si>
  <si>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</si>
  <si>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</si>
  <si>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</si>
  <si>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</si>
  <si>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</si>
  <si>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</si>
  <si>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</si>
  <si>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</si>
  <si>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</si>
  <si>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</si>
  <si>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</si>
  <si>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</si>
  <si>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</si>
  <si>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</si>
  <si>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</si>
  <si>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</si>
  <si>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</si>
  <si>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</si>
  <si>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</si>
  <si>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</si>
  <si>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</si>
  <si>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</si>
  <si>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</si>
  <si>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</si>
  <si>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</si>
  <si>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</si>
  <si>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</si>
  <si>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</si>
  <si>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</si>
  <si>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</si>
  <si>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</si>
  <si>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</si>
  <si>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</si>
  <si>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</si>
  <si>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</si>
  <si>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</si>
  <si>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</si>
  <si>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</si>
  <si>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</si>
  <si>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</si>
  <si>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</si>
  <si>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</si>
  <si>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</si>
  <si>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</si>
  <si>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</si>
  <si>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</si>
  <si>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</si>
  <si>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</si>
  <si>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</si>
  <si>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</si>
  <si>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</si>
  <si>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</si>
  <si>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</si>
  <si>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</si>
  <si>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</si>
  <si>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</si>
  <si>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</si>
  <si>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</si>
  <si>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</si>
  <si>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</si>
  <si>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</si>
  <si>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</si>
  <si>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</si>
  <si>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</si>
  <si>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</si>
  <si>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</si>
  <si>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</si>
  <si>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</si>
  <si>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</si>
  <si>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</si>
  <si>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</si>
  <si>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</si>
  <si>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</si>
  <si>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</si>
  <si>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</si>
  <si>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</si>
  <si>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</si>
  <si>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</si>
  <si>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</si>
  <si>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</si>
  <si>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</si>
  <si>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</si>
  <si>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</si>
  <si>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</si>
  <si>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</si>
  <si>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</si>
  <si>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</si>
  <si>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</si>
  <si>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</si>
  <si>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</si>
  <si>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</si>
  <si>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</si>
  <si>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</si>
  <si>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</si>
  <si>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</si>
  <si>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</si>
  <si>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</si>
  <si>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</si>
  <si>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</si>
  <si>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</si>
  <si>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</si>
  <si>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</si>
  <si>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</si>
  <si>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</si>
  <si>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</si>
  <si>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</si>
  <si>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</si>
  <si>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</si>
  <si>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</si>
  <si>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</si>
  <si>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</si>
  <si>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</si>
  <si>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</si>
  <si>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</si>
  <si>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</si>
  <si>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</si>
  <si>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</si>
  <si>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</si>
  <si>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</si>
  <si>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</si>
  <si>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</si>
  <si>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</si>
  <si>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</si>
  <si>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</si>
  <si>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</si>
  <si>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</si>
  <si>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</si>
  <si>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</si>
  <si>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</si>
  <si>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</si>
  <si>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</si>
  <si>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</si>
  <si>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</si>
  <si>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</si>
  <si>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</si>
  <si>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</si>
  <si>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</si>
  <si>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</si>
  <si>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</si>
  <si>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</si>
  <si>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</si>
  <si>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</si>
  <si>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</si>
  <si>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</si>
  <si>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</si>
  <si>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</si>
  <si>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</si>
  <si>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</si>
  <si>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</si>
  <si>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</si>
  <si>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</si>
  <si>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</si>
  <si>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</si>
  <si>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</si>
  <si>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</si>
  <si>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</si>
  <si>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</si>
  <si>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</si>
  <si>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</si>
  <si>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</si>
  <si>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</si>
  <si>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</si>
  <si>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</si>
  <si>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</si>
  <si>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</si>
  <si>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</si>
  <si>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</si>
  <si>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</si>
  <si>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</si>
  <si>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</si>
  <si>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</si>
  <si>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</si>
  <si>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</si>
  <si>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</si>
  <si>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</si>
  <si>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</si>
  <si>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</si>
  <si>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</si>
  <si>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</si>
  <si>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</si>
  <si>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</si>
  <si>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</si>
  <si>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</si>
  <si>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</si>
  <si>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</si>
  <si>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</si>
  <si>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</si>
  <si>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</si>
  <si>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</si>
  <si>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</si>
  <si>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</si>
  <si>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</si>
  <si>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</si>
  <si>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</si>
  <si>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</si>
  <si>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</si>
  <si>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</si>
  <si>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</si>
  <si>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</si>
  <si>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</si>
  <si>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</si>
  <si>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</si>
  <si>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</si>
  <si>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</si>
  <si>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</si>
  <si>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</si>
  <si>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</si>
  <si>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</si>
  <si>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</si>
  <si>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</si>
  <si>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</si>
  <si>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</si>
  <si>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</si>
  <si>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</si>
  <si>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</si>
  <si>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</si>
  <si>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</si>
  <si>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</si>
  <si>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</si>
  <si>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</si>
  <si>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</si>
  <si>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</si>
  <si>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</si>
  <si>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</si>
  <si>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</si>
  <si>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</si>
  <si>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</si>
  <si>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</si>
  <si>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</si>
  <si>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</si>
  <si>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</si>
  <si>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</si>
  <si>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</si>
  <si>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</si>
  <si>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</si>
  <si>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</si>
  <si>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</si>
  <si>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</si>
  <si>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</si>
  <si>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</si>
  <si>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</si>
  <si>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</si>
  <si>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</si>
  <si>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</si>
  <si>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</si>
  <si>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</si>
  <si>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</si>
  <si>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</si>
  <si>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</si>
  <si>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</si>
  <si>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</si>
  <si>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</si>
  <si>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</si>
  <si>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</si>
  <si>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</si>
  <si>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</si>
  <si>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</si>
  <si>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</si>
  <si>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</si>
  <si>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</si>
  <si>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</si>
  <si>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</si>
  <si>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</si>
  <si>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</si>
  <si>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</si>
  <si>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</si>
  <si>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</si>
  <si>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</si>
  <si>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</si>
  <si>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</si>
  <si>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</si>
  <si>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</si>
  <si>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</si>
  <si>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</si>
  <si>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</si>
  <si>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</si>
  <si>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</si>
  <si>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</si>
  <si>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</si>
  <si>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</si>
  <si>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</si>
  <si>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</si>
  <si>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</si>
  <si>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</si>
  <si>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</si>
  <si>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</si>
  <si>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</si>
  <si>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</si>
  <si>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</si>
  <si>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</si>
  <si>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</si>
  <si>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</si>
  <si>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</si>
  <si>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</si>
  <si>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</si>
  <si>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</si>
  <si>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</si>
  <si>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</si>
  <si>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</si>
  <si>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</si>
  <si>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</si>
  <si>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</si>
  <si>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</si>
  <si>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</si>
  <si>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</si>
  <si>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</si>
  <si>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</si>
  <si>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</si>
  <si>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</si>
  <si>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</si>
  <si>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</si>
  <si>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</si>
  <si>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</si>
  <si>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</si>
  <si>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</si>
  <si>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</si>
  <si>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</si>
  <si>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</si>
  <si>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</si>
  <si>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</si>
  <si>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</si>
  <si>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</si>
  <si>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</si>
  <si>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</si>
  <si>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</si>
  <si>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</si>
  <si>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</si>
  <si>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</si>
  <si>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</si>
  <si>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</si>
  <si>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</si>
  <si>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</si>
  <si>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</si>
  <si>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</si>
  <si>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</si>
  <si>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</si>
  <si>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</si>
  <si>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</si>
  <si>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</si>
  <si>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</si>
  <si>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</si>
  <si>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</si>
  <si>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</si>
  <si>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</si>
  <si>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</si>
  <si>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</si>
  <si>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</si>
  <si>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</si>
  <si>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</si>
  <si>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</si>
  <si>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</si>
  <si>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</si>
  <si>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</si>
  <si>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</si>
  <si>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</si>
  <si>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</si>
  <si>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</si>
  <si>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</si>
  <si>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</si>
  <si>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</si>
  <si>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</si>
  <si>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</si>
  <si>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</si>
  <si>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</si>
  <si>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</si>
  <si>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</si>
  <si>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</si>
  <si>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</si>
  <si>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</si>
  <si>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</si>
  <si>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</si>
  <si>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</si>
  <si>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</si>
  <si>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</si>
  <si>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</si>
  <si>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</si>
  <si>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</si>
  <si>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</si>
  <si>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</si>
  <si>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</si>
  <si>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</si>
  <si>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</si>
  <si>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</si>
  <si>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</si>
  <si>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</si>
  <si>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</si>
  <si>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</si>
  <si>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</si>
  <si>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</si>
  <si>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</si>
  <si>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</si>
  <si>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</si>
  <si>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</si>
  <si>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</si>
  <si>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</si>
  <si>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</si>
  <si>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</si>
  <si>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</si>
  <si>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</si>
  <si>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</si>
  <si>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</si>
  <si>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</si>
  <si>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</si>
  <si>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</si>
  <si>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</si>
  <si>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</si>
  <si>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</si>
  <si>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</si>
  <si>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</si>
  <si>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</si>
  <si>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</si>
  <si>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</si>
  <si>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</si>
  <si>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</si>
  <si>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</si>
  <si>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</si>
  <si>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</si>
  <si>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</si>
  <si>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</si>
  <si>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</si>
  <si>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</si>
  <si>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</si>
  <si>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</si>
  <si>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</si>
  <si>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</si>
  <si>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</si>
  <si>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</si>
  <si>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</si>
  <si>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</si>
  <si>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</si>
  <si>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</si>
  <si>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</si>
  <si>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</si>
  <si>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</si>
  <si>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</si>
  <si>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</si>
  <si>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</si>
  <si>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</si>
  <si>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</si>
  <si>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</si>
  <si>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</si>
  <si>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</si>
  <si>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</si>
  <si>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</si>
  <si>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</si>
  <si>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</si>
  <si>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</si>
  <si>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</si>
  <si>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</si>
  <si>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</si>
  <si>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</si>
  <si>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</si>
  <si>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</si>
  <si>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</si>
  <si>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</si>
  <si>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</si>
  <si>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</si>
  <si>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</si>
  <si>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</si>
  <si>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</si>
  <si>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</si>
  <si>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</si>
  <si>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</si>
  <si>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</si>
  <si>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</si>
  <si>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</si>
  <si>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</si>
  <si>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</si>
  <si>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</si>
  <si>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</si>
  <si>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</si>
  <si>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</si>
  <si>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</si>
  <si>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</si>
  <si>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</si>
  <si>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</si>
  <si>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</si>
  <si>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</si>
  <si>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</si>
  <si>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</si>
  <si>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</si>
  <si>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</si>
  <si>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</si>
  <si>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</si>
  <si>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</si>
  <si>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</si>
  <si>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</si>
  <si>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</si>
  <si>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</si>
  <si>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</si>
  <si>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</si>
  <si>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</si>
  <si>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</si>
  <si>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</si>
  <si>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</si>
  <si>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</si>
  <si>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</si>
  <si>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</si>
  <si>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</si>
  <si>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</si>
  <si>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</si>
  <si>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</si>
  <si>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</si>
  <si>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</si>
  <si>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</si>
  <si>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</si>
  <si>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</si>
  <si>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</si>
  <si>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</si>
  <si>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</si>
  <si>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</si>
  <si>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</si>
  <si>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</si>
  <si>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</si>
  <si>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</si>
  <si>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</si>
  <si>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</si>
  <si>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</si>
  <si>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</si>
  <si>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</si>
  <si>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</si>
  <si>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</si>
  <si>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</si>
  <si>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</si>
  <si>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</si>
  <si>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</si>
  <si>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</si>
  <si>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</si>
  <si>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</si>
  <si>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</si>
  <si>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</si>
  <si>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</si>
  <si>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</si>
  <si>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</si>
  <si>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</si>
  <si>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</si>
  <si>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</si>
  <si>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</si>
  <si>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</si>
  <si>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</si>
  <si>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</si>
  <si>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</si>
  <si>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</si>
  <si>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</si>
  <si>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</si>
  <si>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</si>
  <si>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</si>
  <si>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</si>
  <si>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</si>
  <si>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</si>
  <si>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</si>
  <si>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</si>
  <si>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</si>
  <si>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</si>
  <si>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</si>
  <si>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</si>
  <si>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</si>
  <si>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</si>
  <si>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</si>
  <si>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</si>
  <si>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</si>
  <si>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</si>
  <si>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</si>
  <si>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</si>
  <si>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</si>
  <si>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</si>
  <si>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</si>
  <si>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</si>
  <si>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</si>
  <si>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</si>
  <si>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</si>
  <si>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</si>
  <si>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</si>
  <si>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</si>
  <si>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</si>
  <si>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</si>
  <si>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</si>
  <si>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</si>
  <si>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</si>
  <si>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</si>
  <si>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</si>
  <si>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</si>
  <si>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</si>
  <si>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</si>
  <si>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</si>
  <si>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</si>
  <si>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</si>
  <si>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</si>
  <si>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</si>
  <si>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</si>
  <si>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</si>
  <si>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</si>
  <si>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</si>
  <si>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</si>
  <si>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</si>
  <si>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</si>
  <si>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</si>
  <si>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</si>
  <si>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</si>
  <si>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</si>
  <si>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</si>
  <si>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</si>
  <si>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</si>
  <si>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</si>
  <si>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</si>
  <si>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</si>
  <si>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</si>
  <si>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</si>
  <si>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</si>
  <si>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</si>
  <si>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</si>
  <si>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</si>
  <si>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</si>
  <si>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</si>
  <si>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</si>
  <si>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</si>
  <si>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</si>
  <si>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</si>
  <si>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</si>
  <si>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</si>
  <si>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</si>
  <si>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</si>
  <si>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</si>
  <si>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</si>
  <si>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</si>
  <si>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</si>
  <si>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</si>
  <si>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</si>
  <si>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</si>
  <si>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</si>
  <si>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</si>
  <si>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</si>
  <si>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</si>
  <si>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</si>
  <si>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</si>
  <si>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</si>
  <si>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</si>
  <si>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</si>
  <si>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</si>
  <si>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</si>
  <si>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</si>
  <si>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</si>
  <si>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</si>
  <si>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</si>
  <si>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</si>
  <si>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</si>
  <si>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</si>
  <si>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</si>
  <si>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</si>
  <si>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</si>
  <si>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</si>
  <si>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</si>
  <si>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</si>
  <si>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</si>
  <si>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</si>
  <si>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</si>
  <si>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</si>
  <si>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</si>
  <si>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</si>
  <si>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</si>
  <si>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</si>
  <si>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</si>
  <si>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</si>
  <si>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</si>
  <si>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</si>
  <si>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</si>
  <si>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</si>
  <si>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</si>
  <si>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</si>
  <si>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</si>
  <si>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</si>
  <si>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</si>
  <si>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</si>
  <si>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</si>
  <si>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</si>
  <si>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</si>
  <si>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</si>
  <si>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</si>
  <si>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</si>
  <si>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</si>
  <si>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</si>
  <si>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</si>
  <si>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</si>
  <si>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</si>
  <si>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</si>
  <si>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</si>
  <si>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</si>
  <si>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</si>
  <si>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</si>
  <si>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</si>
  <si>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</si>
  <si>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</si>
  <si>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</si>
  <si>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</si>
  <si>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</si>
  <si>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</si>
  <si>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</si>
  <si>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</si>
  <si>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</si>
  <si>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</si>
  <si>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</si>
  <si>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</si>
  <si>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</si>
  <si>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</si>
  <si>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</si>
  <si>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</si>
  <si>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</si>
  <si>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</si>
  <si>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</si>
  <si>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</si>
  <si>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</si>
  <si>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</si>
  <si>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</si>
  <si>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</si>
  <si>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</si>
  <si>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</si>
  <si>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</si>
  <si>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</si>
  <si>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</si>
  <si>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</si>
  <si>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</si>
  <si>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</si>
  <si>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</si>
  <si>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</si>
  <si>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</si>
  <si>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</si>
  <si>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</si>
  <si>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</si>
  <si>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</si>
  <si>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</si>
  <si>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</si>
  <si>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</si>
  <si>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</si>
  <si>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</si>
  <si>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</si>
  <si>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</si>
  <si>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</si>
  <si>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</si>
  <si>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</si>
  <si>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</si>
  <si>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</si>
  <si>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</si>
  <si>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</si>
  <si>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</si>
  <si>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</si>
  <si>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</si>
  <si>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</si>
  <si>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</si>
  <si>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</si>
  <si>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</si>
  <si>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</si>
  <si>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</si>
  <si>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</si>
  <si>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</si>
  <si>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</si>
  <si>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</si>
  <si>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</si>
  <si>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</si>
  <si>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</si>
  <si>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</si>
  <si>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</si>
  <si>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</si>
  <si>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</si>
  <si>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</si>
  <si>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</si>
  <si>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</si>
  <si>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</si>
  <si>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</si>
  <si>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</si>
  <si>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</si>
  <si>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</si>
  <si>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</si>
  <si>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</si>
  <si>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</si>
  <si>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</si>
  <si>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</si>
  <si>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</si>
  <si>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</si>
  <si>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</si>
  <si>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</si>
  <si>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</si>
  <si>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</si>
  <si>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</si>
  <si>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</si>
  <si>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</si>
  <si>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</si>
  <si>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</si>
  <si>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</si>
  <si>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</si>
  <si>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</si>
  <si>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</si>
  <si>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</si>
  <si>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</si>
  <si>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</si>
  <si>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</si>
  <si>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</si>
  <si>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</si>
  <si>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</si>
  <si>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</si>
  <si>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</si>
  <si>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</si>
  <si>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</si>
  <si>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</si>
  <si>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</si>
  <si>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</si>
  <si>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</si>
  <si>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</si>
  <si>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</si>
  <si>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</si>
  <si>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</si>
  <si>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</si>
  <si>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</si>
  <si>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</si>
  <si>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</si>
  <si>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</si>
  <si>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</si>
  <si>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</si>
  <si>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</si>
  <si>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</si>
  <si>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</si>
  <si>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</si>
  <si>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</si>
  <si>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</si>
  <si>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</si>
  <si>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</si>
  <si>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</si>
  <si>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</si>
  <si>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</si>
  <si>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</si>
  <si>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</si>
  <si>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</si>
  <si>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</si>
  <si>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</si>
  <si>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</si>
  <si>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</si>
  <si>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</si>
  <si>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</si>
  <si>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</si>
  <si>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</si>
  <si>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</si>
  <si>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</si>
  <si>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</si>
  <si>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</si>
  <si>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</si>
  <si>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</si>
  <si>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</si>
  <si>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</si>
  <si>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</si>
  <si>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</si>
  <si>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</si>
  <si>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</si>
  <si>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</si>
  <si>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</si>
  <si>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</si>
  <si>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</si>
  <si>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</si>
  <si>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</si>
  <si>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</si>
  <si>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</si>
  <si>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</si>
  <si>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</si>
  <si>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</si>
  <si>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</si>
  <si>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</si>
  <si>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</si>
  <si>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</si>
  <si>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</si>
  <si>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</si>
  <si>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</si>
  <si>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</si>
  <si>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</si>
  <si>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</si>
  <si>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</si>
  <si>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</si>
  <si>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</si>
  <si>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</si>
  <si>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</si>
  <si>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</si>
  <si>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</si>
  <si>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</si>
  <si>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</si>
  <si>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</si>
  <si>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</si>
  <si>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</si>
  <si>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</si>
  <si>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</si>
  <si>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</si>
  <si>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</si>
  <si>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</si>
  <si>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</si>
  <si>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</si>
  <si>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</si>
  <si>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</si>
  <si>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</si>
  <si>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</si>
  <si>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</si>
  <si>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</si>
  <si>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</si>
  <si>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</si>
  <si>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</si>
  <si>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</si>
  <si>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</si>
  <si>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</si>
  <si>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</si>
  <si>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</si>
  <si>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</si>
  <si>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</si>
  <si>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</si>
  <si>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</si>
  <si>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</si>
  <si>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</si>
  <si>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</si>
  <si>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</si>
  <si>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</si>
  <si>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</si>
  <si>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</si>
  <si>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</si>
  <si>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</si>
  <si>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</si>
  <si>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</si>
  <si>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</si>
  <si>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</si>
  <si>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</si>
  <si>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</si>
  <si>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</si>
  <si>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</si>
  <si>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</si>
  <si>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</si>
  <si>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</si>
  <si>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</si>
  <si>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</si>
  <si>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</si>
  <si>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</si>
  <si>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</si>
  <si>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</si>
  <si>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</si>
  <si>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</si>
  <si>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</si>
  <si>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</si>
  <si>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</si>
  <si>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</si>
  <si>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</si>
  <si>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</si>
  <si>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</si>
  <si>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</si>
  <si>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</si>
  <si>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</si>
  <si>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</si>
  <si>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</si>
  <si>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</si>
  <si>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</si>
  <si>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</si>
  <si>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</si>
  <si>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</si>
  <si>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</si>
  <si>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</si>
  <si>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</si>
  <si>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</si>
  <si>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</si>
  <si>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</si>
  <si>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</si>
  <si>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</si>
  <si>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</si>
  <si>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</si>
  <si>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</si>
  <si>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</si>
  <si>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</si>
  <si>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</si>
  <si>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</si>
  <si>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</si>
  <si>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</si>
  <si>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</si>
  <si>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</si>
  <si>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</si>
  <si>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</si>
  <si>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</si>
  <si>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</si>
  <si>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</si>
  <si>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</si>
  <si>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</si>
  <si>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</si>
  <si>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</si>
  <si>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</si>
  <si>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</si>
  <si>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</si>
  <si>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</si>
  <si>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</si>
  <si>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</si>
  <si>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</si>
  <si>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</si>
  <si>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</si>
  <si>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</si>
  <si>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</si>
  <si>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</si>
  <si>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</si>
  <si>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</si>
  <si>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</si>
  <si>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</si>
  <si>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</si>
  <si>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</si>
  <si>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</si>
  <si>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</si>
  <si>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</si>
  <si>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</si>
  <si>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</si>
  <si>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</si>
  <si>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</si>
  <si>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</si>
  <si>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</si>
  <si>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</si>
  <si>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</si>
  <si>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</si>
  <si>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</si>
  <si>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</si>
  <si>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</si>
  <si>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</si>
  <si>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</si>
  <si>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</si>
  <si>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</si>
  <si>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</si>
  <si>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</si>
  <si>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</si>
  <si>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</si>
  <si>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</si>
  <si>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</si>
  <si>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</si>
  <si>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</si>
  <si>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</si>
  <si>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</si>
  <si>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</si>
  <si>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</si>
  <si>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</si>
  <si>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</si>
  <si>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</si>
  <si>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</si>
  <si>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</si>
  <si>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</si>
  <si>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</si>
  <si>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</si>
  <si>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</si>
  <si>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</si>
  <si>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</si>
  <si>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</si>
  <si>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</si>
  <si>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</si>
  <si>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</si>
  <si>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</si>
  <si>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</si>
  <si>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</si>
  <si>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</si>
  <si>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</si>
  <si>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</si>
  <si>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</si>
  <si>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</si>
  <si>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</si>
  <si>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</si>
  <si>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</si>
  <si>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</si>
  <si>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</si>
  <si>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</si>
  <si>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</si>
  <si>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</si>
  <si>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</si>
  <si>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</si>
  <si>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</si>
  <si>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</si>
  <si>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</si>
  <si>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</si>
  <si>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</si>
  <si>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</si>
  <si>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</si>
  <si>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</si>
  <si>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</si>
  <si>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</si>
  <si>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</si>
  <si>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</si>
  <si>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</si>
  <si>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</si>
  <si>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</si>
  <si>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</si>
  <si>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</si>
  <si>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</si>
  <si>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</si>
  <si>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</si>
  <si>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</si>
  <si>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</si>
  <si>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</si>
  <si>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</si>
  <si>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</si>
  <si>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</si>
  <si>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</si>
  <si>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</si>
  <si>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</si>
  <si>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</si>
  <si>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</si>
  <si>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</si>
  <si>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</si>
  <si>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</si>
  <si>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</si>
  <si>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</si>
  <si>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</si>
  <si>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</si>
  <si>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</si>
  <si>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</si>
  <si>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</si>
  <si>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</si>
  <si>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</si>
  <si>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</si>
  <si>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</si>
  <si>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</si>
  <si>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</si>
  <si>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</si>
  <si>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</si>
  <si>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</si>
  <si>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</si>
  <si>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</si>
  <si>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</si>
  <si>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</si>
  <si>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</si>
  <si>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</si>
  <si>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</si>
  <si>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</si>
  <si>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</si>
  <si>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</si>
  <si>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</si>
  <si>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</si>
  <si>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</si>
  <si>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</si>
  <si>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</si>
  <si>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</si>
  <si>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</si>
  <si>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</si>
  <si>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</si>
  <si>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</si>
  <si>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</si>
  <si>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</si>
  <si>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</si>
  <si>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</si>
  <si>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</si>
  <si>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</si>
  <si>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</si>
  <si>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</si>
  <si>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</si>
  <si>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</si>
  <si>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</si>
  <si>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</si>
  <si>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</si>
  <si>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</si>
  <si>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</si>
  <si>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</si>
  <si>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</si>
  <si>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</si>
  <si>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</si>
  <si>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</si>
  <si>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</si>
  <si>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</si>
  <si>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</si>
  <si>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</si>
  <si>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</si>
  <si>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</si>
  <si>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</si>
  <si>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</si>
  <si>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</si>
  <si>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</si>
  <si>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</si>
  <si>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</si>
  <si>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</si>
  <si>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</si>
  <si>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</si>
  <si>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</si>
  <si>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</si>
  <si>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</si>
  <si>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</si>
  <si>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</si>
  <si>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</si>
  <si>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</si>
  <si>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</si>
  <si>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</si>
  <si>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</si>
  <si>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</si>
  <si>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</si>
  <si>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</si>
  <si>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</si>
  <si>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</si>
  <si>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</si>
  <si>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</si>
  <si>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</si>
  <si>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</si>
  <si>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</si>
  <si>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</si>
  <si>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</si>
  <si>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</si>
  <si>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</si>
  <si>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</si>
  <si>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</si>
  <si>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</si>
  <si>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</si>
  <si>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</si>
  <si>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</si>
  <si>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</si>
  <si>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</si>
  <si>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</si>
  <si>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</si>
  <si>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</si>
  <si>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</si>
  <si>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</si>
  <si>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</si>
  <si>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</si>
  <si>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</si>
  <si>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</si>
  <si>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</si>
  <si>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</si>
  <si>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</si>
  <si>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</si>
  <si>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</si>
  <si>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</si>
  <si>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</si>
  <si>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</si>
  <si>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</si>
  <si>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</si>
  <si>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</si>
  <si>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</si>
  <si>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</si>
  <si>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</si>
  <si>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</si>
  <si>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</si>
  <si>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</si>
  <si>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</si>
  <si>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</si>
  <si>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</si>
  <si>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</si>
  <si>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</si>
  <si>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</si>
  <si>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</si>
  <si>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</si>
  <si>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</si>
  <si>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</si>
  <si>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</si>
  <si>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</si>
  <si>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</si>
  <si>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</si>
  <si>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</si>
  <si>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</si>
  <si>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</si>
  <si>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</si>
  <si>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</si>
  <si>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</si>
  <si>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</si>
  <si>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</si>
  <si>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</si>
  <si>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</si>
  <si>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</si>
  <si>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</si>
  <si>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</si>
  <si>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</si>
  <si>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</si>
  <si>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</si>
  <si>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</si>
  <si>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</si>
  <si>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</si>
  <si>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</si>
  <si>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</si>
  <si>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</si>
  <si>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</si>
  <si>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</si>
  <si>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</si>
  <si>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</si>
  <si>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</si>
  <si>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</si>
  <si>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</si>
  <si>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</si>
  <si>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</si>
  <si>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</si>
  <si>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</si>
  <si>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</si>
  <si>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</si>
  <si>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</si>
  <si>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</si>
  <si>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</si>
  <si>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</si>
  <si>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</si>
  <si>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</si>
  <si>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</si>
  <si>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</si>
  <si>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</si>
  <si>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</si>
  <si>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</si>
  <si>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</si>
  <si>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</si>
  <si>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</si>
  <si>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</si>
  <si>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</si>
  <si>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</si>
  <si>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</si>
  <si>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</si>
  <si>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</si>
  <si>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</si>
  <si>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</si>
  <si>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</si>
  <si>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</si>
  <si>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</si>
  <si>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</si>
  <si>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</si>
  <si>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</si>
  <si>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</si>
  <si>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</si>
  <si>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</si>
  <si>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</si>
  <si>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</si>
  <si>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</si>
  <si>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</si>
  <si>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</si>
  <si>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</si>
  <si>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</si>
  <si>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</si>
  <si>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</si>
  <si>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</si>
  <si>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</si>
  <si>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</si>
  <si>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</si>
  <si>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</si>
  <si>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</si>
  <si>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</si>
  <si>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</si>
  <si>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</si>
  <si>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</si>
  <si>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</si>
  <si>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</si>
  <si>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</si>
  <si>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</si>
  <si>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</si>
  <si>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</si>
  <si>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</si>
  <si>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</si>
  <si>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</si>
  <si>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</si>
  <si>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</si>
  <si>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</si>
  <si>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</si>
  <si>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</si>
  <si>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</si>
  <si>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</si>
  <si>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</si>
  <si>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</si>
  <si>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</si>
  <si>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</si>
  <si>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</si>
  <si>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</si>
  <si>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</si>
  <si>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</si>
  <si>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</si>
  <si>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</si>
  <si>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</si>
  <si>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</si>
  <si>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</si>
  <si>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</si>
  <si>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</si>
  <si>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</si>
  <si>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</si>
  <si>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</si>
  <si>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</si>
  <si>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</si>
  <si>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</si>
  <si>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</si>
  <si>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</si>
  <si>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</si>
  <si>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</si>
  <si>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</si>
  <si>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</si>
  <si>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</si>
  <si>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</si>
  <si>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</si>
  <si>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</si>
  <si>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</si>
  <si>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</si>
  <si>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</si>
  <si>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</si>
  <si>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</si>
  <si>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</si>
  <si>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</si>
  <si>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</si>
  <si>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</si>
  <si>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</si>
  <si>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</si>
  <si>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</si>
  <si>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</si>
  <si>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</si>
  <si>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</si>
  <si>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</si>
  <si>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</si>
  <si>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</si>
  <si>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</si>
  <si>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</si>
  <si>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</si>
  <si>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</si>
  <si>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</si>
  <si>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</si>
  <si>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</si>
  <si>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</si>
  <si>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</si>
  <si>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</si>
  <si>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</si>
  <si>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</si>
  <si>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</si>
  <si>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</si>
  <si>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</si>
  <si>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</si>
  <si>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</si>
  <si>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</si>
  <si>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</si>
  <si>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</si>
  <si>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</si>
  <si>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</si>
  <si>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</si>
  <si>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</si>
  <si>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</si>
  <si>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</si>
  <si>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</si>
  <si>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</si>
  <si>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</si>
  <si>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</si>
  <si>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</si>
  <si>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</si>
  <si>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</si>
  <si>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</si>
  <si>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</si>
  <si>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</si>
  <si>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</si>
  <si>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</si>
  <si>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</si>
  <si>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</si>
  <si>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</si>
  <si>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</si>
  <si>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</si>
  <si>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</si>
  <si>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</si>
  <si>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</si>
  <si>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</si>
  <si>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</si>
  <si>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</si>
  <si>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</si>
  <si>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</si>
  <si>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</si>
  <si>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</si>
  <si>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</si>
  <si>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</si>
  <si>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</si>
  <si>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</si>
  <si>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</si>
  <si>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</si>
  <si>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</si>
  <si>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</si>
  <si>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</si>
  <si>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</si>
  <si>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</si>
  <si>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</si>
  <si>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</si>
  <si>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</si>
  <si>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</si>
  <si>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</si>
  <si>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</si>
  <si>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</si>
  <si>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</si>
  <si>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</si>
  <si>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</si>
  <si>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</si>
  <si>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</si>
  <si>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</si>
  <si>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</si>
  <si>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</si>
  <si>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</si>
  <si>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</si>
  <si>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</si>
  <si>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</si>
  <si>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</si>
  <si>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</si>
  <si>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</si>
  <si>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</si>
  <si>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</si>
  <si>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</si>
  <si>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</si>
  <si>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</si>
  <si>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</si>
  <si>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</si>
  <si>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</si>
  <si>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</si>
  <si>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</si>
  <si>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</si>
  <si>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</si>
  <si>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</si>
  <si>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</si>
  <si>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</si>
  <si>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</si>
  <si>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</si>
  <si>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</si>
  <si>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</si>
  <si>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</si>
  <si>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</si>
  <si>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</si>
  <si>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</si>
  <si>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</si>
  <si>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</si>
  <si>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</si>
  <si>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</si>
  <si>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</si>
  <si>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</si>
  <si>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</si>
  <si>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</si>
  <si>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</si>
  <si>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</si>
  <si>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</si>
  <si>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</si>
  <si>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</si>
  <si>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</si>
  <si>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</si>
  <si>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</si>
  <si>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</si>
  <si>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</si>
  <si>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</si>
  <si>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</si>
  <si>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</si>
  <si>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</si>
  <si>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</si>
  <si>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</si>
  <si>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</si>
  <si>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</si>
  <si>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</si>
  <si>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</si>
  <si>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</si>
  <si>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</si>
  <si>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</si>
  <si>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</si>
  <si>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</si>
  <si>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</si>
  <si>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</si>
  <si>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</si>
  <si>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</si>
  <si>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</si>
  <si>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</si>
  <si>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</si>
  <si>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</si>
  <si>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</si>
  <si>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</si>
  <si>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</si>
  <si>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</si>
  <si>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</si>
  <si>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</si>
  <si>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</si>
  <si>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</si>
  <si>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</si>
  <si>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</si>
  <si>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</si>
  <si>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</si>
  <si>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</si>
  <si>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</si>
  <si>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</si>
  <si>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</si>
  <si>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</si>
  <si>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</si>
  <si>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</si>
  <si>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</si>
  <si>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</si>
  <si>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</si>
  <si>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</si>
  <si>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</si>
  <si>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</si>
  <si>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</si>
  <si>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</si>
  <si>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</si>
  <si>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</si>
  <si>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</si>
  <si>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</si>
  <si>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</si>
  <si>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</si>
  <si>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</si>
  <si>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</si>
  <si>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</si>
  <si>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</si>
  <si>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</si>
  <si>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</si>
  <si>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</si>
  <si>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</si>
  <si>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</si>
  <si>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</si>
  <si>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</si>
  <si>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</si>
  <si>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</si>
  <si>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</si>
  <si>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</si>
  <si>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</si>
  <si>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</si>
  <si>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</si>
  <si>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</si>
  <si>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</si>
  <si>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</si>
  <si>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</si>
  <si>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</si>
  <si>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</si>
  <si>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</si>
  <si>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</si>
  <si>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</si>
  <si>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</si>
  <si>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</si>
  <si>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</si>
  <si>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</si>
  <si>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</si>
  <si>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</si>
  <si>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</si>
  <si>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</si>
  <si>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</si>
  <si>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</si>
  <si>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</si>
  <si>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</si>
  <si>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</si>
  <si>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</si>
  <si>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</si>
  <si>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</si>
  <si>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</si>
  <si>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</si>
  <si>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</si>
  <si>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</si>
  <si>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</si>
  <si>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</si>
  <si>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</si>
  <si>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</si>
  <si>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</si>
  <si>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</si>
  <si>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</si>
  <si>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</si>
  <si>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</si>
  <si>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</si>
  <si>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</si>
  <si>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</si>
  <si>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</si>
  <si>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</si>
  <si>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</si>
  <si>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</si>
  <si>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</si>
  <si>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</si>
  <si>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</si>
  <si>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</si>
  <si>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</si>
  <si>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</si>
  <si>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</si>
  <si>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</si>
  <si>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</si>
  <si>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</si>
  <si>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</si>
  <si>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</si>
  <si>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</si>
  <si>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</si>
  <si>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</si>
  <si>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</si>
  <si>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</si>
  <si>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</si>
  <si>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</si>
  <si>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</si>
  <si>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</si>
  <si>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</si>
  <si>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</si>
  <si>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</si>
  <si>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</si>
  <si>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</si>
  <si>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</si>
  <si>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</si>
  <si>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</si>
  <si>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</si>
  <si>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</si>
  <si>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</si>
  <si>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</si>
  <si>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</si>
  <si>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</si>
  <si>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</si>
  <si>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</si>
  <si>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</si>
  <si>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</si>
  <si>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</si>
  <si>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</si>
  <si>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</si>
  <si>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</si>
  <si>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</si>
  <si>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</si>
  <si>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</si>
  <si>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</si>
  <si>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</si>
  <si>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</si>
  <si>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</si>
  <si>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</si>
  <si>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</si>
  <si>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</si>
  <si>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</si>
  <si>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</si>
  <si>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</si>
  <si>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</si>
  <si>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</si>
  <si>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</si>
  <si>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</si>
  <si>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</si>
  <si>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</si>
  <si>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</si>
  <si>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</si>
  <si>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</si>
  <si>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</si>
  <si>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</si>
  <si>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</si>
  <si>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</si>
  <si>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</si>
  <si>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</si>
  <si>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</si>
  <si>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</si>
  <si>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</si>
  <si>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</si>
  <si>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</si>
  <si>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</si>
  <si>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</si>
  <si>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</si>
  <si>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</si>
  <si>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</si>
  <si>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</si>
  <si>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</si>
  <si>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</si>
  <si>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</si>
  <si>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</si>
  <si>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</si>
  <si>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</si>
  <si>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</si>
  <si>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</si>
  <si>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</si>
  <si>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</si>
  <si>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</si>
  <si>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</si>
  <si>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</si>
  <si>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</si>
  <si>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</si>
  <si>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</si>
  <si>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</si>
  <si>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</si>
  <si>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</si>
  <si>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</si>
  <si>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</si>
  <si>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</si>
  <si>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</si>
  <si>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</si>
  <si>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</si>
  <si>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</si>
  <si>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</si>
  <si>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</si>
  <si>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</si>
  <si>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</si>
  <si>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</si>
  <si>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</si>
  <si>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</si>
  <si>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</si>
  <si>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</si>
  <si>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</si>
  <si>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</si>
  <si>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</si>
  <si>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</si>
  <si>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</si>
  <si>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</si>
  <si>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</si>
  <si>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</si>
  <si>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</si>
  <si>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</si>
  <si>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</si>
  <si>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</si>
  <si>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</si>
  <si>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</si>
  <si>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</si>
  <si>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</si>
  <si>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</si>
  <si>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</si>
  <si>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</si>
  <si>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</si>
  <si>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</si>
  <si>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</si>
  <si>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</si>
  <si>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</si>
  <si>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</si>
  <si>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</si>
  <si>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</si>
  <si>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</si>
  <si>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</si>
  <si>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</si>
  <si>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</si>
  <si>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</si>
  <si>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</si>
  <si>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</si>
  <si>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</si>
  <si>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</si>
  <si>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</si>
  <si>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</si>
  <si>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</si>
  <si>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</si>
  <si>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</si>
  <si>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</si>
  <si>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</si>
  <si>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</si>
  <si>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</si>
  <si>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</si>
  <si>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</si>
  <si>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</si>
  <si>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</si>
  <si>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</si>
  <si>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</si>
  <si>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</si>
  <si>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</si>
  <si>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</si>
  <si>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</si>
  <si>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</si>
  <si>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</si>
  <si>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</si>
  <si>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</si>
  <si>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</si>
  <si>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</si>
  <si>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</si>
  <si>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</si>
  <si>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</si>
  <si>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</si>
  <si>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</si>
  <si>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</si>
  <si>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</si>
  <si>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</si>
  <si>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</si>
  <si>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</si>
  <si>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</si>
  <si>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</si>
  <si>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</si>
  <si>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</si>
  <si>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</si>
  <si>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</si>
  <si>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</si>
  <si>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</si>
  <si>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</si>
  <si>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</si>
  <si>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</si>
  <si>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</si>
  <si>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</si>
  <si>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</si>
  <si>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</si>
  <si>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</si>
  <si>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</si>
  <si>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</si>
  <si>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</si>
  <si>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</si>
  <si>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</si>
  <si>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</si>
  <si>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</si>
  <si>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</si>
  <si>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</si>
  <si>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</si>
  <si>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</si>
  <si>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</si>
  <si>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</si>
  <si>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</si>
  <si>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</si>
  <si>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</si>
  <si>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</si>
  <si>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</si>
  <si>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</si>
  <si>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</si>
  <si>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</si>
  <si>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</si>
  <si>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</si>
  <si>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</si>
  <si>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</si>
  <si>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</si>
  <si>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</si>
  <si>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</si>
  <si>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</si>
  <si>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</si>
  <si>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</si>
  <si>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</si>
  <si>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</si>
  <si>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</si>
  <si>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</si>
  <si>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</si>
  <si>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</si>
  <si>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</si>
  <si>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</si>
  <si>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</si>
  <si>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</si>
  <si>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</si>
  <si>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</si>
  <si>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</si>
  <si>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</si>
  <si>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</si>
  <si>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</si>
  <si>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</si>
  <si>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</si>
  <si>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</si>
  <si>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</si>
  <si>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</si>
  <si>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</si>
  <si>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</si>
  <si>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</si>
  <si>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</si>
  <si>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</si>
  <si>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</si>
  <si>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</si>
  <si>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</si>
  <si>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</si>
  <si>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</si>
  <si>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</si>
  <si>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</si>
  <si>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</si>
  <si>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</si>
  <si>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</si>
  <si>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</si>
  <si>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</si>
  <si>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</si>
  <si>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</si>
  <si>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</si>
  <si>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</si>
  <si>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</si>
  <si>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</si>
  <si>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</si>
  <si>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</si>
  <si>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</si>
  <si>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</si>
  <si>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</si>
  <si>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</si>
  <si>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</si>
  <si>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</si>
  <si>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</si>
  <si>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</si>
  <si>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</si>
  <si>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</si>
  <si>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</si>
  <si>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</si>
  <si>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</si>
  <si>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</si>
  <si>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</si>
  <si>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</si>
  <si>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</si>
  <si>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</si>
  <si>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</si>
  <si>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</si>
  <si>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</si>
  <si>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</si>
  <si>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</si>
  <si>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</si>
  <si>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</si>
  <si>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</si>
  <si>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</si>
  <si>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</si>
  <si>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</si>
  <si>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</si>
  <si>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</si>
  <si>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</si>
  <si>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</si>
  <si>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</si>
  <si>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</si>
  <si>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</si>
  <si>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</si>
  <si>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</si>
  <si>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</si>
  <si>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</si>
  <si>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</si>
  <si>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</si>
  <si>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</si>
  <si>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</si>
  <si>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</si>
  <si>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</si>
  <si>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</si>
  <si>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</si>
  <si>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</si>
  <si>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</si>
  <si>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</si>
  <si>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</si>
  <si>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</si>
  <si>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</si>
  <si>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</si>
  <si>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</si>
  <si>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</si>
  <si>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</si>
  <si>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</si>
  <si>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</si>
  <si>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</si>
  <si>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</si>
  <si>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</si>
  <si>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</si>
  <si>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</si>
  <si>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</si>
  <si>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</si>
  <si>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</si>
  <si>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</si>
  <si>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</si>
  <si>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</si>
  <si>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</si>
  <si>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</si>
  <si>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</si>
  <si>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</si>
  <si>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</si>
  <si>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</si>
  <si>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</si>
  <si>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</si>
  <si>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</si>
  <si>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</si>
  <si>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</si>
  <si>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</si>
  <si>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</si>
  <si>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</si>
  <si>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</si>
  <si>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</si>
  <si>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</si>
  <si>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</si>
  <si>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</si>
  <si>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</si>
  <si>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</si>
  <si>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</si>
  <si>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</si>
  <si>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</si>
  <si>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</si>
  <si>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</si>
  <si>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</si>
  <si>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</si>
  <si>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</si>
  <si>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</si>
  <si>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</si>
  <si>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</si>
  <si>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</si>
  <si>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</si>
  <si>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</si>
  <si>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</si>
  <si>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</si>
  <si>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</si>
  <si>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</si>
  <si>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</si>
  <si>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</si>
  <si>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</si>
  <si>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</si>
  <si>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</si>
  <si>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</si>
  <si>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</si>
  <si>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</si>
  <si>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</si>
  <si>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</si>
  <si>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</si>
  <si>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</si>
  <si>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</si>
  <si>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</si>
  <si>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</si>
  <si>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</si>
  <si>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</si>
  <si>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</si>
  <si>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</si>
  <si>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</si>
  <si>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</si>
  <si>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</si>
  <si>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</si>
  <si>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</si>
  <si>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</si>
  <si>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</si>
  <si>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</si>
  <si>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</si>
  <si>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</si>
  <si>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</si>
  <si>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</si>
  <si>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</si>
  <si>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</si>
  <si>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</si>
  <si>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</si>
  <si>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</si>
  <si>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</si>
  <si>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</si>
  <si>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</si>
  <si>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</si>
  <si>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</si>
  <si>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</si>
  <si>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</si>
  <si>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</si>
  <si>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</si>
  <si>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</si>
  <si>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</si>
  <si>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</si>
  <si>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</si>
  <si>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</si>
  <si>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</si>
  <si>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</si>
  <si>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</si>
  <si>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</si>
  <si>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</si>
  <si>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</si>
  <si>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</si>
  <si>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</si>
  <si>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</si>
  <si>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</si>
  <si>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</si>
  <si>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</si>
  <si>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</si>
  <si>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</si>
  <si>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</si>
  <si>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</si>
  <si>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</si>
  <si>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</si>
  <si>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</si>
  <si>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</si>
  <si>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</si>
  <si>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</si>
  <si>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</si>
  <si>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</si>
  <si>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</si>
  <si>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</si>
  <si>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</si>
  <si>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</si>
  <si>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</si>
  <si>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</si>
  <si>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</si>
  <si>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</si>
  <si>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</si>
  <si>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</si>
  <si>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</si>
  <si>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</si>
  <si>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</si>
  <si>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</si>
  <si>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</si>
  <si>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</si>
  <si>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</si>
  <si>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</si>
  <si>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</si>
  <si>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</si>
  <si>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</si>
  <si>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</si>
  <si>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</si>
  <si>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</si>
  <si>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</si>
  <si>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</si>
  <si>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</si>
  <si>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</si>
  <si>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</si>
  <si>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</si>
  <si>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</si>
  <si>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</si>
  <si>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</si>
  <si>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</si>
  <si>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</si>
  <si>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</si>
  <si>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</si>
  <si>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</si>
  <si>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</si>
  <si>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</si>
  <si>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</si>
  <si>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</si>
  <si>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</si>
  <si>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</si>
  <si>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</si>
  <si>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</si>
  <si>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</si>
  <si>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</si>
  <si>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</si>
  <si>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</si>
  <si>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</si>
  <si>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</si>
  <si>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</si>
  <si>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</si>
  <si>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</si>
  <si>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</si>
  <si>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</si>
  <si>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</si>
  <si>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</si>
  <si>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</si>
  <si>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</si>
  <si>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</si>
  <si>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</si>
  <si>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</si>
  <si>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</si>
  <si>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</si>
  <si>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</si>
  <si>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</si>
  <si>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</si>
  <si>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</si>
  <si>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</si>
  <si>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</si>
  <si>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</si>
  <si>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</si>
  <si>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</si>
  <si>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</si>
  <si>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</si>
  <si>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</si>
  <si>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</si>
  <si>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</si>
  <si>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</si>
  <si>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</si>
  <si>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</si>
  <si>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</si>
  <si>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</si>
  <si>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</si>
  <si>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</si>
  <si>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</si>
  <si>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</si>
  <si>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</si>
  <si>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</si>
  <si>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</si>
  <si>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</si>
  <si>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</si>
  <si>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</si>
  <si>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</si>
  <si>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</si>
  <si>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</si>
  <si>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</si>
  <si>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</si>
  <si>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</si>
  <si>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</si>
  <si>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</si>
  <si>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</si>
  <si>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</si>
  <si>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</si>
  <si>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</si>
  <si>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</si>
  <si>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</si>
  <si>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</si>
  <si>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</si>
  <si>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</si>
  <si>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</si>
  <si>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</si>
  <si>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</si>
  <si>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</si>
  <si>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</si>
  <si>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</si>
  <si>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</si>
  <si>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</si>
  <si>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</si>
  <si>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</si>
  <si>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</si>
  <si>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</si>
  <si>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</si>
  <si>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</si>
  <si>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</si>
  <si>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</si>
  <si>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</si>
  <si>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</si>
  <si>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</si>
  <si>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</si>
  <si>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</si>
  <si>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</si>
  <si>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</si>
  <si>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</si>
  <si>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</si>
  <si>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</si>
  <si>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</si>
  <si>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</si>
  <si>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</si>
  <si>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</si>
  <si>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</si>
  <si>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</si>
  <si>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</si>
  <si>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</si>
  <si>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</si>
  <si>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</si>
  <si>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</si>
  <si>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</si>
  <si>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</si>
  <si>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</si>
  <si>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</si>
  <si>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</si>
  <si>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</si>
  <si>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</si>
  <si>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</si>
  <si>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</si>
  <si>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</si>
  <si>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</si>
  <si>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</si>
  <si>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</si>
  <si>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</si>
  <si>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</si>
  <si>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</si>
  <si>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</si>
  <si>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</si>
  <si>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</si>
  <si>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</si>
  <si>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</si>
  <si>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</si>
  <si>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</si>
  <si>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</si>
  <si>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</si>
  <si>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</si>
  <si>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</si>
  <si>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</si>
  <si>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</si>
  <si>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</si>
  <si>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</si>
  <si>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</si>
  <si>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</si>
  <si>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</si>
  <si>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</si>
  <si>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</si>
  <si>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</si>
  <si>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</si>
  <si>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</si>
  <si>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</si>
  <si>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</si>
  <si>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</si>
  <si>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</si>
  <si>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</si>
  <si>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</si>
  <si>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</si>
  <si>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</si>
  <si>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</si>
  <si>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</si>
  <si>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</si>
  <si>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</si>
  <si>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</si>
  <si>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</si>
  <si>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</si>
  <si>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</si>
  <si>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</si>
  <si>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</si>
  <si>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</si>
  <si>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</si>
  <si>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</si>
  <si>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</si>
  <si>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</si>
  <si>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</si>
  <si>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</si>
  <si>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</si>
  <si>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</si>
  <si>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</si>
  <si>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</si>
  <si>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</si>
  <si>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</si>
  <si>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</si>
  <si>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</si>
  <si>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</si>
  <si>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</si>
  <si>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</si>
  <si>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</si>
  <si>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</si>
  <si>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</si>
  <si>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</si>
  <si>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</si>
  <si>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</si>
  <si>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</si>
  <si>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</si>
  <si>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</si>
  <si>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</si>
  <si>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</si>
  <si>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</si>
  <si>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</si>
  <si>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</si>
  <si>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</si>
  <si>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</si>
  <si>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</si>
  <si>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</si>
  <si>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</si>
  <si>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</si>
  <si>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</si>
  <si>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</si>
  <si>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</si>
  <si>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</si>
  <si>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</si>
  <si>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</si>
  <si>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</si>
  <si>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</si>
  <si>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</si>
  <si>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</si>
  <si>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</si>
  <si>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</si>
  <si>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</si>
  <si>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</si>
  <si>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</si>
  <si>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</si>
  <si>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</si>
  <si>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</si>
  <si>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</si>
  <si>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</si>
  <si>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</si>
  <si>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</si>
  <si>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</si>
  <si>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</si>
  <si>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</si>
  <si>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</si>
  <si>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</si>
  <si>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</si>
  <si>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</si>
  <si>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</si>
  <si>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</si>
  <si>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</si>
  <si>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</si>
  <si>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</si>
  <si>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</si>
  <si>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</si>
  <si>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</si>
  <si>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</si>
  <si>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</si>
  <si>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</si>
  <si>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</si>
  <si>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</si>
  <si>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</si>
  <si>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</si>
  <si>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</si>
  <si>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</si>
  <si>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</si>
  <si>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</si>
  <si>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</si>
  <si>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</si>
  <si>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</si>
  <si>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</si>
  <si>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</si>
  <si>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</si>
  <si>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</si>
  <si>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</si>
  <si>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</si>
  <si>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</si>
  <si>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</si>
  <si>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</si>
  <si>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</si>
  <si>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</si>
  <si>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</si>
  <si>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</si>
  <si>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</si>
  <si>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</si>
  <si>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</si>
  <si>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</si>
  <si>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</si>
  <si>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</si>
  <si>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</si>
  <si>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</si>
  <si>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</si>
  <si>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</si>
  <si>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</si>
  <si>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</si>
  <si>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</si>
  <si>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</si>
  <si>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</si>
  <si>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</si>
  <si>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</si>
  <si>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</si>
  <si>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</si>
  <si>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</si>
  <si>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</si>
  <si>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</si>
  <si>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</si>
  <si>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</si>
  <si>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</si>
  <si>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</si>
  <si>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</si>
  <si>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</si>
  <si>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</si>
  <si>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</si>
  <si>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</si>
  <si>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</si>
  <si>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</si>
  <si>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</si>
  <si>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</si>
  <si>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</si>
  <si>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</si>
  <si>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</si>
  <si>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</si>
  <si>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</si>
  <si>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</si>
  <si>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</si>
  <si>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</si>
  <si>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</si>
  <si>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</si>
  <si>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</si>
  <si>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</si>
  <si>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</si>
  <si>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</si>
  <si>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</si>
  <si>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</si>
  <si>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</si>
  <si>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</si>
  <si>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</si>
  <si>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</si>
  <si>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</si>
  <si>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</si>
  <si>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</si>
  <si>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</si>
  <si>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</si>
  <si>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</si>
  <si>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</si>
  <si>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</si>
  <si>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</si>
  <si>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</si>
  <si>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</si>
  <si>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</si>
  <si>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</si>
  <si>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</si>
  <si>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</si>
  <si>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</si>
  <si>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</si>
  <si>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</si>
  <si>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</si>
  <si>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</si>
  <si>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</si>
  <si>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</si>
  <si>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</si>
  <si>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</si>
  <si>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</si>
  <si>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</si>
  <si>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</si>
  <si>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</si>
  <si>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</si>
  <si>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</si>
  <si>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</si>
  <si>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</si>
  <si>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</si>
  <si>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</si>
  <si>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</si>
  <si>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</si>
  <si>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</si>
  <si>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</si>
  <si>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</si>
  <si>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</si>
  <si>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</si>
  <si>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</si>
  <si>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</si>
  <si>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</si>
  <si>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</si>
  <si>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</si>
  <si>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</si>
  <si>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</si>
  <si>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</si>
  <si>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</si>
  <si>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</si>
  <si>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</si>
  <si>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</si>
  <si>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</si>
  <si>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</si>
  <si>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</si>
  <si>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</si>
  <si>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</si>
  <si>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</si>
  <si>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</si>
  <si>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</si>
  <si>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</si>
  <si>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</si>
  <si>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</si>
  <si>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</si>
  <si>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</si>
  <si>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</si>
  <si>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</si>
  <si>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</si>
  <si>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</si>
  <si>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</si>
  <si>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</si>
  <si>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</si>
  <si>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</si>
  <si>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</si>
  <si>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</si>
  <si>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</si>
  <si>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</si>
  <si>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</si>
  <si>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</si>
  <si>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</si>
  <si>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</si>
  <si>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</si>
  <si>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</si>
  <si>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</si>
  <si>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</si>
  <si>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</si>
  <si>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</si>
  <si>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</si>
  <si>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</si>
  <si>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</si>
  <si>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</si>
  <si>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</si>
  <si>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</si>
  <si>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</si>
  <si>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</si>
  <si>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</si>
  <si>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</si>
  <si>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</si>
  <si>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</si>
  <si>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</si>
  <si>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</si>
  <si>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</si>
  <si>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</si>
  <si>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</si>
  <si>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</si>
  <si>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</si>
  <si>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</si>
  <si>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</si>
  <si>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</si>
  <si>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</si>
  <si>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</si>
  <si>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</si>
  <si>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</si>
  <si>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</si>
  <si>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</si>
  <si>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</si>
  <si>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</si>
  <si>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</si>
  <si>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</si>
  <si>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</si>
  <si>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</si>
  <si>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</si>
  <si>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</si>
  <si>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</si>
  <si>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</si>
  <si>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</si>
  <si>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</si>
  <si>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</si>
  <si>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</si>
  <si>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</si>
  <si>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</si>
  <si>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</si>
  <si>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</si>
  <si>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</si>
  <si>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</si>
  <si>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</si>
  <si>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</si>
  <si>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</si>
  <si>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</si>
  <si>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</si>
  <si>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</si>
  <si>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</si>
  <si>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</si>
  <si>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</si>
  <si>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</si>
  <si>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</si>
  <si>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</si>
  <si>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</si>
  <si>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</si>
  <si>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</si>
  <si>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</si>
  <si>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</si>
  <si>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</si>
  <si>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</si>
  <si>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</si>
  <si>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</si>
  <si>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</si>
  <si>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</si>
  <si>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</si>
  <si>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</si>
  <si>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</si>
  <si>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</si>
  <si>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</si>
  <si>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</si>
  <si>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</si>
  <si>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</si>
  <si>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</si>
  <si>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</si>
  <si>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</si>
  <si>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</si>
  <si>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</si>
  <si>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</si>
  <si>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</si>
  <si>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</si>
  <si>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</si>
  <si>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</si>
  <si>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</si>
  <si>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</si>
  <si>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</si>
  <si>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</si>
  <si>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</si>
  <si>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</si>
  <si>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</si>
  <si>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</si>
  <si>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</si>
  <si>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</si>
  <si>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</si>
  <si>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</si>
  <si>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</si>
  <si>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</si>
  <si>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</si>
  <si>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</si>
  <si>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</si>
  <si>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</si>
  <si>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</si>
  <si>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</si>
  <si>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</si>
  <si>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</si>
  <si>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</si>
  <si>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</si>
  <si>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</si>
  <si>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</si>
  <si>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</si>
  <si>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</si>
  <si>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</si>
  <si>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</si>
  <si>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</si>
  <si>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</si>
  <si>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</si>
  <si>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</si>
  <si>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</si>
  <si>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</si>
  <si>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</si>
  <si>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</si>
  <si>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</si>
  <si>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</si>
  <si>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</si>
  <si>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</si>
  <si>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</si>
  <si>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</si>
  <si>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</si>
  <si>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</si>
  <si>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</si>
  <si>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</si>
  <si>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</si>
  <si>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</si>
  <si>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</si>
  <si>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</si>
  <si>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</si>
  <si>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</si>
  <si>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</si>
  <si>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</si>
  <si>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</si>
  <si>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</si>
  <si>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</si>
  <si>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</si>
  <si>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</si>
  <si>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</si>
  <si>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</si>
  <si>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</si>
  <si>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</si>
  <si>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</si>
  <si>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</si>
  <si>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</si>
  <si>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</si>
  <si>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</si>
  <si>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</si>
  <si>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</si>
  <si>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</si>
  <si>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</si>
  <si>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</si>
  <si>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</si>
  <si>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</si>
  <si>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</si>
  <si>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</si>
  <si>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</si>
  <si>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</si>
  <si>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</si>
  <si>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</si>
  <si>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</si>
  <si>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</si>
  <si>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</si>
  <si>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</si>
  <si>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</si>
  <si>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</si>
  <si>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</si>
  <si>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</si>
  <si>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</si>
  <si>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</si>
  <si>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</si>
  <si>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</si>
  <si>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</si>
  <si>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</si>
  <si>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</si>
  <si>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</si>
  <si>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</si>
  <si>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</si>
  <si>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</si>
  <si>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</si>
  <si>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</si>
  <si>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</si>
  <si>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</si>
  <si>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</si>
  <si>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</si>
  <si>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</si>
  <si>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</si>
  <si>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</si>
  <si>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</si>
  <si>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</si>
  <si>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</si>
  <si>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</si>
  <si>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</si>
  <si>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</si>
  <si>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</si>
  <si>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</si>
  <si>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</si>
  <si>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</si>
  <si>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</si>
  <si>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</si>
  <si>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</si>
  <si>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</si>
  <si>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</si>
  <si>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</si>
  <si>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</si>
  <si>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</si>
  <si>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</si>
  <si>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</si>
  <si>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</si>
  <si>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</si>
  <si>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</si>
  <si>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</si>
  <si>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</si>
  <si>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</si>
  <si>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</si>
  <si>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</si>
  <si>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</si>
  <si>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</si>
  <si>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</si>
  <si>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</si>
  <si>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</si>
  <si>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</si>
  <si>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</si>
  <si>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</si>
  <si>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</si>
  <si>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</si>
  <si>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</si>
  <si>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</si>
  <si>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</si>
  <si>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</si>
  <si>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</si>
  <si>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</si>
  <si>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</si>
  <si>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</si>
  <si>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</si>
  <si>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</si>
  <si>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</si>
  <si>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</si>
  <si>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</si>
  <si>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</si>
  <si>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</si>
  <si>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</si>
  <si>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</si>
  <si>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</si>
  <si>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</si>
  <si>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</si>
  <si>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</si>
  <si>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</si>
  <si>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</si>
  <si>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</si>
  <si>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</si>
  <si>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</si>
  <si>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</si>
  <si>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</si>
  <si>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</si>
  <si>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</si>
  <si>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</si>
  <si>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</si>
  <si>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</si>
  <si>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</si>
  <si>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</si>
  <si>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</si>
  <si>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</si>
  <si>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</si>
  <si>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</si>
  <si>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</si>
  <si>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</si>
  <si>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</si>
  <si>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</si>
  <si>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</si>
  <si>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</si>
  <si>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</si>
  <si>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</si>
  <si>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</si>
  <si>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</si>
  <si>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</si>
  <si>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</si>
  <si>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</si>
  <si>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</si>
  <si>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</si>
  <si>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</si>
  <si>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</si>
  <si>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</si>
  <si>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</si>
  <si>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</si>
  <si>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</si>
  <si>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</si>
  <si>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</si>
  <si>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</si>
  <si>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</si>
  <si>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</si>
  <si>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</si>
  <si>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</si>
  <si>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</si>
  <si>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</si>
  <si>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</si>
  <si>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</si>
  <si>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</si>
  <si>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</si>
  <si>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</si>
  <si>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</si>
  <si>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</si>
  <si>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</si>
  <si>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</si>
  <si>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</si>
  <si>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</si>
  <si>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</si>
  <si>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</si>
  <si>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</si>
  <si>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</si>
  <si>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</si>
  <si>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</si>
  <si>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</si>
  <si>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</si>
  <si>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</si>
  <si>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</si>
  <si>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</si>
  <si>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</si>
  <si>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</si>
  <si>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</si>
  <si>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</si>
  <si>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</si>
  <si>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</si>
  <si>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</si>
  <si>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</si>
  <si>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</si>
  <si>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</si>
  <si>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</si>
  <si>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</si>
  <si>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</si>
  <si>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</si>
  <si>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</si>
  <si>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</si>
  <si>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</si>
  <si>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</si>
  <si>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</si>
  <si>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</si>
  <si>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</si>
  <si>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</si>
  <si>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</si>
  <si>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</si>
  <si>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</si>
  <si>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</si>
  <si>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</si>
  <si>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</si>
  <si>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</si>
  <si>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</si>
  <si>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</si>
  <si>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</si>
  <si>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</si>
  <si>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</si>
  <si>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</si>
  <si>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</si>
  <si>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</si>
  <si>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</si>
  <si>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</si>
  <si>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</si>
  <si>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</si>
  <si>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</si>
  <si>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</si>
  <si>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</si>
  <si>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</si>
  <si>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</si>
  <si>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</si>
  <si>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</si>
  <si>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</si>
  <si>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</si>
  <si>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</si>
  <si>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</si>
  <si>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</si>
  <si>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</si>
  <si>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</si>
  <si>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</si>
  <si>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</si>
  <si>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</si>
  <si>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</si>
  <si>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</si>
  <si>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</si>
  <si>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</si>
  <si>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</si>
  <si>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</si>
  <si>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</si>
  <si>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</si>
  <si>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</si>
  <si>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</si>
  <si>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</si>
  <si>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</si>
  <si>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</si>
  <si>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</si>
  <si>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</si>
  <si>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</si>
  <si>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</si>
  <si>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</si>
  <si>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</si>
  <si>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</si>
  <si>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</si>
  <si>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</si>
  <si>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</si>
  <si>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</si>
  <si>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</si>
  <si>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</si>
  <si>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</si>
  <si>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</si>
  <si>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</si>
  <si>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</si>
  <si>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</si>
  <si>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</si>
  <si>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</si>
  <si>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</si>
  <si>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</si>
  <si>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</si>
  <si>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</si>
  <si>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</si>
  <si>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</si>
  <si>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</si>
  <si>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</si>
  <si>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</si>
  <si>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</si>
  <si>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</si>
  <si>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</si>
  <si>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</si>
  <si>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</si>
  <si>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</si>
  <si>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</si>
  <si>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</si>
  <si>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</si>
  <si>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</si>
  <si>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</si>
  <si>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</si>
  <si>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</si>
  <si>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</si>
  <si>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</si>
  <si>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</si>
  <si>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</si>
  <si>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</si>
  <si>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</si>
  <si>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</si>
  <si>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</si>
  <si>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</si>
  <si>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</si>
  <si>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</si>
  <si>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</si>
  <si>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</si>
  <si>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</si>
  <si>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</si>
  <si>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</si>
  <si>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</si>
  <si>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</si>
  <si>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</si>
  <si>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</si>
  <si>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</si>
  <si>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</si>
  <si>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</si>
  <si>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</si>
  <si>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</si>
  <si>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</si>
  <si>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</si>
  <si>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</si>
  <si>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</si>
  <si>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</si>
  <si>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</si>
  <si>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</si>
  <si>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</si>
  <si>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</si>
  <si>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</si>
  <si>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</si>
  <si>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</si>
  <si>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</si>
  <si>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</si>
  <si>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</si>
  <si>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</si>
  <si>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</si>
  <si>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</si>
  <si>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</si>
  <si>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</si>
  <si>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</si>
  <si>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</si>
  <si>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</si>
  <si>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</si>
  <si>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</si>
  <si>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</si>
  <si>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</si>
  <si>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</si>
  <si>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</si>
  <si>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</si>
  <si>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</si>
  <si>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</si>
  <si>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</si>
  <si>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</si>
  <si>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</si>
  <si>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</si>
  <si>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</si>
  <si>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</si>
  <si>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</si>
  <si>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</si>
  <si>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</si>
  <si>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</si>
  <si>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</si>
  <si>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</si>
  <si>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</si>
  <si>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</si>
  <si>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</si>
  <si>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</si>
  <si>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</si>
  <si>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</si>
  <si>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</si>
  <si>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</si>
  <si>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</si>
  <si>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</si>
  <si>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</si>
  <si>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</si>
  <si>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</si>
  <si>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</si>
  <si>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</si>
  <si>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</si>
  <si>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</si>
  <si>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</si>
  <si>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</si>
  <si>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</si>
  <si>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</si>
  <si>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</si>
  <si>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</si>
  <si>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</si>
  <si>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</si>
  <si>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</si>
  <si>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</si>
  <si>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</si>
  <si>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</si>
  <si>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</si>
  <si>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</si>
  <si>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</si>
  <si>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</si>
  <si>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</si>
  <si>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</si>
  <si>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</si>
  <si>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</si>
  <si>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</si>
  <si>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</si>
  <si>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</si>
  <si>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</si>
  <si>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</si>
  <si>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</si>
  <si>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</si>
  <si>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</si>
  <si>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</si>
  <si>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</si>
  <si>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</si>
  <si>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</si>
  <si>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</si>
  <si>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</si>
  <si>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</si>
  <si>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</si>
  <si>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</si>
  <si>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</si>
  <si>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</si>
  <si>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</si>
  <si>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</si>
  <si>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</si>
  <si>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</si>
  <si>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</si>
  <si>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</si>
  <si>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</si>
  <si>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</si>
  <si>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</si>
  <si>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</si>
  <si>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</si>
  <si>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</si>
  <si>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</si>
  <si>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</si>
  <si>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</si>
  <si>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</si>
  <si>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</si>
  <si>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</si>
  <si>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</si>
  <si>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</si>
  <si>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</si>
  <si>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</si>
  <si>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</si>
  <si>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</si>
  <si>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</si>
  <si>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</si>
  <si>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</si>
  <si>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</si>
  <si>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</si>
  <si>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</si>
  <si>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</si>
  <si>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</si>
  <si>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</si>
  <si>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</si>
  <si>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</si>
  <si>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</si>
  <si>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</si>
  <si>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</si>
  <si>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</si>
  <si>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</si>
  <si>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</si>
  <si>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</si>
  <si>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</si>
  <si>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</si>
  <si>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</si>
  <si>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</si>
  <si>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</si>
  <si>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</si>
  <si>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</si>
  <si>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</si>
  <si>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</si>
  <si>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</si>
  <si>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</si>
  <si>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</si>
  <si>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</si>
  <si>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</si>
  <si>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</si>
  <si>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</si>
  <si>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</si>
  <si>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</si>
  <si>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</si>
  <si>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</si>
  <si>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</si>
  <si>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</si>
  <si>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</si>
  <si>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</si>
  <si>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</si>
  <si>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</si>
  <si>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</si>
  <si>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</si>
  <si>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</si>
  <si>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</si>
  <si>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</si>
  <si>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</si>
  <si>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</si>
  <si>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</si>
  <si>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</si>
  <si>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</si>
  <si>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</si>
  <si>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</si>
  <si>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</si>
  <si>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</si>
  <si>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</si>
  <si>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</si>
  <si>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</si>
  <si>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</si>
  <si>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</si>
  <si>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</si>
  <si>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</si>
  <si>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</si>
  <si>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</si>
  <si>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</si>
  <si>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</si>
  <si>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</si>
  <si>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</si>
  <si>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</si>
  <si>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</si>
  <si>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</si>
  <si>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</si>
  <si>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</si>
  <si>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</si>
  <si>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</si>
  <si>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</si>
  <si>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</si>
  <si>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</si>
  <si>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</si>
  <si>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</si>
  <si>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</si>
  <si>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</si>
  <si>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</si>
  <si>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</si>
  <si>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</si>
  <si>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</si>
  <si>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</si>
  <si>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</si>
  <si>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</si>
  <si>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</si>
  <si>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</si>
  <si>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</si>
  <si>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</si>
  <si>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</si>
  <si>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</si>
  <si>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</si>
  <si>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</si>
  <si>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</si>
  <si>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</si>
  <si>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</si>
  <si>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</si>
  <si>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</si>
  <si>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</si>
  <si>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</si>
  <si>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</si>
  <si>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</si>
  <si>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</si>
  <si>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</si>
  <si>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</si>
  <si>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</si>
  <si>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</si>
  <si>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</si>
  <si>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</si>
  <si>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</si>
  <si>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</si>
  <si>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</si>
  <si>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</si>
  <si>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</si>
  <si>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</si>
  <si>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</si>
  <si>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</si>
  <si>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</si>
  <si>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</si>
  <si>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</si>
  <si>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</si>
  <si>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</si>
  <si>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</si>
  <si>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</si>
  <si>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</si>
  <si>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</si>
  <si>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</si>
  <si>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</si>
  <si>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</si>
  <si>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</si>
  <si>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</si>
  <si>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</si>
  <si>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</si>
  <si>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</si>
  <si>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</si>
  <si>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</si>
  <si>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</si>
  <si>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</si>
  <si>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</si>
  <si>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</si>
  <si>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</si>
  <si>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</si>
  <si>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</si>
  <si>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</si>
  <si>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</si>
  <si>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</si>
  <si>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</si>
  <si>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</si>
  <si>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</si>
  <si>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</si>
  <si>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</si>
  <si>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</si>
  <si>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</si>
  <si>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</si>
  <si>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</si>
  <si>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</si>
  <si>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</si>
  <si>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</si>
  <si>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</si>
  <si>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</si>
  <si>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</si>
  <si>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</si>
  <si>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</si>
  <si>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</si>
  <si>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</si>
  <si>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</si>
  <si>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</si>
  <si>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</si>
  <si>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</si>
  <si>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</si>
  <si>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</si>
  <si>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</si>
  <si>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</si>
  <si>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</si>
  <si>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</si>
  <si>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</si>
  <si>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</si>
  <si>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</si>
  <si>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</si>
  <si>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</si>
  <si>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</si>
  <si>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</si>
  <si>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</si>
  <si>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</si>
  <si>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</si>
  <si>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</si>
  <si>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</si>
  <si>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</si>
  <si>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</si>
  <si>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</si>
  <si>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</si>
  <si>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</si>
  <si>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</si>
  <si>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</si>
  <si>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</si>
  <si>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</si>
  <si>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</si>
  <si>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</si>
  <si>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</si>
  <si>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</si>
  <si>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</si>
  <si>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</si>
  <si>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</si>
  <si>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</si>
  <si>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</si>
  <si>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</si>
  <si>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</si>
  <si>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</si>
  <si>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</si>
  <si>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</si>
  <si>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</si>
  <si>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</si>
  <si>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</si>
  <si>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</si>
  <si>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</si>
  <si>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</si>
  <si>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</si>
  <si>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</si>
  <si>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</si>
  <si>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</si>
  <si>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</si>
  <si>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</si>
  <si>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</si>
  <si>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</si>
  <si>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</si>
  <si>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</si>
  <si>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</si>
  <si>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</si>
  <si>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</si>
  <si>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</si>
  <si>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</si>
  <si>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</si>
  <si>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</si>
  <si>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</si>
  <si>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</si>
  <si>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</si>
  <si>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</si>
  <si>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</si>
  <si>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</si>
  <si>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</si>
  <si>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</si>
  <si>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</si>
  <si>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</si>
  <si>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</si>
  <si>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</si>
  <si>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</si>
  <si>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</si>
  <si>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</si>
  <si>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</si>
  <si>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</si>
  <si>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</si>
  <si>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</si>
  <si>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</si>
  <si>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</si>
  <si>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</si>
  <si>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</si>
  <si>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</si>
  <si>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</si>
  <si>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</si>
  <si>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</si>
  <si>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</si>
  <si>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</si>
  <si>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</si>
  <si>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</si>
  <si>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</si>
  <si>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</si>
  <si>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</si>
  <si>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</si>
  <si>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</si>
  <si>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</si>
  <si>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</si>
  <si>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</si>
  <si>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</si>
  <si>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</si>
  <si>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</si>
  <si>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</si>
  <si>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</si>
  <si>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</si>
  <si>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</si>
  <si>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</si>
  <si>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</si>
  <si>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</si>
  <si>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</si>
  <si>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</si>
  <si>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</si>
  <si>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</si>
  <si>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</si>
  <si>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</si>
  <si>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</si>
  <si>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</si>
  <si>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</si>
  <si>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</si>
  <si>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</si>
  <si>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</si>
  <si>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</si>
  <si>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</si>
  <si>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</si>
  <si>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</si>
  <si>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</si>
  <si>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</si>
  <si>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</si>
  <si>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</si>
  <si>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</si>
  <si>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</si>
  <si>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</si>
  <si>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</si>
  <si>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</si>
  <si>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</si>
  <si>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</si>
  <si>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</si>
  <si>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</si>
  <si>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</si>
  <si>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</si>
  <si>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</si>
  <si>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</si>
  <si>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</si>
  <si>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</si>
  <si>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</si>
  <si>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</si>
  <si>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</si>
  <si>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</si>
  <si>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</si>
  <si>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</si>
  <si>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</si>
  <si>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</si>
  <si>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</si>
  <si>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</si>
  <si>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</si>
  <si>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</si>
  <si>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</si>
  <si>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</si>
  <si>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</si>
  <si>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</si>
  <si>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</si>
  <si>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</si>
  <si>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</si>
  <si>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</si>
  <si>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</si>
  <si>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</si>
  <si>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</si>
  <si>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</si>
  <si>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</si>
  <si>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</si>
  <si>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</si>
  <si>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</si>
  <si>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</si>
  <si>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</si>
  <si>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</si>
  <si>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</si>
  <si>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</si>
  <si>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</si>
  <si>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</si>
  <si>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</si>
  <si>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</si>
  <si>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</si>
  <si>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</si>
  <si>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</si>
  <si>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</si>
  <si>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</si>
  <si>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</si>
  <si>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</si>
  <si>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</si>
  <si>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</si>
  <si>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</si>
  <si>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</si>
  <si>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</si>
  <si>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</si>
  <si>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</si>
  <si>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</si>
  <si>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</si>
  <si>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</si>
  <si>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</si>
  <si>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</si>
  <si>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</si>
  <si>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</si>
  <si>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</si>
  <si>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</si>
  <si>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</si>
  <si>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</si>
  <si>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</si>
  <si>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</si>
  <si>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</si>
  <si>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</si>
  <si>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</si>
  <si>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</si>
  <si>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</si>
  <si>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</si>
  <si>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</si>
  <si>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</si>
  <si>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</si>
  <si>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</si>
  <si>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</si>
  <si>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</si>
  <si>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</si>
  <si>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</si>
  <si>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</si>
  <si>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</si>
  <si>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</si>
  <si>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</si>
  <si>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</si>
  <si>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</si>
  <si>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</si>
  <si>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</si>
  <si>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</si>
  <si>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</si>
  <si>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</si>
  <si>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</si>
  <si>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</si>
  <si>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</si>
  <si>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</si>
  <si>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</si>
  <si>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</si>
  <si>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</si>
  <si>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</si>
  <si>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</si>
  <si>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</si>
  <si>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</si>
  <si>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</si>
  <si>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</si>
  <si>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</si>
  <si>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</si>
  <si>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</si>
  <si>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</si>
  <si>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</si>
  <si>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</si>
  <si>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</si>
  <si>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</si>
  <si>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</si>
  <si>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</si>
  <si>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</si>
  <si>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</si>
  <si>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</si>
  <si>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</si>
  <si>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</si>
  <si>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</si>
  <si>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</si>
  <si>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</si>
  <si>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</si>
  <si>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</si>
  <si>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</si>
  <si>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</si>
  <si>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</si>
  <si>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</si>
  <si>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</si>
  <si>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</si>
  <si>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</si>
  <si>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</si>
  <si>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</si>
  <si>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</si>
  <si>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</si>
  <si>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</si>
  <si>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</si>
  <si>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</si>
  <si>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</si>
  <si>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</si>
  <si>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</si>
  <si>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</si>
  <si>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</si>
  <si>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</si>
  <si>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</si>
  <si>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</si>
  <si>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</si>
  <si>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</si>
  <si>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</si>
  <si>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</si>
  <si>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</si>
  <si>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</si>
  <si>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</si>
  <si>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</si>
  <si>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</si>
  <si>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</si>
  <si>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</si>
  <si>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</si>
  <si>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</si>
  <si>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</si>
  <si>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</si>
  <si>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</si>
  <si>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</si>
  <si>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</si>
  <si>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</si>
  <si>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</si>
  <si>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</si>
  <si>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</si>
  <si>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</si>
  <si>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</si>
  <si>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</si>
  <si>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</si>
  <si>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</si>
  <si>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</si>
  <si>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</si>
  <si>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</si>
  <si>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</si>
  <si>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</si>
  <si>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</si>
  <si>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</si>
  <si>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</si>
  <si>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</si>
  <si>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</si>
  <si>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</si>
  <si>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</si>
  <si>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</si>
  <si>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</si>
  <si>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</si>
  <si>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</si>
  <si>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</si>
  <si>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</si>
  <si>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</si>
  <si>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</si>
  <si>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</si>
  <si>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</si>
  <si>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</si>
  <si>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</si>
  <si>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</si>
  <si>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</si>
  <si>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</si>
  <si>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</si>
  <si>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</si>
  <si>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</si>
  <si>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</si>
  <si>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</si>
  <si>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</si>
  <si>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</si>
  <si>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</si>
  <si>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</si>
  <si>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</si>
  <si>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</si>
  <si>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</si>
  <si>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</si>
  <si>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</si>
  <si>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</si>
  <si>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</si>
  <si>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</si>
  <si>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</si>
  <si>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</si>
  <si>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</si>
  <si>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</si>
  <si>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</si>
  <si>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</si>
  <si>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</si>
  <si>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</si>
  <si>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</si>
  <si>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</si>
  <si>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</si>
  <si>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</si>
  <si>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</si>
  <si>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</si>
  <si>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</si>
  <si>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</si>
  <si>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</si>
  <si>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</si>
  <si>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</si>
  <si>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</si>
  <si>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</si>
  <si>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</si>
  <si>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</si>
  <si>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</si>
  <si>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</si>
  <si>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</si>
  <si>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</si>
  <si>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</si>
  <si>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</si>
  <si>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</si>
  <si>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</si>
  <si>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</si>
  <si>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</si>
  <si>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</si>
  <si>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</si>
  <si>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</si>
  <si>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</si>
  <si>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</si>
  <si>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</si>
  <si>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</si>
  <si>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</si>
  <si>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</si>
  <si>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</si>
  <si>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</si>
  <si>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</si>
  <si>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</si>
  <si>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</si>
  <si>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</si>
  <si>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</si>
  <si>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</si>
  <si>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</si>
  <si>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</si>
  <si>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</si>
  <si>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</si>
  <si>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</si>
  <si>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</si>
  <si>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</si>
  <si>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</si>
  <si>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</si>
  <si>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</si>
  <si>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</si>
  <si>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</si>
  <si>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</si>
  <si>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</si>
  <si>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</si>
  <si>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</si>
  <si>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</si>
  <si>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</si>
  <si>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</si>
  <si>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</si>
  <si>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</si>
  <si>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</si>
  <si>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</si>
  <si>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</si>
  <si>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</si>
  <si>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</si>
  <si>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</si>
  <si>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</si>
  <si>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</si>
  <si>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</si>
  <si>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</si>
  <si>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</si>
  <si>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</si>
  <si>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</si>
  <si>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</si>
  <si>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</si>
  <si>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</si>
  <si>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</si>
  <si>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</si>
  <si>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</si>
  <si>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</si>
  <si>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</si>
  <si>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</si>
  <si>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</si>
  <si>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</si>
  <si>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</si>
  <si>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</si>
  <si>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</si>
  <si>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</si>
  <si>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</si>
  <si>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</si>
  <si>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</si>
  <si>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</si>
  <si>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</si>
  <si>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</si>
  <si>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</si>
  <si>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</si>
  <si>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</si>
  <si>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</si>
  <si>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</si>
  <si>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</si>
  <si>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</si>
  <si>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</si>
  <si>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</si>
  <si>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percentage_funded</t>
  </si>
  <si>
    <t>average_donation</t>
  </si>
  <si>
    <t>sub_category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</si>
  <si>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</si>
  <si>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</si>
  <si>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</si>
  <si>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</si>
  <si>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</si>
  <si>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</si>
  <si>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</si>
  <si>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</si>
  <si>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</si>
  <si>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</si>
  <si>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</si>
  <si>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</si>
  <si>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</si>
  <si>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</si>
  <si>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</si>
  <si>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</si>
  <si>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</si>
  <si>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</si>
  <si>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</si>
  <si>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</si>
  <si>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</si>
  <si>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</si>
  <si>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</si>
  <si>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</si>
  <si>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</si>
  <si>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</si>
  <si>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</si>
  <si>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</si>
  <si>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</si>
  <si>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</si>
  <si>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</si>
  <si>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</si>
  <si>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</si>
  <si>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</si>
  <si>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</si>
  <si>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</si>
  <si>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</si>
  <si>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</si>
  <si>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</si>
  <si>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</si>
  <si>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</si>
  <si>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</si>
  <si>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</si>
  <si>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</si>
  <si>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</si>
  <si>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</si>
  <si>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</si>
  <si>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</si>
  <si>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</si>
  <si>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</si>
  <si>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</si>
  <si>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</si>
  <si>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</si>
  <si>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</si>
  <si>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</si>
  <si>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date_ended_conversion</t>
  </si>
  <si>
    <t>Parent_category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</si>
  <si>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</si>
  <si>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</si>
  <si>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</si>
  <si>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</si>
  <si>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</si>
  <si>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</si>
  <si>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</si>
  <si>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</si>
  <si>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</si>
  <si>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</si>
  <si>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</si>
  <si>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</si>
  <si>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</si>
  <si>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</si>
  <si>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</si>
  <si>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</si>
  <si>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</si>
  <si>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</si>
  <si>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</si>
  <si>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</si>
  <si>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</si>
  <si>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</si>
  <si>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</si>
  <si>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</si>
  <si>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</si>
  <si>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</si>
  <si>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</si>
  <si>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</si>
  <si>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</si>
  <si>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</si>
  <si>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Goals</t>
  </si>
  <si>
    <t>date_created_conversion</t>
  </si>
  <si>
    <t>Percentages</t>
  </si>
  <si>
    <t>TRUE</t>
  </si>
  <si>
    <t>FALSE</t>
  </si>
  <si>
    <t>% of Total</t>
  </si>
  <si>
    <t>Sum of goal</t>
  </si>
  <si>
    <t>Sum of pledged</t>
  </si>
  <si>
    <t>&lt;1000</t>
  </si>
  <si>
    <t>&gt;= 50000</t>
  </si>
  <si>
    <t>Excluding 'cancelled' and 'live'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</si>
</sst>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pivotButton="1" applyAlignment="1">
      <alignment wrapText="1"/>
    </xf>
    <xf numFmtId="0" fontId="0" fillId="0" borderId="0" xfId="0" applyAlignment="1">
      <alignment horizontal="left" wrapText="1"/>
    </xf>
    <xf numFmtId="9" fontId="1" fillId="0" borderId="0" xfId="2" applyFont="1"/>
    <xf numFmtId="9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3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19">
    <dxf>
      <numFmt numFmtId="164" formatCode="_(* #,##0_);_(* \(#,##0\);_(* &quot;-&quot;??_);_(@_)"/>
    </dxf>
    <dxf>
      <numFmt numFmtId="164" formatCode="_(* #,##0_);_(* \(#,##0\);_(* &quot;-&quot;??_);_(@_)"/>
    </dxf>
    <dxf>
      <numFmt numFmtId="13" formatCode="0%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trends by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Results</a:t>
            </a:r>
            <a:r>
              <a:rPr lang="en-US" baseline="0"/>
              <a:t> (by count)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trends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trends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1-4BFD-BA21-D65BB3FF0B7B}"/>
            </c:ext>
          </c:extLst>
        </c:ser>
        <c:ser>
          <c:idx val="1"/>
          <c:order val="1"/>
          <c:tx>
            <c:strRef>
              <c:f>'Success trends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trends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1-4BFD-BA21-D65BB3FF0B7B}"/>
            </c:ext>
          </c:extLst>
        </c:ser>
        <c:ser>
          <c:idx val="2"/>
          <c:order val="2"/>
          <c:tx>
            <c:strRef>
              <c:f>'Success trends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trends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41-4BFD-BA21-D65BB3FF0B7B}"/>
            </c:ext>
          </c:extLst>
        </c:ser>
        <c:ser>
          <c:idx val="3"/>
          <c:order val="3"/>
          <c:tx>
            <c:strRef>
              <c:f>'Success trends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trends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1-4BFD-BA21-D65BB3FF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528480"/>
        <c:axId val="316529136"/>
      </c:barChart>
      <c:catAx>
        <c:axId val="31652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29136"/>
        <c:crosses val="autoZero"/>
        <c:auto val="1"/>
        <c:lblAlgn val="ctr"/>
        <c:lblOffset val="100"/>
        <c:noMultiLvlLbl val="0"/>
      </c:catAx>
      <c:valAx>
        <c:axId val="3165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trends by 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trends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trends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trends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8-4469-94AD-8137994F230D}"/>
            </c:ext>
          </c:extLst>
        </c:ser>
        <c:ser>
          <c:idx val="1"/>
          <c:order val="1"/>
          <c:tx>
            <c:strRef>
              <c:f>'Success trends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trends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trends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8-4469-94AD-8137994F230D}"/>
            </c:ext>
          </c:extLst>
        </c:ser>
        <c:ser>
          <c:idx val="2"/>
          <c:order val="2"/>
          <c:tx>
            <c:strRef>
              <c:f>'Success trends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trends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trends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B8-4469-94AD-8137994F230D}"/>
            </c:ext>
          </c:extLst>
        </c:ser>
        <c:ser>
          <c:idx val="3"/>
          <c:order val="3"/>
          <c:tx>
            <c:strRef>
              <c:f>'Success trends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trends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trends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8-4469-94AD-8137994F2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526744"/>
        <c:axId val="573535600"/>
      </c:barChart>
      <c:catAx>
        <c:axId val="57352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35600"/>
        <c:crosses val="autoZero"/>
        <c:auto val="1"/>
        <c:lblAlgn val="ctr"/>
        <c:lblOffset val="100"/>
        <c:noMultiLvlLbl val="0"/>
      </c:catAx>
      <c:valAx>
        <c:axId val="57353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2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trends over the years!PivotTable2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trends over the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trends over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 over the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E-482D-8356-7CF821CB2D83}"/>
            </c:ext>
          </c:extLst>
        </c:ser>
        <c:ser>
          <c:idx val="1"/>
          <c:order val="1"/>
          <c:tx>
            <c:strRef>
              <c:f>'Success trends over the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trends over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 over the years'!$C$6:$C$18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9E-482D-8356-7CF821CB2D83}"/>
            </c:ext>
          </c:extLst>
        </c:ser>
        <c:ser>
          <c:idx val="2"/>
          <c:order val="2"/>
          <c:tx>
            <c:strRef>
              <c:f>'Success trends over the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trends over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 over the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9E-482D-8356-7CF821CB2D83}"/>
            </c:ext>
          </c:extLst>
        </c:ser>
        <c:ser>
          <c:idx val="3"/>
          <c:order val="3"/>
          <c:tx>
            <c:strRef>
              <c:f>'Success trends over the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trends over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 over the years'!$E$6:$E$18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9E-482D-8356-7CF821CB2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527728"/>
        <c:axId val="573528712"/>
      </c:lineChart>
      <c:catAx>
        <c:axId val="57352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28712"/>
        <c:crosses val="autoZero"/>
        <c:auto val="1"/>
        <c:lblAlgn val="ctr"/>
        <c:lblOffset val="100"/>
        <c:noMultiLvlLbl val="0"/>
      </c:catAx>
      <c:valAx>
        <c:axId val="57352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2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 amount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trends Vs Goal'!$F$2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'Success trends Vs Goal'!$A$3:$A$14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'Success trends Vs Goal'!$F$3:$F$14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1-41D7-810C-FA9BA0FBDFE2}"/>
            </c:ext>
          </c:extLst>
        </c:ser>
        <c:ser>
          <c:idx val="1"/>
          <c:order val="1"/>
          <c:tx>
            <c:strRef>
              <c:f>'Success trends Vs Goal'!$G$2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'Success trends Vs Goal'!$A$3:$A$14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'Success trends Vs Goal'!$G$3:$G$14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1-41D7-810C-FA9BA0FBDFE2}"/>
            </c:ext>
          </c:extLst>
        </c:ser>
        <c:ser>
          <c:idx val="2"/>
          <c:order val="2"/>
          <c:tx>
            <c:strRef>
              <c:f>'Success trends Vs Goal'!$H$2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'Success trends Vs Goal'!$A$3:$A$14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'Success trends Vs Goal'!$H$3:$H$14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1-41D7-810C-FA9BA0FBD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560096"/>
        <c:axId val="535560424"/>
      </c:lineChart>
      <c:catAx>
        <c:axId val="53556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60424"/>
        <c:crosses val="autoZero"/>
        <c:auto val="1"/>
        <c:lblAlgn val="ctr"/>
        <c:lblOffset val="100"/>
        <c:noMultiLvlLbl val="0"/>
      </c:catAx>
      <c:valAx>
        <c:axId val="53556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6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trends by Category-%!PivotTable10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Results (by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trends by Category-%'!$B$3:$B$4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trends by Category-%'!$A$5:$A$14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Category-%'!$B$5:$B$14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B-490E-8DF2-7970D59FA570}"/>
            </c:ext>
          </c:extLst>
        </c:ser>
        <c:ser>
          <c:idx val="1"/>
          <c:order val="1"/>
          <c:tx>
            <c:strRef>
              <c:f>'Success trends by Category-%'!$C$3:$C$4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trends by Category-%'!$A$5:$A$14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Category-%'!$C$5:$C$14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1B-490E-8DF2-7970D59FA570}"/>
            </c:ext>
          </c:extLst>
        </c:ser>
        <c:ser>
          <c:idx val="2"/>
          <c:order val="2"/>
          <c:tx>
            <c:strRef>
              <c:f>'Success trends by Category-%'!$D$3:$D$4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trends by Category-%'!$A$5:$A$14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Category-%'!$D$5:$D$14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1B-490E-8DF2-7970D59FA570}"/>
            </c:ext>
          </c:extLst>
        </c:ser>
        <c:ser>
          <c:idx val="3"/>
          <c:order val="3"/>
          <c:tx>
            <c:strRef>
              <c:f>'Success trends by Category-%'!$E$3:$E$4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trends by Category-%'!$A$5:$A$14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trends by Category-%'!$E$5:$E$14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1B-490E-8DF2-7970D59F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802144"/>
        <c:axId val="608803784"/>
      </c:barChart>
      <c:catAx>
        <c:axId val="60880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3784"/>
        <c:crosses val="autoZero"/>
        <c:auto val="1"/>
        <c:lblAlgn val="ctr"/>
        <c:lblOffset val="100"/>
        <c:noMultiLvlLbl val="0"/>
      </c:catAx>
      <c:valAx>
        <c:axId val="60880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</a:t>
                </a: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[StarterBook.xlsx]Success trends -updated!PivotTable8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Outcome- total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trends -updated'!$B$3:$B$4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trends -updated'!$A$5:$A$13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 trends -updated'!$B$5:$B$13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4-4CF4-BE8D-37F64C0C0F1B}"/>
            </c:ext>
          </c:extLst>
        </c:ser>
        <c:ser>
          <c:idx val="1"/>
          <c:order val="1"/>
          <c:tx>
            <c:strRef>
              <c:f>'Success trends -updated'!$C$3:$C$4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trends -updated'!$A$5:$A$13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 trends -updated'!$C$5:$C$13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4-4CF4-BE8D-37F64C0C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804768"/>
        <c:axId val="608805424"/>
      </c:barChart>
      <c:catAx>
        <c:axId val="6088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5424"/>
        <c:crosses val="autoZero"/>
        <c:auto val="1"/>
        <c:lblAlgn val="ctr"/>
        <c:lblOffset val="100"/>
        <c:noMultiLvlLbl val="0"/>
      </c:catAx>
      <c:valAx>
        <c:axId val="6088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[StarterBook.xlsx]Success trends-% updated!PivotTable5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Outcome-%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trends-% updated'!$B$4:$B$5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trends-% updated'!$A$6:$A$14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 trends-% updated'!$B$6:$B$14</c:f>
              <c:numCache>
                <c:formatCode>0%</c:formatCode>
                <c:ptCount val="8"/>
                <c:pt idx="0">
                  <c:v>0.375</c:v>
                </c:pt>
                <c:pt idx="1">
                  <c:v>0.8045977011494253</c:v>
                </c:pt>
                <c:pt idx="2">
                  <c:v>0.63636363636363635</c:v>
                </c:pt>
                <c:pt idx="3">
                  <c:v>0.18181818181818182</c:v>
                </c:pt>
                <c:pt idx="4">
                  <c:v>0.53181818181818186</c:v>
                </c:pt>
                <c:pt idx="5">
                  <c:v>0.61352657004830913</c:v>
                </c:pt>
                <c:pt idx="6">
                  <c:v>0.50473933649289104</c:v>
                </c:pt>
                <c:pt idx="7">
                  <c:v>0.37012012012012013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5-4F12-989D-A9E58CAD4B14}"/>
            </c:ext>
          </c:extLst>
        </c:ser>
        <c:ser>
          <c:idx val="1"/>
          <c:order val="1"/>
          <c:tx>
            <c:strRef>
              <c:f>'Success trends-% updated'!$C$4:$C$5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trends-% updated'!$A$6:$A$14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 trends-% updated'!$C$6:$C$14</c:f>
              <c:numCache>
                <c:formatCode>0%</c:formatCode>
                <c:ptCount val="8"/>
                <c:pt idx="0">
                  <c:v>0.625</c:v>
                </c:pt>
                <c:pt idx="1">
                  <c:v>0.19540229885057472</c:v>
                </c:pt>
                <c:pt idx="2">
                  <c:v>0.36363636363636365</c:v>
                </c:pt>
                <c:pt idx="3">
                  <c:v>0.81818181818181823</c:v>
                </c:pt>
                <c:pt idx="4">
                  <c:v>0.4681818181818182</c:v>
                </c:pt>
                <c:pt idx="5">
                  <c:v>0.38647342995169082</c:v>
                </c:pt>
                <c:pt idx="6">
                  <c:v>0.49526066350710901</c:v>
                </c:pt>
                <c:pt idx="7">
                  <c:v>0.62987987987987992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5-4F12-989D-A9E58CAD4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810672"/>
        <c:axId val="608809688"/>
      </c:barChart>
      <c:catAx>
        <c:axId val="60881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688"/>
        <c:crosses val="autoZero"/>
        <c:auto val="1"/>
        <c:lblAlgn val="ctr"/>
        <c:lblOffset val="100"/>
        <c:noMultiLvlLbl val="0"/>
      </c:catAx>
      <c:valAx>
        <c:axId val="60880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[StarterBook.xlsx]Staff Pick impact-%!PivotTable6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Staff Pick  Vs  Outcome-%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'Staff Pick impact-%'!$B$3:$B$4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 impact-%'!$A$5:$A$7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impact-%'!$B$5:$B$7</c:f>
              <c:numCache>
                <c:formatCode>0%</c:formatCode>
                <c:ptCount val="2"/>
                <c:pt idx="0">
                  <c:v>0.46285172304773947</c:v>
                </c:pt>
                <c:pt idx="1">
                  <c:v>0.11956521739130435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F-4A23-B17F-CA6FA5D58970}"/>
            </c:ext>
          </c:extLst>
        </c:ser>
        <c:ser>
          <c:idx val="1"/>
          <c:order val="1"/>
          <c:tx>
            <c:strRef>
              <c:f>'Staff Pick impact-%'!$C$3:$C$4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 impact-%'!$A$5:$A$7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impact-%'!$C$5:$C$7</c:f>
              <c:numCache>
                <c:formatCode>0%</c:formatCode>
                <c:ptCount val="2"/>
                <c:pt idx="0">
                  <c:v>0.53714827695226053</c:v>
                </c:pt>
                <c:pt idx="1">
                  <c:v>0.88043478260869568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F-4A23-B17F-CA6FA5D5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904376"/>
        <c:axId val="578902408"/>
      </c:barChart>
      <c:catAx>
        <c:axId val="578904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 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02408"/>
        <c:crosses val="autoZero"/>
        <c:auto val="1"/>
        <c:lblAlgn val="ctr"/>
        <c:lblOffset val="100"/>
        <c:noMultiLvlLbl val="0"/>
      </c:catAx>
      <c:valAx>
        <c:axId val="57890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success/failure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0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[StarterBook.xlsx]Staff Pick Impact-counts!PivotTable7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Staff Pick  Vs  Outcome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'Staff Pick Impact-counts'!$B$3:$B$4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 Impact-counts'!$A$5:$A$7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Impact-counts'!$B$5:$B$7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F-4C1E-B68A-D6D307C1F05D}"/>
            </c:ext>
          </c:extLst>
        </c:ser>
        <c:ser>
          <c:idx val="1"/>
          <c:order val="1"/>
          <c:tx>
            <c:strRef>
              <c:f>'Staff Pick Impact-counts'!$C$3:$C$4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 Impact-counts'!$A$5:$A$7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Impact-counts'!$C$5:$C$7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8F-4C1E-B68A-D6D307C1F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505520"/>
        <c:axId val="692499944"/>
      </c:barChart>
      <c:catAx>
        <c:axId val="69250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99944"/>
        <c:crosses val="autoZero"/>
        <c:auto val="1"/>
        <c:lblAlgn val="ctr"/>
        <c:lblOffset val="100"/>
        <c:noMultiLvlLbl val="0"/>
      </c:catAx>
      <c:valAx>
        <c:axId val="69249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Success/failures in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[StarterBook.xlsx]Pivot9 (Additional )!PivotTable9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Who is getting Big Money?</a:t>
            </a:r>
            <a:endParaRPr lang="en-US"/>
          </a:p>
        </c:rich>
      </c:tx>
      <c:layout>
        <c:manualLayout>
          <c:xMode val="edge"/>
          <c:yMode val="edge"/>
          <c:x val="0.1113842746400886"/>
          <c:y val="0.15716795620810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'Pivot9 (Additional )'!$B$3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'Pivot9 (Additional )'!$A$4:$A$12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'Pivot9 (Additional )'!$B$4:$B$12</c:f>
              <c:numCache>
                <c:formatCode>_(* #,##0_);_(* \(#,##0\);_(* "-"??_);_(@_)</c:formatCode>
                <c:ptCount val="8"/>
                <c:pt idx="0">
                  <c:v>4499475</c:v>
                </c:pt>
                <c:pt idx="1">
                  <c:v>488900</c:v>
                </c:pt>
                <c:pt idx="2">
                  <c:v>672426</c:v>
                </c:pt>
                <c:pt idx="3">
                  <c:v>2535733.02</c:v>
                </c:pt>
                <c:pt idx="4">
                  <c:v>1476833</c:v>
                </c:pt>
                <c:pt idx="5">
                  <c:v>723776</c:v>
                </c:pt>
                <c:pt idx="6">
                  <c:v>6715168.79</c:v>
                </c:pt>
                <c:pt idx="7">
                  <c:v>4447052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9-4B64-B2E9-63307CF03F22}"/>
            </c:ext>
          </c:extLst>
        </c:ser>
        <c:ser>
          <c:idx val="1"/>
          <c:order val="1"/>
          <c:tx>
            <c:strRef>
              <c:f>'Pivot9 (Additional )'!$C$3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'Pivot9 (Additional )'!$A$4:$A$12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'Pivot9 (Additional )'!$C$4:$C$12</c:f>
              <c:numCache>
                <c:formatCode>_(* #,##0_);_(* \(#,##0\);_(* "-"??_);_(@_)</c:formatCode>
                <c:ptCount val="8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3">
                  <c:v>3147611.6399999992</c:v>
                </c:pt>
                <c:pt idx="4">
                  <c:v>2177693.4200000004</c:v>
                </c:pt>
                <c:pt idx="5">
                  <c:v>1535350.9</c:v>
                </c:pt>
                <c:pt idx="6">
                  <c:v>19665020.159999996</c:v>
                </c:pt>
                <c:pt idx="7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9-4B64-B2E9-63307CF03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500928"/>
        <c:axId val="692504536"/>
      </c:barChart>
      <c:catAx>
        <c:axId val="69250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04536"/>
        <c:crosses val="autoZero"/>
        <c:auto val="1"/>
        <c:lblAlgn val="ctr"/>
        <c:lblOffset val="100"/>
        <c:noMultiLvlLbl val="0"/>
      </c:catAx>
      <c:valAx>
        <c:axId val="69250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Goal/Pledged (Successful campaigns)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157161</xdr:colOff>
      <xdr:row>1</xdr:row>
      <xdr:rowOff>85724</xdr:rowOff>
    </xdr:from>
    <xdr:to>
      <xdr:col>20</xdr:col>
      <xdr:colOff>219074</xdr:colOff>
      <xdr:row>24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32DBD-8BA8-4806-AE18-B786D57D5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</xdr:row>
      <xdr:rowOff>114300</xdr:rowOff>
    </xdr:from>
    <xdr:to>
      <xdr:col>19</xdr:col>
      <xdr:colOff>523875</xdr:colOff>
      <xdr:row>25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5F0CD-2503-40BF-AFA0-43395C01F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5</xdr:row>
      <xdr:rowOff>9525</xdr:rowOff>
    </xdr:from>
    <xdr:to>
      <xdr:col>17</xdr:col>
      <xdr:colOff>219074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9F28A-CF7F-43BB-89D3-3097C742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361947</xdr:colOff>
      <xdr:row>16</xdr:row>
      <xdr:rowOff>23811</xdr:rowOff>
    </xdr:from>
    <xdr:to>
      <xdr:col>8</xdr:col>
      <xdr:colOff>523874</xdr:colOff>
      <xdr:row>32</xdr:row>
      <xdr:rowOff>28574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F3E01D-B267-4B0C-AB89-AD4BB6B72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676274</xdr:colOff>
      <xdr:row>6</xdr:row>
      <xdr:rowOff>133350</xdr:rowOff>
    </xdr:from>
    <xdr:to>
      <xdr:col>15</xdr:col>
      <xdr:colOff>123824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5F9E1-D76F-4EDF-BA19-EF794ECF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11</xdr:row>
      <xdr:rowOff>166687</xdr:rowOff>
    </xdr:from>
    <xdr:to>
      <xdr:col>33</xdr:col>
      <xdr:colOff>142874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C83EB-86CC-49E9-8C1C-1D434139D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5</xdr:row>
      <xdr:rowOff>95250</xdr:rowOff>
    </xdr:from>
    <xdr:to>
      <xdr:col>16</xdr:col>
      <xdr:colOff>180975</xdr:colOff>
      <xdr:row>26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1F0E67-6439-4BE1-B36F-4093C1A05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11</xdr:row>
      <xdr:rowOff>166687</xdr:rowOff>
    </xdr:from>
    <xdr:to>
      <xdr:col>11</xdr:col>
      <xdr:colOff>228600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7E7BBE-49C4-45C1-A4B7-49ECFF6BC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5</xdr:row>
      <xdr:rowOff>180975</xdr:rowOff>
    </xdr:from>
    <xdr:to>
      <xdr:col>17</xdr:col>
      <xdr:colOff>266700</xdr:colOff>
      <xdr:row>26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6878E8-8228-43DE-A333-0C10E2C97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4</xdr:row>
      <xdr:rowOff>142875</xdr:rowOff>
    </xdr:from>
    <xdr:to>
      <xdr:col>13</xdr:col>
      <xdr:colOff>171450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51463-AB68-40FB-8A66-F3CE85E14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 Seth" refreshedDate="43511.779141319443" createdVersion="6" refreshedVersion="6" minRefreshableVersion="3" recordCount="4114" xr:uid="{00000000-000A-0000-FFFF-FFFF06000000}">
  <cacheSource type="worksheet">
    <worksheetSource ref="A1:R4115" sheet="Base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_funded" numFmtId="9">
      <sharedItems containsSemiMixedTypes="0" containsString="0" containsNumber="1" minValue="0" maxValue="22603"/>
    </cacheField>
    <cacheField name="average_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 Seth" refreshedDate="43511.794106597219" createdVersion="6" refreshedVersion="6" minRefreshableVersion="3" recordCount="4114" xr:uid="{00000000-000A-0000-FFFF-FFFF0B000000}">
  <cacheSource type="worksheet">
    <worksheetSource ref="A1:T4115" sheet="Base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_donation" numFmtId="43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0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17"/>
        </groupItems>
      </fieldGroup>
    </cacheField>
    <cacheField name="date_ended_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05/16/09"/>
          <s v="Qtr1"/>
          <s v="Qtr2"/>
          <s v="Qtr3"/>
          <s v="Qtr4"/>
          <s v="&gt;0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05/16/09"/>
          <s v="2009"/>
          <s v="2010"/>
          <s v="2011"/>
          <s v="2012"/>
          <s v="2013"/>
          <s v="2014"/>
          <s v="2015"/>
          <s v="2016"/>
          <s v="2017"/>
          <s v="&gt;0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x v="0"/>
    <n v="182"/>
    <b v="1"/>
    <x v="0"/>
    <x v="0"/>
    <n v="63.917582417582416"/>
    <x v="0"/>
    <x v="0"/>
    <x v="0"/>
    <d v="2015-07-22T19:00:00"/>
  </r>
  <r>
    <n v="1"/>
    <s v="FannibalFest Fan Convention"/>
    <s v="A Hannibal TV Show Fan Convention and Art Collective"/>
    <x v="1"/>
    <x v="1"/>
    <x v="0"/>
    <x v="0"/>
    <s v="USD"/>
    <n v="1488464683"/>
    <x v="1"/>
    <x v="0"/>
    <n v="79"/>
    <b v="1"/>
    <x v="0"/>
    <x v="1"/>
    <n v="185.4810126582278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x v="0"/>
    <n v="35"/>
    <b v="1"/>
    <x v="0"/>
    <x v="2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x v="0"/>
    <n v="150"/>
    <b v="1"/>
    <x v="0"/>
    <x v="3"/>
    <n v="69.266666666666666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x v="0"/>
    <n v="284"/>
    <b v="1"/>
    <x v="0"/>
    <x v="4"/>
    <n v="190.5502816901408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x v="0"/>
    <n v="47"/>
    <b v="1"/>
    <x v="0"/>
    <x v="5"/>
    <n v="93.40425531914893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x v="0"/>
    <n v="58"/>
    <b v="1"/>
    <x v="0"/>
    <x v="6"/>
    <n v="146.87931034482759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x v="0"/>
    <n v="57"/>
    <b v="1"/>
    <x v="0"/>
    <x v="7"/>
    <n v="159.82456140350877"/>
    <x v="0"/>
    <x v="0"/>
    <x v="7"/>
    <d v="2016-07-04T17:07:47"/>
  </r>
  <r>
    <n v="8"/>
    <s v="Sizzling in the Kitchen Flynn Style"/>
    <s v="Help us raise the funds to film our pilot episode!"/>
    <x v="8"/>
    <x v="8"/>
    <x v="0"/>
    <x v="0"/>
    <s v="USD"/>
    <n v="1460754000"/>
    <x v="8"/>
    <x v="0"/>
    <n v="12"/>
    <b v="1"/>
    <x v="0"/>
    <x v="8"/>
    <n v="291.79333333333335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x v="0"/>
    <n v="20"/>
    <b v="1"/>
    <x v="0"/>
    <x v="9"/>
    <n v="31.499500000000001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x v="0"/>
    <n v="19"/>
    <b v="1"/>
    <x v="0"/>
    <x v="10"/>
    <n v="158.6842105263157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x v="0"/>
    <n v="75"/>
    <b v="1"/>
    <x v="0"/>
    <x v="11"/>
    <n v="80.333333333333329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x v="0"/>
    <n v="827"/>
    <b v="1"/>
    <x v="0"/>
    <x v="12"/>
    <n v="59.961305925030231"/>
    <x v="0"/>
    <x v="0"/>
    <x v="12"/>
    <d v="2014-07-15T19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x v="13"/>
    <x v="0"/>
    <n v="51"/>
    <b v="1"/>
    <x v="0"/>
    <x v="13"/>
    <n v="109.78431372549019"/>
    <x v="0"/>
    <x v="0"/>
    <x v="13"/>
    <d v="2016-06-23T12:27:00"/>
  </r>
  <r>
    <n v="14"/>
    <s v="3010 | Sci-fi Series"/>
    <s v="A highly charged post apocalyptic sci fi series that pulls no punches!"/>
    <x v="12"/>
    <x v="14"/>
    <x v="0"/>
    <x v="2"/>
    <s v="AUD"/>
    <n v="1405259940"/>
    <x v="14"/>
    <x v="0"/>
    <n v="41"/>
    <b v="1"/>
    <x v="0"/>
    <x v="14"/>
    <n v="147.7073170731707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x v="0"/>
    <n v="98"/>
    <b v="1"/>
    <x v="0"/>
    <x v="15"/>
    <n v="21.75510204081632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x v="0"/>
    <n v="70"/>
    <b v="1"/>
    <x v="0"/>
    <x v="16"/>
    <n v="171.842857142857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x v="0"/>
    <n v="36"/>
    <b v="1"/>
    <x v="0"/>
    <x v="17"/>
    <n v="41.944444444444443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x v="0"/>
    <n v="342"/>
    <b v="1"/>
    <x v="0"/>
    <x v="18"/>
    <n v="93.264122807017543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x v="0"/>
    <n v="22"/>
    <b v="1"/>
    <x v="0"/>
    <x v="19"/>
    <n v="56.1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x v="0"/>
    <n v="25"/>
    <b v="1"/>
    <x v="0"/>
    <x v="20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x v="0"/>
    <n v="101"/>
    <b v="1"/>
    <x v="0"/>
    <x v="21"/>
    <n v="199.9009900990099"/>
    <x v="0"/>
    <x v="0"/>
    <x v="21"/>
    <d v="2014-09-26T07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x v="22"/>
    <x v="0"/>
    <n v="8"/>
    <b v="1"/>
    <x v="0"/>
    <x v="22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x v="0"/>
    <n v="23"/>
    <b v="1"/>
    <x v="0"/>
    <x v="23"/>
    <n v="103.04347826086956"/>
    <x v="0"/>
    <x v="0"/>
    <x v="23"/>
    <d v="2015-04-30T07:20:00"/>
  </r>
  <r>
    <n v="24"/>
    <s v="Bring STL Up Late to TV"/>
    <s v="STL Up Late is a weekly late night comedy talk show for St. Louis television."/>
    <x v="19"/>
    <x v="24"/>
    <x v="0"/>
    <x v="0"/>
    <s v="USD"/>
    <n v="1442345940"/>
    <x v="24"/>
    <x v="0"/>
    <n v="574"/>
    <b v="1"/>
    <x v="0"/>
    <x v="24"/>
    <n v="66.34614982578398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x v="0"/>
    <n v="14"/>
    <b v="1"/>
    <x v="0"/>
    <x v="25"/>
    <n v="57.142857142857146"/>
    <x v="0"/>
    <x v="0"/>
    <x v="25"/>
    <d v="2016-01-08T16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x v="0"/>
    <n v="19"/>
    <b v="1"/>
    <x v="0"/>
    <x v="26"/>
    <n v="102.10526315789474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x v="0"/>
    <n v="150"/>
    <b v="1"/>
    <x v="0"/>
    <x v="27"/>
    <n v="148.96666666666667"/>
    <x v="0"/>
    <x v="0"/>
    <x v="27"/>
    <d v="2014-11-15T20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x v="0"/>
    <n v="71"/>
    <b v="1"/>
    <x v="0"/>
    <x v="28"/>
    <n v="169.6056338028169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x v="0"/>
    <n v="117"/>
    <b v="1"/>
    <x v="0"/>
    <x v="29"/>
    <n v="31.623931623931625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x v="0"/>
    <n v="53"/>
    <b v="1"/>
    <x v="0"/>
    <x v="30"/>
    <n v="76.45264150943396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x v="0"/>
    <n v="1"/>
    <b v="1"/>
    <x v="0"/>
    <x v="31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x v="0"/>
    <n v="89"/>
    <b v="1"/>
    <x v="0"/>
    <x v="32"/>
    <n v="320.44943820224717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x v="0"/>
    <n v="64"/>
    <b v="1"/>
    <x v="0"/>
    <x v="33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x v="0"/>
    <n v="68"/>
    <b v="1"/>
    <x v="0"/>
    <x v="34"/>
    <n v="49.882352941176471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x v="0"/>
    <n v="28"/>
    <b v="1"/>
    <x v="0"/>
    <x v="35"/>
    <n v="59.464285714285715"/>
    <x v="0"/>
    <x v="0"/>
    <x v="35"/>
    <d v="2015-04-27T16:00:00"/>
  </r>
  <r>
    <n v="36"/>
    <s v="THE LISTENING BOX"/>
    <s v="A modern day priest makes an unusual discovery, setting off a chain of events."/>
    <x v="12"/>
    <x v="36"/>
    <x v="0"/>
    <x v="0"/>
    <s v="USD"/>
    <n v="1428128525"/>
    <x v="36"/>
    <x v="0"/>
    <n v="44"/>
    <b v="1"/>
    <x v="0"/>
    <x v="36"/>
    <n v="193.84090909090909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x v="0"/>
    <n v="253"/>
    <b v="1"/>
    <x v="0"/>
    <x v="37"/>
    <n v="159.5138339920948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x v="0"/>
    <n v="66"/>
    <b v="1"/>
    <x v="0"/>
    <x v="38"/>
    <n v="41.6818181818181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x v="0"/>
    <n v="217"/>
    <b v="1"/>
    <x v="0"/>
    <x v="39"/>
    <n v="150.8986175115207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x v="0"/>
    <n v="16"/>
    <b v="1"/>
    <x v="0"/>
    <x v="40"/>
    <n v="126.687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x v="0"/>
    <n v="19"/>
    <b v="1"/>
    <x v="0"/>
    <x v="31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x v="0"/>
    <n v="169"/>
    <b v="1"/>
    <x v="0"/>
    <x v="41"/>
    <n v="117.51479289940828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x v="0"/>
    <n v="263"/>
    <b v="1"/>
    <x v="0"/>
    <x v="42"/>
    <n v="117.36121673003802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x v="0"/>
    <n v="15"/>
    <b v="1"/>
    <x v="0"/>
    <x v="31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x v="0"/>
    <n v="61"/>
    <b v="1"/>
    <x v="0"/>
    <x v="43"/>
    <n v="98.360655737704917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x v="0"/>
    <n v="45"/>
    <b v="1"/>
    <x v="0"/>
    <x v="44"/>
    <n v="194.444444444444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x v="0"/>
    <n v="70"/>
    <b v="1"/>
    <x v="0"/>
    <x v="45"/>
    <n v="76.865000000000009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x v="0"/>
    <n v="38"/>
    <b v="1"/>
    <x v="0"/>
    <x v="46"/>
    <n v="56.815789473684212"/>
    <x v="0"/>
    <x v="0"/>
    <x v="48"/>
    <d v="2015-03-01T04:00:00"/>
  </r>
  <r>
    <n v="49"/>
    <s v="Driving Jersey - Season Five"/>
    <s v="Driving Jersey is real people telling real stories."/>
    <x v="14"/>
    <x v="48"/>
    <x v="0"/>
    <x v="0"/>
    <s v="USD"/>
    <n v="1445660045"/>
    <x v="49"/>
    <x v="0"/>
    <n v="87"/>
    <b v="1"/>
    <x v="0"/>
    <x v="31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x v="0"/>
    <n v="22"/>
    <b v="1"/>
    <x v="0"/>
    <x v="31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x v="0"/>
    <n v="119"/>
    <b v="1"/>
    <x v="0"/>
    <x v="47"/>
    <n v="118.336134453781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x v="0"/>
    <n v="52"/>
    <b v="1"/>
    <x v="0"/>
    <x v="48"/>
    <n v="223.48076923076923"/>
    <x v="0"/>
    <x v="0"/>
    <x v="52"/>
    <d v="2014-07-17T08:50:46"/>
  </r>
  <r>
    <n v="53"/>
    <s v="Rolling out Vegan Mashup's Season 2"/>
    <s v="Delicious TV's Vegan Mashup launching season two on public television"/>
    <x v="9"/>
    <x v="52"/>
    <x v="0"/>
    <x v="0"/>
    <s v="USD"/>
    <n v="1396648800"/>
    <x v="53"/>
    <x v="0"/>
    <n v="117"/>
    <b v="1"/>
    <x v="0"/>
    <x v="49"/>
    <n v="28.1111111111111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x v="0"/>
    <n v="52"/>
    <b v="1"/>
    <x v="0"/>
    <x v="50"/>
    <n v="194.230769230769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x v="0"/>
    <n v="86"/>
    <b v="1"/>
    <x v="0"/>
    <x v="51"/>
    <n v="128.95348837209303"/>
    <x v="0"/>
    <x v="0"/>
    <x v="55"/>
    <d v="2016-05-27T15:15:16"/>
  </r>
  <r>
    <n v="56"/>
    <s v="Voxwomen Cycling Show"/>
    <s v="We want to see more women's cycling on TV - and we need your help to make it happen!"/>
    <x v="6"/>
    <x v="55"/>
    <x v="0"/>
    <x v="1"/>
    <s v="GBP"/>
    <n v="1433779200"/>
    <x v="56"/>
    <x v="0"/>
    <n v="174"/>
    <b v="1"/>
    <x v="0"/>
    <x v="52"/>
    <n v="49.316091954022987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x v="0"/>
    <n v="69"/>
    <b v="1"/>
    <x v="0"/>
    <x v="53"/>
    <n v="221.52173913043478"/>
    <x v="0"/>
    <x v="0"/>
    <x v="57"/>
    <d v="2015-04-25T11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x v="58"/>
    <x v="0"/>
    <n v="75"/>
    <b v="1"/>
    <x v="0"/>
    <x v="54"/>
    <n v="137.21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x v="0"/>
    <n v="33"/>
    <b v="1"/>
    <x v="0"/>
    <x v="55"/>
    <n v="606.82242424242418"/>
    <x v="0"/>
    <x v="0"/>
    <x v="59"/>
    <d v="2015-09-14T13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x v="0"/>
    <n v="108"/>
    <b v="1"/>
    <x v="1"/>
    <x v="56"/>
    <n v="43.040092592592593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x v="0"/>
    <n v="23"/>
    <b v="1"/>
    <x v="1"/>
    <x v="57"/>
    <n v="322.39130434782606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x v="0"/>
    <n v="48"/>
    <b v="1"/>
    <x v="1"/>
    <x v="58"/>
    <n v="96.708333333333329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x v="0"/>
    <n v="64"/>
    <b v="1"/>
    <x v="1"/>
    <x v="59"/>
    <n v="35.474531249999998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x v="0"/>
    <n v="24"/>
    <b v="1"/>
    <x v="1"/>
    <x v="60"/>
    <n v="86.666666666666671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x v="0"/>
    <n v="57"/>
    <b v="1"/>
    <x v="1"/>
    <x v="61"/>
    <n v="132.05263157894737"/>
    <x v="0"/>
    <x v="1"/>
    <x v="65"/>
    <d v="2014-08-10T21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x v="66"/>
    <x v="0"/>
    <n v="26"/>
    <b v="1"/>
    <x v="1"/>
    <x v="62"/>
    <n v="91.23076923076922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x v="0"/>
    <n v="20"/>
    <b v="1"/>
    <x v="1"/>
    <x v="63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x v="0"/>
    <n v="36"/>
    <b v="1"/>
    <x v="1"/>
    <x v="64"/>
    <n v="21.194444444444443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x v="0"/>
    <n v="178"/>
    <b v="1"/>
    <x v="1"/>
    <x v="65"/>
    <n v="62.327134831460668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x v="0"/>
    <n v="17"/>
    <b v="1"/>
    <x v="1"/>
    <x v="66"/>
    <n v="37.411764705882355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x v="0"/>
    <n v="32"/>
    <b v="1"/>
    <x v="1"/>
    <x v="67"/>
    <n v="69.7187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x v="0"/>
    <n v="41"/>
    <b v="1"/>
    <x v="1"/>
    <x v="68"/>
    <n v="58.170731707317074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x v="0"/>
    <n v="18"/>
    <b v="1"/>
    <x v="1"/>
    <x v="31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x v="0"/>
    <n v="29"/>
    <b v="1"/>
    <x v="1"/>
    <x v="69"/>
    <n v="19.471034482758618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x v="0"/>
    <n v="47"/>
    <b v="1"/>
    <x v="1"/>
    <x v="70"/>
    <n v="85.957446808510639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x v="0"/>
    <n v="15"/>
    <b v="1"/>
    <x v="1"/>
    <x v="71"/>
    <n v="30.666666666666668"/>
    <x v="0"/>
    <x v="1"/>
    <x v="76"/>
    <d v="2011-12-27T09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x v="77"/>
    <x v="0"/>
    <n v="26"/>
    <b v="1"/>
    <x v="1"/>
    <x v="72"/>
    <n v="60.38461538461538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x v="0"/>
    <n v="35"/>
    <b v="1"/>
    <x v="1"/>
    <x v="73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x v="0"/>
    <n v="41"/>
    <b v="1"/>
    <x v="1"/>
    <x v="74"/>
    <n v="40.268292682926827"/>
    <x v="0"/>
    <x v="1"/>
    <x v="79"/>
    <d v="2014-04-25T10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x v="0"/>
    <n v="47"/>
    <b v="1"/>
    <x v="1"/>
    <x v="75"/>
    <n v="273.82978723404256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x v="0"/>
    <n v="28"/>
    <b v="1"/>
    <x v="1"/>
    <x v="76"/>
    <n v="53.03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x v="0"/>
    <n v="100"/>
    <b v="1"/>
    <x v="1"/>
    <x v="77"/>
    <n v="40.005000000000003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x v="0"/>
    <n v="13"/>
    <b v="1"/>
    <x v="1"/>
    <x v="78"/>
    <n v="15.769230769230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x v="0"/>
    <n v="7"/>
    <b v="1"/>
    <x v="1"/>
    <x v="31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x v="0"/>
    <n v="21"/>
    <b v="1"/>
    <x v="1"/>
    <x v="79"/>
    <n v="71.714285714285708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x v="0"/>
    <n v="17"/>
    <b v="1"/>
    <x v="1"/>
    <x v="80"/>
    <n v="375.7647058823529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x v="0"/>
    <n v="25"/>
    <b v="1"/>
    <x v="1"/>
    <x v="81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x v="0"/>
    <n v="60"/>
    <b v="1"/>
    <x v="1"/>
    <x v="82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x v="0"/>
    <n v="56"/>
    <b v="1"/>
    <x v="1"/>
    <x v="83"/>
    <n v="123.28571428571429"/>
    <x v="0"/>
    <x v="1"/>
    <x v="89"/>
    <d v="2013-06-02T10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x v="0"/>
    <n v="16"/>
    <b v="1"/>
    <x v="1"/>
    <x v="84"/>
    <n v="31.37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x v="0"/>
    <n v="46"/>
    <b v="1"/>
    <x v="1"/>
    <x v="43"/>
    <n v="78.2608695652173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x v="0"/>
    <n v="43"/>
    <b v="1"/>
    <x v="1"/>
    <x v="85"/>
    <n v="122.3255813953488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x v="0"/>
    <n v="15"/>
    <b v="1"/>
    <x v="1"/>
    <x v="86"/>
    <n v="73.733333333333334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x v="0"/>
    <n v="12"/>
    <b v="1"/>
    <x v="1"/>
    <x v="87"/>
    <n v="21.666666666666668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x v="0"/>
    <n v="21"/>
    <b v="1"/>
    <x v="1"/>
    <x v="88"/>
    <n v="21.90476190476190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x v="0"/>
    <n v="34"/>
    <b v="1"/>
    <x v="1"/>
    <x v="89"/>
    <n v="50.588235294117645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x v="0"/>
    <n v="8"/>
    <b v="1"/>
    <x v="1"/>
    <x v="90"/>
    <n v="53.125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x v="0"/>
    <n v="60"/>
    <b v="1"/>
    <x v="1"/>
    <x v="90"/>
    <n v="56.666666666666664"/>
    <x v="0"/>
    <x v="1"/>
    <x v="98"/>
    <d v="2012-12-07T15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x v="0"/>
    <n v="39"/>
    <b v="1"/>
    <x v="1"/>
    <x v="91"/>
    <n v="40.776666666666664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x v="0"/>
    <n v="26"/>
    <b v="1"/>
    <x v="1"/>
    <x v="31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x v="0"/>
    <n v="35"/>
    <b v="1"/>
    <x v="1"/>
    <x v="31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x v="0"/>
    <n v="65"/>
    <b v="1"/>
    <x v="1"/>
    <x v="92"/>
    <n v="117.92307692307692"/>
    <x v="0"/>
    <x v="1"/>
    <x v="102"/>
    <d v="2010-12-22T19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x v="0"/>
    <n v="49"/>
    <b v="1"/>
    <x v="1"/>
    <x v="93"/>
    <n v="27.897959183673468"/>
    <x v="0"/>
    <x v="1"/>
    <x v="103"/>
    <d v="2014-03-07T11:20:30"/>
  </r>
  <r>
    <n v="104"/>
    <s v="Good 'Ol Trumpet"/>
    <s v="UCF short film about an old man, his love for music, and his misplaced trumpet.  "/>
    <x v="2"/>
    <x v="49"/>
    <x v="0"/>
    <x v="0"/>
    <s v="USD"/>
    <n v="1301792400"/>
    <x v="104"/>
    <x v="0"/>
    <n v="10"/>
    <b v="1"/>
    <x v="1"/>
    <x v="43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x v="0"/>
    <n v="60"/>
    <b v="1"/>
    <x v="1"/>
    <x v="94"/>
    <n v="39.383333333333333"/>
    <x v="0"/>
    <x v="1"/>
    <x v="105"/>
    <d v="2016-05-13T16:00:00"/>
  </r>
  <r>
    <n v="106"/>
    <s v="LOST WEEKEND"/>
    <s v="A Boy. A Girl. A Car. A Serial Killer."/>
    <x v="10"/>
    <x v="102"/>
    <x v="0"/>
    <x v="0"/>
    <s v="USD"/>
    <n v="1333391901"/>
    <x v="106"/>
    <x v="0"/>
    <n v="27"/>
    <b v="1"/>
    <x v="1"/>
    <x v="10"/>
    <n v="186.111111111111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x v="0"/>
    <n v="69"/>
    <b v="1"/>
    <x v="1"/>
    <x v="95"/>
    <n v="111.37681159420291"/>
    <x v="0"/>
    <x v="1"/>
    <x v="107"/>
    <d v="2011-04-24T15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x v="0"/>
    <n v="47"/>
    <b v="1"/>
    <x v="1"/>
    <x v="96"/>
    <n v="78.723404255319153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x v="0"/>
    <n v="47"/>
    <b v="1"/>
    <x v="1"/>
    <x v="97"/>
    <n v="46.702127659574465"/>
    <x v="0"/>
    <x v="1"/>
    <x v="109"/>
    <d v="2011-02-25T16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x v="0"/>
    <n v="26"/>
    <b v="1"/>
    <x v="1"/>
    <x v="98"/>
    <n v="65.384615384615387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x v="0"/>
    <n v="53"/>
    <b v="1"/>
    <x v="1"/>
    <x v="99"/>
    <n v="102.075471698113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x v="0"/>
    <n v="81"/>
    <b v="1"/>
    <x v="1"/>
    <x v="87"/>
    <n v="64.197530864197532"/>
    <x v="0"/>
    <x v="1"/>
    <x v="112"/>
    <d v="2014-04-12T18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x v="0"/>
    <n v="78"/>
    <b v="1"/>
    <x v="1"/>
    <x v="100"/>
    <n v="90.384615384615387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x v="0"/>
    <n v="35"/>
    <b v="1"/>
    <x v="1"/>
    <x v="101"/>
    <n v="88.571428571428569"/>
    <x v="0"/>
    <x v="1"/>
    <x v="114"/>
    <d v="2012-01-12T22:34:48"/>
  </r>
  <r>
    <n v="115"/>
    <s v="The World's Greatest Lover"/>
    <s v="Never judge a book (or a lover) by their cover."/>
    <x v="52"/>
    <x v="110"/>
    <x v="0"/>
    <x v="0"/>
    <s v="USD"/>
    <n v="1328377444"/>
    <x v="115"/>
    <x v="0"/>
    <n v="22"/>
    <b v="1"/>
    <x v="1"/>
    <x v="102"/>
    <n v="28.727272727272727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x v="0"/>
    <n v="57"/>
    <b v="1"/>
    <x v="1"/>
    <x v="103"/>
    <n v="69.7894736842105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x v="0"/>
    <n v="27"/>
    <b v="1"/>
    <x v="1"/>
    <x v="104"/>
    <n v="167.48962962962963"/>
    <x v="0"/>
    <x v="1"/>
    <x v="117"/>
    <d v="2010-06-09T11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x v="118"/>
    <x v="0"/>
    <n v="39"/>
    <b v="1"/>
    <x v="1"/>
    <x v="105"/>
    <n v="144.91230769230768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x v="0"/>
    <n v="37"/>
    <b v="1"/>
    <x v="1"/>
    <x v="106"/>
    <n v="91.840540540540545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x v="0"/>
    <n v="1"/>
    <b v="0"/>
    <x v="2"/>
    <x v="107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x v="0"/>
    <n v="1"/>
    <b v="0"/>
    <x v="2"/>
    <x v="108"/>
    <n v="1"/>
    <x v="0"/>
    <x v="2"/>
    <x v="121"/>
    <d v="2015-04-18T02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x v="0"/>
    <n v="0"/>
    <b v="0"/>
    <x v="2"/>
    <x v="109"/>
    <e v="#DIV/0!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x v="0"/>
    <n v="6"/>
    <b v="0"/>
    <x v="2"/>
    <x v="110"/>
    <n v="25.166666666666668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x v="0"/>
    <n v="0"/>
    <b v="0"/>
    <x v="2"/>
    <x v="109"/>
    <e v="#DIV/0!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x v="0"/>
    <n v="6"/>
    <b v="0"/>
    <x v="2"/>
    <x v="111"/>
    <n v="11.666666666666666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x v="0"/>
    <n v="13"/>
    <b v="0"/>
    <x v="2"/>
    <x v="112"/>
    <n v="106.692307692307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x v="0"/>
    <n v="4"/>
    <b v="0"/>
    <x v="2"/>
    <x v="113"/>
    <n v="47.5"/>
    <x v="0"/>
    <x v="2"/>
    <x v="127"/>
    <d v="2015-04-03T05:59:01"/>
  </r>
  <r>
    <n v="128"/>
    <s v="Ralphi3 (Canceled)"/>
    <s v="A Science Fiction film filled with entertainment and Excitement"/>
    <x v="57"/>
    <x v="122"/>
    <x v="1"/>
    <x v="0"/>
    <s v="USD"/>
    <n v="1476941293"/>
    <x v="128"/>
    <x v="0"/>
    <n v="6"/>
    <b v="0"/>
    <x v="2"/>
    <x v="114"/>
    <n v="311.16666666666669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x v="0"/>
    <n v="0"/>
    <b v="0"/>
    <x v="2"/>
    <x v="109"/>
    <e v="#DIV/0!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x v="0"/>
    <n v="0"/>
    <b v="0"/>
    <x v="2"/>
    <x v="109"/>
    <e v="#DIV/0!"/>
    <x v="0"/>
    <x v="2"/>
    <x v="130"/>
    <d v="2014-06-16T12:16:00"/>
  </r>
  <r>
    <n v="131"/>
    <s v="I (Canceled)"/>
    <s v="I"/>
    <x v="38"/>
    <x v="117"/>
    <x v="1"/>
    <x v="0"/>
    <s v="USD"/>
    <n v="1467763200"/>
    <x v="131"/>
    <x v="0"/>
    <n v="0"/>
    <b v="0"/>
    <x v="2"/>
    <x v="109"/>
    <e v="#DIV/0!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x v="0"/>
    <n v="81"/>
    <b v="0"/>
    <x v="2"/>
    <x v="115"/>
    <n v="94.506172839506178"/>
    <x v="0"/>
    <x v="2"/>
    <x v="132"/>
    <d v="2014-11-07T12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x v="0"/>
    <n v="0"/>
    <b v="0"/>
    <x v="2"/>
    <x v="109"/>
    <e v="#DIV/0!"/>
    <x v="0"/>
    <x v="2"/>
    <x v="133"/>
    <d v="2016-05-31T09:31:00"/>
  </r>
  <r>
    <n v="134"/>
    <s v="MARLEY'S GHOST (AMBASSADORS OF STEAM) (Canceled)"/>
    <s v="steampunk  remake of &quot;a Christmas carol&quot;"/>
    <x v="10"/>
    <x v="117"/>
    <x v="1"/>
    <x v="0"/>
    <s v="USD"/>
    <n v="1441386000"/>
    <x v="134"/>
    <x v="0"/>
    <n v="0"/>
    <b v="0"/>
    <x v="2"/>
    <x v="109"/>
    <e v="#DIV/0!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x v="0"/>
    <n v="5"/>
    <b v="0"/>
    <x v="2"/>
    <x v="116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x v="0"/>
    <n v="0"/>
    <b v="0"/>
    <x v="2"/>
    <x v="109"/>
    <e v="#DIV/0!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x v="0"/>
    <n v="0"/>
    <b v="0"/>
    <x v="2"/>
    <x v="109"/>
    <e v="#DIV/0!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x v="0"/>
    <n v="58"/>
    <b v="0"/>
    <x v="2"/>
    <x v="117"/>
    <n v="81.241379310344826"/>
    <x v="0"/>
    <x v="2"/>
    <x v="138"/>
    <d v="2015-07-31T20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x v="0"/>
    <n v="1"/>
    <b v="0"/>
    <x v="2"/>
    <x v="31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x v="0"/>
    <n v="0"/>
    <b v="0"/>
    <x v="2"/>
    <x v="109"/>
    <e v="#DIV/0!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x v="0"/>
    <n v="28"/>
    <b v="0"/>
    <x v="2"/>
    <x v="118"/>
    <n v="46.1785714285714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x v="0"/>
    <n v="1"/>
    <b v="0"/>
    <x v="2"/>
    <x v="119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x v="0"/>
    <n v="0"/>
    <b v="0"/>
    <x v="2"/>
    <x v="109"/>
    <e v="#DIV/0!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x v="0"/>
    <n v="37"/>
    <b v="0"/>
    <x v="2"/>
    <x v="120"/>
    <n v="55.945945945945944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x v="0"/>
    <n v="9"/>
    <b v="0"/>
    <x v="2"/>
    <x v="121"/>
    <n v="37.555555555555557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x v="0"/>
    <n v="3"/>
    <b v="0"/>
    <x v="2"/>
    <x v="122"/>
    <n v="38.333333333333336"/>
    <x v="0"/>
    <x v="2"/>
    <x v="146"/>
    <d v="2017-01-17T16:23:18"/>
  </r>
  <r>
    <n v="147"/>
    <s v="Consumed (Static Air) (Canceled)"/>
    <s v="Film makers catch live footage beyond their wildest dreams."/>
    <x v="39"/>
    <x v="117"/>
    <x v="1"/>
    <x v="1"/>
    <s v="GBP"/>
    <n v="1420741080"/>
    <x v="147"/>
    <x v="0"/>
    <n v="0"/>
    <b v="0"/>
    <x v="2"/>
    <x v="109"/>
    <e v="#DIV/0!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x v="0"/>
    <n v="2"/>
    <b v="0"/>
    <x v="2"/>
    <x v="123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x v="0"/>
    <n v="6"/>
    <b v="0"/>
    <x v="2"/>
    <x v="124"/>
    <n v="15.333333333333334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x v="0"/>
    <n v="67"/>
    <b v="0"/>
    <x v="2"/>
    <x v="125"/>
    <n v="449.4328358208955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x v="0"/>
    <n v="5"/>
    <b v="0"/>
    <x v="2"/>
    <x v="126"/>
    <n v="28"/>
    <x v="0"/>
    <x v="2"/>
    <x v="151"/>
    <d v="2015-06-18T05:13:11"/>
  </r>
  <r>
    <n v="152"/>
    <s v="The Great Dark (Canceled)"/>
    <s v="The Great Dark is a journey through the unimaginable...and un foreseeable..."/>
    <x v="66"/>
    <x v="134"/>
    <x v="1"/>
    <x v="0"/>
    <s v="USD"/>
    <n v="1411437100"/>
    <x v="152"/>
    <x v="0"/>
    <n v="2"/>
    <b v="0"/>
    <x v="2"/>
    <x v="127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x v="0"/>
    <n v="10"/>
    <b v="0"/>
    <x v="2"/>
    <x v="128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x v="0"/>
    <n v="3"/>
    <b v="0"/>
    <x v="2"/>
    <x v="129"/>
    <n v="13.333333333333334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x v="0"/>
    <n v="4"/>
    <b v="0"/>
    <x v="2"/>
    <x v="130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x v="0"/>
    <n v="15"/>
    <b v="0"/>
    <x v="2"/>
    <x v="131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x v="0"/>
    <n v="2"/>
    <b v="0"/>
    <x v="2"/>
    <x v="132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x v="0"/>
    <n v="0"/>
    <b v="0"/>
    <x v="2"/>
    <x v="109"/>
    <e v="#DIV/0!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x v="0"/>
    <n v="1"/>
    <b v="0"/>
    <x v="2"/>
    <x v="133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x v="0"/>
    <n v="0"/>
    <b v="0"/>
    <x v="3"/>
    <x v="109"/>
    <e v="#DIV/0!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x v="0"/>
    <n v="1"/>
    <b v="0"/>
    <x v="3"/>
    <x v="134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x v="0"/>
    <n v="10"/>
    <b v="0"/>
    <x v="3"/>
    <x v="135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x v="0"/>
    <n v="0"/>
    <b v="0"/>
    <x v="3"/>
    <x v="109"/>
    <e v="#DIV/0!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x v="0"/>
    <n v="7"/>
    <b v="0"/>
    <x v="3"/>
    <x v="136"/>
    <n v="91.428571428571431"/>
    <x v="0"/>
    <x v="3"/>
    <x v="164"/>
    <d v="2014-09-19T10:18:21"/>
  </r>
  <r>
    <n v="165"/>
    <s v="NET"/>
    <s v="A teacher. A boy. The beach and a heatwave that drove them all insane."/>
    <x v="73"/>
    <x v="117"/>
    <x v="2"/>
    <x v="1"/>
    <s v="GBP"/>
    <n v="1452613724"/>
    <x v="165"/>
    <x v="0"/>
    <n v="0"/>
    <b v="0"/>
    <x v="3"/>
    <x v="109"/>
    <e v="#DIV/0!"/>
    <x v="0"/>
    <x v="3"/>
    <x v="165"/>
    <d v="2016-01-12T07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x v="0"/>
    <n v="1"/>
    <b v="0"/>
    <x v="3"/>
    <x v="137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x v="0"/>
    <n v="2"/>
    <b v="0"/>
    <x v="3"/>
    <x v="134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x v="0"/>
    <n v="3"/>
    <b v="0"/>
    <x v="3"/>
    <x v="138"/>
    <n v="108.333333333333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x v="0"/>
    <n v="10"/>
    <b v="0"/>
    <x v="3"/>
    <x v="139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x v="0"/>
    <n v="10"/>
    <b v="0"/>
    <x v="3"/>
    <x v="140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x v="0"/>
    <n v="1"/>
    <b v="0"/>
    <x v="3"/>
    <x v="133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x v="0"/>
    <n v="0"/>
    <b v="0"/>
    <x v="3"/>
    <x v="109"/>
    <e v="#DIV/0!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x v="0"/>
    <n v="0"/>
    <b v="0"/>
    <x v="3"/>
    <x v="109"/>
    <e v="#DIV/0!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x v="0"/>
    <n v="0"/>
    <b v="0"/>
    <x v="3"/>
    <x v="109"/>
    <e v="#DIV/0!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x v="0"/>
    <n v="26"/>
    <b v="0"/>
    <x v="3"/>
    <x v="141"/>
    <n v="49.884615384615387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x v="0"/>
    <n v="0"/>
    <b v="0"/>
    <x v="3"/>
    <x v="109"/>
    <e v="#DIV/0!"/>
    <x v="0"/>
    <x v="3"/>
    <x v="176"/>
    <d v="2015-08-05T11:46:39"/>
  </r>
  <r>
    <n v="177"/>
    <s v="The Good Samaritan"/>
    <s v="I'm making a modern day version of the bible story &quot; The Good Samaritan&quot;"/>
    <x v="52"/>
    <x v="147"/>
    <x v="2"/>
    <x v="0"/>
    <s v="USD"/>
    <n v="1427155726"/>
    <x v="177"/>
    <x v="0"/>
    <n v="7"/>
    <b v="0"/>
    <x v="3"/>
    <x v="142"/>
    <n v="25.714285714285715"/>
    <x v="0"/>
    <x v="3"/>
    <x v="177"/>
    <d v="2015-03-23T16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x v="0"/>
    <n v="0"/>
    <b v="0"/>
    <x v="3"/>
    <x v="109"/>
    <e v="#DIV/0!"/>
    <x v="0"/>
    <x v="3"/>
    <x v="178"/>
    <d v="2015-11-26T15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x v="179"/>
    <x v="0"/>
    <n v="2"/>
    <b v="0"/>
    <x v="3"/>
    <x v="143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x v="0"/>
    <n v="13"/>
    <b v="0"/>
    <x v="3"/>
    <x v="144"/>
    <n v="30.84615384615384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x v="0"/>
    <n v="4"/>
    <b v="0"/>
    <x v="3"/>
    <x v="145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x v="0"/>
    <n v="0"/>
    <b v="0"/>
    <x v="3"/>
    <x v="109"/>
    <e v="#DIV/0!"/>
    <x v="0"/>
    <x v="3"/>
    <x v="182"/>
    <d v="2017-01-06T16:17:12"/>
  </r>
  <r>
    <n v="183"/>
    <s v="Three Little Words"/>
    <s v="Don't kill me until I meet my Dad"/>
    <x v="78"/>
    <x v="151"/>
    <x v="2"/>
    <x v="1"/>
    <s v="GBP"/>
    <n v="1417033610"/>
    <x v="183"/>
    <x v="0"/>
    <n v="12"/>
    <b v="0"/>
    <x v="3"/>
    <x v="146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x v="0"/>
    <n v="2"/>
    <b v="0"/>
    <x v="3"/>
    <x v="147"/>
    <n v="25.5"/>
    <x v="0"/>
    <x v="3"/>
    <x v="184"/>
    <d v="2014-08-31T19:59:00"/>
  </r>
  <r>
    <n v="185"/>
    <s v="BLANK Short Movie"/>
    <s v="Love has no boundaries!"/>
    <x v="79"/>
    <x v="153"/>
    <x v="2"/>
    <x v="10"/>
    <s v="NOK"/>
    <n v="1471557139"/>
    <x v="185"/>
    <x v="0"/>
    <n v="10"/>
    <b v="0"/>
    <x v="3"/>
    <x v="148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x v="0"/>
    <n v="0"/>
    <b v="0"/>
    <x v="3"/>
    <x v="109"/>
    <e v="#DIV/0!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x v="0"/>
    <n v="5"/>
    <b v="0"/>
    <x v="3"/>
    <x v="149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x v="0"/>
    <n v="0"/>
    <b v="0"/>
    <x v="3"/>
    <x v="109"/>
    <e v="#DIV/0!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x v="0"/>
    <n v="5"/>
    <b v="0"/>
    <x v="3"/>
    <x v="150"/>
    <n v="69"/>
    <x v="0"/>
    <x v="3"/>
    <x v="189"/>
    <d v="2016-09-03T08:34:37"/>
  </r>
  <r>
    <n v="190"/>
    <s v="REGIONRAT, the movie"/>
    <s v="Because hope can be a 4 letter word"/>
    <x v="14"/>
    <x v="155"/>
    <x v="2"/>
    <x v="0"/>
    <s v="USD"/>
    <n v="1466091446"/>
    <x v="190"/>
    <x v="0"/>
    <n v="1"/>
    <b v="0"/>
    <x v="3"/>
    <x v="151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x v="0"/>
    <n v="3"/>
    <b v="0"/>
    <x v="3"/>
    <x v="152"/>
    <n v="83.333333333333329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x v="0"/>
    <n v="3"/>
    <b v="0"/>
    <x v="3"/>
    <x v="153"/>
    <n v="5.6666666666666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x v="0"/>
    <n v="0"/>
    <b v="0"/>
    <x v="3"/>
    <x v="109"/>
    <e v="#DIV/0!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x v="0"/>
    <n v="3"/>
    <b v="0"/>
    <x v="3"/>
    <x v="154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x v="0"/>
    <n v="0"/>
    <b v="0"/>
    <x v="3"/>
    <x v="109"/>
    <e v="#DIV/0!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x v="0"/>
    <n v="19"/>
    <b v="0"/>
    <x v="3"/>
    <x v="155"/>
    <n v="77.10526315789474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x v="0"/>
    <n v="8"/>
    <b v="0"/>
    <x v="3"/>
    <x v="156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x v="0"/>
    <n v="6"/>
    <b v="0"/>
    <x v="3"/>
    <x v="157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x v="0"/>
    <n v="0"/>
    <b v="0"/>
    <x v="3"/>
    <x v="109"/>
    <e v="#DIV/0!"/>
    <x v="0"/>
    <x v="3"/>
    <x v="199"/>
    <d v="2016-08-31T18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x v="200"/>
    <x v="0"/>
    <n v="18"/>
    <b v="0"/>
    <x v="3"/>
    <x v="158"/>
    <n v="87.308333333333337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x v="0"/>
    <n v="7"/>
    <b v="0"/>
    <x v="3"/>
    <x v="159"/>
    <n v="54.285714285714285"/>
    <x v="0"/>
    <x v="3"/>
    <x v="201"/>
    <d v="2015-02-08T11:38:49"/>
  </r>
  <r>
    <n v="202"/>
    <s v="Modern Gangsters"/>
    <s v="new web series created by jonney terry"/>
    <x v="12"/>
    <x v="117"/>
    <x v="2"/>
    <x v="0"/>
    <s v="USD"/>
    <n v="1444337940"/>
    <x v="202"/>
    <x v="0"/>
    <n v="0"/>
    <b v="0"/>
    <x v="3"/>
    <x v="109"/>
    <e v="#DIV/0!"/>
    <x v="0"/>
    <x v="3"/>
    <x v="202"/>
    <d v="2015-10-08T12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x v="0"/>
    <n v="8"/>
    <b v="0"/>
    <x v="3"/>
    <x v="160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x v="0"/>
    <n v="1293"/>
    <b v="0"/>
    <x v="3"/>
    <x v="161"/>
    <n v="117.68368136117556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x v="0"/>
    <n v="17"/>
    <b v="0"/>
    <x v="3"/>
    <x v="162"/>
    <n v="76.470588235294116"/>
    <x v="0"/>
    <x v="3"/>
    <x v="205"/>
    <d v="2015-10-06T07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x v="206"/>
    <x v="0"/>
    <n v="0"/>
    <b v="0"/>
    <x v="3"/>
    <x v="109"/>
    <e v="#DIV/0!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x v="0"/>
    <n v="13"/>
    <b v="0"/>
    <x v="3"/>
    <x v="163"/>
    <n v="163.84615384615384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x v="0"/>
    <n v="0"/>
    <b v="0"/>
    <x v="3"/>
    <x v="109"/>
    <e v="#DIV/0!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x v="0"/>
    <n v="0"/>
    <b v="0"/>
    <x v="3"/>
    <x v="109"/>
    <e v="#DIV/0!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x v="0"/>
    <n v="33"/>
    <b v="0"/>
    <x v="3"/>
    <x v="164"/>
    <n v="91.81818181818181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x v="0"/>
    <n v="12"/>
    <b v="0"/>
    <x v="3"/>
    <x v="165"/>
    <n v="185.83333333333334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x v="0"/>
    <n v="1"/>
    <b v="0"/>
    <x v="3"/>
    <x v="166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x v="0"/>
    <n v="1"/>
    <b v="0"/>
    <x v="3"/>
    <x v="167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x v="0"/>
    <n v="1"/>
    <b v="0"/>
    <x v="3"/>
    <x v="168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x v="0"/>
    <n v="1"/>
    <b v="0"/>
    <x v="3"/>
    <x v="169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x v="0"/>
    <n v="84"/>
    <b v="0"/>
    <x v="3"/>
    <x v="170"/>
    <n v="331.53833333333336"/>
    <x v="0"/>
    <x v="3"/>
    <x v="216"/>
    <d v="2015-04-22T14:00:37"/>
  </r>
  <r>
    <n v="217"/>
    <s v="Bitch"/>
    <s v="A roadmovie by paw"/>
    <x v="57"/>
    <x v="172"/>
    <x v="2"/>
    <x v="11"/>
    <s v="SEK"/>
    <n v="1419780149"/>
    <x v="217"/>
    <x v="0"/>
    <n v="38"/>
    <b v="0"/>
    <x v="3"/>
    <x v="171"/>
    <n v="314.2894736842105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x v="0"/>
    <n v="1"/>
    <b v="0"/>
    <x v="3"/>
    <x v="172"/>
    <n v="100"/>
    <x v="0"/>
    <x v="3"/>
    <x v="218"/>
    <d v="2015-05-15T07:04:49"/>
  </r>
  <r>
    <n v="219"/>
    <s v="True Colors"/>
    <s v="An hour-long pilot about a group of suburban LGBT teens coming of age in the early 90's."/>
    <x v="63"/>
    <x v="174"/>
    <x v="2"/>
    <x v="0"/>
    <s v="USD"/>
    <n v="1459493940"/>
    <x v="219"/>
    <x v="0"/>
    <n v="76"/>
    <b v="0"/>
    <x v="3"/>
    <x v="173"/>
    <n v="115.9868421052631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x v="0"/>
    <n v="3"/>
    <b v="0"/>
    <x v="3"/>
    <x v="174"/>
    <n v="120"/>
    <x v="0"/>
    <x v="3"/>
    <x v="220"/>
    <d v="2015-08-20T12:06:00"/>
  </r>
  <r>
    <n v="221"/>
    <s v="Archetypes"/>
    <s v="Film about Schizophrenia with Surreal Twists!"/>
    <x v="63"/>
    <x v="117"/>
    <x v="2"/>
    <x v="0"/>
    <s v="USD"/>
    <n v="1427569564"/>
    <x v="221"/>
    <x v="0"/>
    <n v="0"/>
    <b v="0"/>
    <x v="3"/>
    <x v="109"/>
    <e v="#DIV/0!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x v="0"/>
    <n v="2"/>
    <b v="0"/>
    <x v="3"/>
    <x v="175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x v="0"/>
    <n v="0"/>
    <b v="0"/>
    <x v="3"/>
    <x v="109"/>
    <e v="#DIV/0!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x v="0"/>
    <n v="0"/>
    <b v="0"/>
    <x v="3"/>
    <x v="109"/>
    <e v="#DIV/0!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x v="0"/>
    <n v="0"/>
    <b v="0"/>
    <x v="3"/>
    <x v="109"/>
    <e v="#DIV/0!"/>
    <x v="0"/>
    <x v="3"/>
    <x v="225"/>
    <d v="2016-04-08T14:04:14"/>
  </r>
  <r>
    <n v="226"/>
    <s v="MAGGIE Film"/>
    <s v="A TRUE STORY OF DOMESTIC VILOLENCE THAT SEEKS TO OFFER THE VIEWER OUTLEST OF SUPPORT."/>
    <x v="88"/>
    <x v="156"/>
    <x v="2"/>
    <x v="1"/>
    <s v="GBP"/>
    <n v="1433064540"/>
    <x v="226"/>
    <x v="0"/>
    <n v="2"/>
    <b v="0"/>
    <x v="3"/>
    <x v="176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x v="0"/>
    <n v="0"/>
    <b v="0"/>
    <x v="3"/>
    <x v="109"/>
    <e v="#DIV/0!"/>
    <x v="0"/>
    <x v="3"/>
    <x v="227"/>
    <d v="2015-07-09T13:27:21"/>
  </r>
  <r>
    <n v="228"/>
    <s v="Facets of a Geek life"/>
    <s v="I am making a film from one one of my books called facets of a Geek life."/>
    <x v="6"/>
    <x v="117"/>
    <x v="2"/>
    <x v="1"/>
    <s v="GBP"/>
    <n v="1433176105"/>
    <x v="228"/>
    <x v="0"/>
    <n v="0"/>
    <b v="0"/>
    <x v="3"/>
    <x v="109"/>
    <e v="#DIV/0!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x v="0"/>
    <n v="0"/>
    <b v="0"/>
    <x v="3"/>
    <x v="109"/>
    <e v="#DIV/0!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x v="0"/>
    <n v="2"/>
    <b v="0"/>
    <x v="3"/>
    <x v="177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x v="0"/>
    <n v="0"/>
    <b v="0"/>
    <x v="3"/>
    <x v="109"/>
    <e v="#DIV/0!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x v="0"/>
    <n v="7"/>
    <b v="0"/>
    <x v="3"/>
    <x v="178"/>
    <n v="15.71428571428571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x v="0"/>
    <n v="0"/>
    <b v="0"/>
    <x v="3"/>
    <x v="109"/>
    <e v="#DIV/0!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x v="0"/>
    <n v="5"/>
    <b v="0"/>
    <x v="3"/>
    <x v="179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x v="0"/>
    <n v="0"/>
    <b v="0"/>
    <x v="3"/>
    <x v="109"/>
    <e v="#DIV/0!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x v="0"/>
    <n v="0"/>
    <b v="0"/>
    <x v="3"/>
    <x v="109"/>
    <e v="#DIV/0!"/>
    <x v="0"/>
    <x v="3"/>
    <x v="236"/>
    <d v="2016-01-04T16:00:00"/>
  </r>
  <r>
    <n v="237"/>
    <s v="Making The Choice"/>
    <s v="Making The Choice is a christian short film series."/>
    <x v="36"/>
    <x v="155"/>
    <x v="2"/>
    <x v="0"/>
    <s v="USD"/>
    <n v="1457445069"/>
    <x v="237"/>
    <x v="0"/>
    <n v="1"/>
    <b v="0"/>
    <x v="3"/>
    <x v="119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x v="0"/>
    <n v="0"/>
    <b v="0"/>
    <x v="3"/>
    <x v="109"/>
    <e v="#DIV/0!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x v="0"/>
    <n v="5"/>
    <b v="0"/>
    <x v="3"/>
    <x v="180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x v="1"/>
    <n v="137"/>
    <b v="1"/>
    <x v="4"/>
    <x v="181"/>
    <n v="117.8475912408759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x v="1"/>
    <n v="376"/>
    <b v="1"/>
    <x v="4"/>
    <x v="182"/>
    <n v="109.04255319148936"/>
    <x v="0"/>
    <x v="4"/>
    <x v="241"/>
    <d v="2014-12-21T08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x v="1"/>
    <n v="202"/>
    <b v="1"/>
    <x v="4"/>
    <x v="183"/>
    <n v="73.01980198019802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x v="1"/>
    <n v="328"/>
    <b v="1"/>
    <x v="4"/>
    <x v="184"/>
    <n v="78.195121951219505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x v="1"/>
    <n v="84"/>
    <b v="1"/>
    <x v="4"/>
    <x v="185"/>
    <n v="47.398809523809526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x v="1"/>
    <n v="96"/>
    <b v="1"/>
    <x v="4"/>
    <x v="186"/>
    <n v="54.0208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x v="1"/>
    <n v="223"/>
    <b v="1"/>
    <x v="4"/>
    <x v="187"/>
    <n v="68.488789237668158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x v="1"/>
    <n v="62"/>
    <b v="1"/>
    <x v="4"/>
    <x v="188"/>
    <n v="108.14516129032258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x v="1"/>
    <n v="146"/>
    <b v="1"/>
    <x v="4"/>
    <x v="189"/>
    <n v="589.9520547945205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x v="1"/>
    <n v="235"/>
    <b v="1"/>
    <x v="4"/>
    <x v="190"/>
    <n v="48.05106382978723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x v="1"/>
    <n v="437"/>
    <b v="1"/>
    <x v="4"/>
    <x v="191"/>
    <n v="72.482837528604122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x v="1"/>
    <n v="77"/>
    <b v="1"/>
    <x v="4"/>
    <x v="192"/>
    <n v="57.077922077922075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x v="1"/>
    <n v="108"/>
    <b v="1"/>
    <x v="4"/>
    <x v="193"/>
    <n v="85.444444444444443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x v="1"/>
    <n v="7"/>
    <b v="1"/>
    <x v="4"/>
    <x v="194"/>
    <n v="215.857142857142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x v="1"/>
    <n v="314"/>
    <b v="1"/>
    <x v="4"/>
    <x v="195"/>
    <n v="89.38643312101911"/>
    <x v="0"/>
    <x v="4"/>
    <x v="254"/>
    <d v="2015-10-16T18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x v="1"/>
    <n v="188"/>
    <b v="1"/>
    <x v="4"/>
    <x v="196"/>
    <n v="45.418404255319146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x v="1"/>
    <n v="275"/>
    <b v="1"/>
    <x v="4"/>
    <x v="197"/>
    <n v="65.756363636363631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x v="1"/>
    <n v="560"/>
    <b v="1"/>
    <x v="4"/>
    <x v="198"/>
    <n v="66.70405357142856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x v="1"/>
    <n v="688"/>
    <b v="1"/>
    <x v="4"/>
    <x v="199"/>
    <n v="83.345930232558146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x v="1"/>
    <n v="942"/>
    <b v="1"/>
    <x v="4"/>
    <x v="200"/>
    <n v="105.046093418259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x v="1"/>
    <n v="88"/>
    <b v="1"/>
    <x v="4"/>
    <x v="201"/>
    <n v="120.90909090909091"/>
    <x v="0"/>
    <x v="4"/>
    <x v="260"/>
    <d v="2010-07-17T01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x v="261"/>
    <x v="1"/>
    <n v="220"/>
    <b v="1"/>
    <x v="4"/>
    <x v="202"/>
    <n v="97.63636363636364"/>
    <x v="0"/>
    <x v="4"/>
    <x v="261"/>
    <d v="2012-06-07T06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x v="262"/>
    <x v="1"/>
    <n v="145"/>
    <b v="1"/>
    <x v="4"/>
    <x v="203"/>
    <n v="41.379310344827587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x v="1"/>
    <n v="963"/>
    <b v="1"/>
    <x v="4"/>
    <x v="204"/>
    <n v="30.654485981308412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x v="1"/>
    <n v="91"/>
    <b v="1"/>
    <x v="4"/>
    <x v="205"/>
    <n v="64.945054945054949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x v="1"/>
    <n v="58"/>
    <b v="1"/>
    <x v="4"/>
    <x v="206"/>
    <n v="95.775862068965523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x v="1"/>
    <n v="36"/>
    <b v="1"/>
    <x v="4"/>
    <x v="207"/>
    <n v="40.416666666666664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x v="1"/>
    <n v="165"/>
    <b v="1"/>
    <x v="4"/>
    <x v="208"/>
    <n v="78.57842424242424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x v="1"/>
    <n v="111"/>
    <b v="1"/>
    <x v="4"/>
    <x v="209"/>
    <n v="50.180180180180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x v="1"/>
    <n v="1596"/>
    <b v="1"/>
    <x v="4"/>
    <x v="210"/>
    <n v="92.251735588972423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x v="1"/>
    <n v="61"/>
    <b v="1"/>
    <x v="4"/>
    <x v="211"/>
    <n v="57.540983606557376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x v="1"/>
    <n v="287"/>
    <b v="1"/>
    <x v="4"/>
    <x v="212"/>
    <n v="109.42160278745645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x v="1"/>
    <n v="65"/>
    <b v="1"/>
    <x v="4"/>
    <x v="213"/>
    <n v="81.892461538461546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x v="1"/>
    <n v="118"/>
    <b v="1"/>
    <x v="4"/>
    <x v="214"/>
    <n v="45.66771186440677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x v="1"/>
    <n v="113"/>
    <b v="1"/>
    <x v="4"/>
    <x v="215"/>
    <n v="55.221238938053098"/>
    <x v="0"/>
    <x v="4"/>
    <x v="274"/>
    <d v="2012-04-04T22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x v="1"/>
    <n v="332"/>
    <b v="1"/>
    <x v="4"/>
    <x v="216"/>
    <n v="65.298192771084331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x v="1"/>
    <n v="62"/>
    <b v="1"/>
    <x v="4"/>
    <x v="217"/>
    <n v="95.225806451612897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x v="1"/>
    <n v="951"/>
    <b v="1"/>
    <x v="4"/>
    <x v="218"/>
    <n v="75.444794952681391"/>
    <x v="0"/>
    <x v="4"/>
    <x v="277"/>
    <d v="2015-05-23T13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x v="1"/>
    <n v="415"/>
    <b v="1"/>
    <x v="4"/>
    <x v="219"/>
    <n v="97.81686746987951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x v="1"/>
    <n v="305"/>
    <b v="1"/>
    <x v="4"/>
    <x v="220"/>
    <n v="87.685606557377056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x v="1"/>
    <n v="2139"/>
    <b v="1"/>
    <x v="4"/>
    <x v="221"/>
    <n v="54.74894810659186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x v="1"/>
    <n v="79"/>
    <b v="1"/>
    <x v="4"/>
    <x v="222"/>
    <n v="83.953417721518989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x v="1"/>
    <n v="179"/>
    <b v="1"/>
    <x v="4"/>
    <x v="223"/>
    <n v="254.38547486033519"/>
    <x v="0"/>
    <x v="4"/>
    <x v="282"/>
    <d v="2010-02-22T14:00:00"/>
  </r>
  <r>
    <n v="283"/>
    <s v="SOLE SURVIVOR"/>
    <s v="What is the impact of survivorship on the human condition?"/>
    <x v="102"/>
    <x v="221"/>
    <x v="0"/>
    <x v="0"/>
    <s v="USD"/>
    <n v="1306904340"/>
    <x v="283"/>
    <x v="1"/>
    <n v="202"/>
    <b v="1"/>
    <x v="4"/>
    <x v="224"/>
    <n v="101.8269801980198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x v="1"/>
    <n v="760"/>
    <b v="1"/>
    <x v="4"/>
    <x v="225"/>
    <n v="55.066394736842106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x v="1"/>
    <n v="563"/>
    <b v="1"/>
    <x v="4"/>
    <x v="226"/>
    <n v="56.901438721136763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x v="1"/>
    <n v="135"/>
    <b v="1"/>
    <x v="4"/>
    <x v="227"/>
    <n v="121.28148148148148"/>
    <x v="0"/>
    <x v="4"/>
    <x v="286"/>
    <d v="2013-03-25T10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x v="287"/>
    <x v="1"/>
    <n v="290"/>
    <b v="1"/>
    <x v="4"/>
    <x v="228"/>
    <n v="91.18965517241379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x v="1"/>
    <n v="447"/>
    <b v="1"/>
    <x v="4"/>
    <x v="229"/>
    <n v="115.44812080536913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x v="1"/>
    <n v="232"/>
    <b v="1"/>
    <x v="4"/>
    <x v="230"/>
    <n v="67.771551724137936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x v="1"/>
    <n v="168"/>
    <b v="1"/>
    <x v="4"/>
    <x v="231"/>
    <n v="28.576190476190476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x v="1"/>
    <n v="128"/>
    <b v="1"/>
    <x v="4"/>
    <x v="232"/>
    <n v="46.88281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x v="1"/>
    <n v="493"/>
    <b v="1"/>
    <x v="4"/>
    <x v="233"/>
    <n v="154.42231237322514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x v="1"/>
    <n v="131"/>
    <b v="1"/>
    <x v="4"/>
    <x v="234"/>
    <n v="201.22137404580153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x v="1"/>
    <n v="50"/>
    <b v="1"/>
    <x v="4"/>
    <x v="31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x v="1"/>
    <n v="665"/>
    <b v="1"/>
    <x v="4"/>
    <x v="235"/>
    <n v="100.08204511278196"/>
    <x v="0"/>
    <x v="4"/>
    <x v="295"/>
    <d v="2013-10-31T16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x v="1"/>
    <n v="129"/>
    <b v="1"/>
    <x v="4"/>
    <x v="236"/>
    <n v="230.08953488372092"/>
    <x v="0"/>
    <x v="4"/>
    <x v="296"/>
    <d v="2012-09-07T03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x v="1"/>
    <n v="142"/>
    <b v="1"/>
    <x v="4"/>
    <x v="237"/>
    <n v="141.74647887323943"/>
    <x v="0"/>
    <x v="4"/>
    <x v="297"/>
    <d v="2015-04-30T19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x v="298"/>
    <x v="1"/>
    <n v="2436"/>
    <b v="1"/>
    <x v="4"/>
    <x v="238"/>
    <n v="56.344351395730705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x v="1"/>
    <n v="244"/>
    <b v="1"/>
    <x v="4"/>
    <x v="239"/>
    <n v="73.341188524590166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x v="1"/>
    <n v="298"/>
    <b v="1"/>
    <x v="4"/>
    <x v="240"/>
    <n v="85.337785234899329"/>
    <x v="0"/>
    <x v="4"/>
    <x v="300"/>
    <d v="2011-04-24T15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x v="1"/>
    <n v="251"/>
    <b v="1"/>
    <x v="4"/>
    <x v="241"/>
    <n v="61.496215139442228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x v="1"/>
    <n v="108"/>
    <b v="1"/>
    <x v="4"/>
    <x v="242"/>
    <n v="93.018518518518519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x v="1"/>
    <n v="82"/>
    <b v="1"/>
    <x v="4"/>
    <x v="243"/>
    <n v="50.29268292682926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x v="1"/>
    <n v="74"/>
    <b v="1"/>
    <x v="4"/>
    <x v="244"/>
    <n v="106.43243243243244"/>
    <x v="0"/>
    <x v="4"/>
    <x v="304"/>
    <d v="2012-08-31T18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x v="305"/>
    <x v="1"/>
    <n v="189"/>
    <b v="1"/>
    <x v="4"/>
    <x v="245"/>
    <n v="51.719576719576722"/>
    <x v="0"/>
    <x v="4"/>
    <x v="305"/>
    <d v="2012-03-10T07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x v="1"/>
    <n v="80"/>
    <b v="1"/>
    <x v="4"/>
    <x v="246"/>
    <n v="36.612499999999997"/>
    <x v="0"/>
    <x v="4"/>
    <x v="306"/>
    <d v="2013-03-20T11:05:33"/>
  </r>
  <r>
    <n v="307"/>
    <s v="Grammar Revolution"/>
    <s v="Why is grammar important?"/>
    <x v="29"/>
    <x v="244"/>
    <x v="0"/>
    <x v="0"/>
    <s v="USD"/>
    <n v="1360276801"/>
    <x v="307"/>
    <x v="1"/>
    <n v="576"/>
    <b v="1"/>
    <x v="4"/>
    <x v="247"/>
    <n v="42.517361111111114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x v="1"/>
    <n v="202"/>
    <b v="1"/>
    <x v="4"/>
    <x v="248"/>
    <n v="62.712871287128714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x v="1"/>
    <n v="238"/>
    <b v="1"/>
    <x v="4"/>
    <x v="249"/>
    <n v="89.957983193277315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x v="1"/>
    <n v="36"/>
    <b v="1"/>
    <x v="4"/>
    <x v="250"/>
    <n v="28.92472222222222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x v="1"/>
    <n v="150"/>
    <b v="1"/>
    <x v="4"/>
    <x v="251"/>
    <n v="138.8022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x v="1"/>
    <n v="146"/>
    <b v="1"/>
    <x v="4"/>
    <x v="252"/>
    <n v="61.301369863013697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x v="1"/>
    <n v="222"/>
    <b v="1"/>
    <x v="4"/>
    <x v="253"/>
    <n v="80.202702702702709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x v="1"/>
    <n v="120"/>
    <b v="1"/>
    <x v="4"/>
    <x v="254"/>
    <n v="32.09583333333333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x v="1"/>
    <n v="126"/>
    <b v="1"/>
    <x v="4"/>
    <x v="255"/>
    <n v="200.888888888888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x v="1"/>
    <n v="158"/>
    <b v="1"/>
    <x v="4"/>
    <x v="256"/>
    <n v="108.0126582278481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x v="1"/>
    <n v="316"/>
    <b v="1"/>
    <x v="4"/>
    <x v="257"/>
    <n v="95.699367088607602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x v="1"/>
    <n v="284"/>
    <b v="1"/>
    <x v="4"/>
    <x v="258"/>
    <n v="49.88028169014084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x v="1"/>
    <n v="51"/>
    <b v="1"/>
    <x v="4"/>
    <x v="259"/>
    <n v="110.47058823529412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x v="1"/>
    <n v="158"/>
    <b v="1"/>
    <x v="4"/>
    <x v="260"/>
    <n v="134.91139240506328"/>
    <x v="0"/>
    <x v="4"/>
    <x v="320"/>
    <d v="2015-12-22T15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x v="1"/>
    <n v="337"/>
    <b v="1"/>
    <x v="4"/>
    <x v="261"/>
    <n v="106.62314540059347"/>
    <x v="0"/>
    <x v="4"/>
    <x v="321"/>
    <d v="2016-11-08T03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x v="1"/>
    <n v="186"/>
    <b v="1"/>
    <x v="4"/>
    <x v="262"/>
    <n v="145.04301075268816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x v="1"/>
    <n v="58"/>
    <b v="1"/>
    <x v="4"/>
    <x v="263"/>
    <n v="114.58620689655173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x v="1"/>
    <n v="82"/>
    <b v="1"/>
    <x v="4"/>
    <x v="264"/>
    <n v="105.3170731707317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x v="1"/>
    <n v="736"/>
    <b v="1"/>
    <x v="4"/>
    <x v="265"/>
    <n v="70.92119565217390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x v="1"/>
    <n v="1151"/>
    <b v="1"/>
    <x v="4"/>
    <x v="266"/>
    <n v="147.1716768027801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x v="1"/>
    <n v="34"/>
    <b v="1"/>
    <x v="4"/>
    <x v="267"/>
    <n v="160.47058823529412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x v="1"/>
    <n v="498"/>
    <b v="1"/>
    <x v="4"/>
    <x v="268"/>
    <n v="156.04578313253012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x v="1"/>
    <n v="167"/>
    <b v="1"/>
    <x v="4"/>
    <x v="269"/>
    <n v="63.17365269461078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x v="1"/>
    <n v="340"/>
    <b v="1"/>
    <x v="4"/>
    <x v="270"/>
    <n v="104.82352941176471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x v="1"/>
    <n v="438"/>
    <b v="1"/>
    <x v="4"/>
    <x v="271"/>
    <n v="97.356164383561648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x v="1"/>
    <n v="555"/>
    <b v="1"/>
    <x v="4"/>
    <x v="272"/>
    <n v="203.630630630630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x v="1"/>
    <n v="266"/>
    <b v="1"/>
    <x v="4"/>
    <x v="273"/>
    <n v="188.31203007518798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x v="1"/>
    <n v="69"/>
    <b v="1"/>
    <x v="4"/>
    <x v="274"/>
    <n v="146.65217391304347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x v="1"/>
    <n v="80"/>
    <b v="1"/>
    <x v="4"/>
    <x v="275"/>
    <n v="109.187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x v="1"/>
    <n v="493"/>
    <b v="1"/>
    <x v="4"/>
    <x v="276"/>
    <n v="59.249046653144013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x v="1"/>
    <n v="31"/>
    <b v="1"/>
    <x v="4"/>
    <x v="277"/>
    <n v="97.904838709677421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x v="1"/>
    <n v="236"/>
    <b v="1"/>
    <x v="4"/>
    <x v="278"/>
    <n v="70.000169491525426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x v="1"/>
    <n v="89"/>
    <b v="1"/>
    <x v="4"/>
    <x v="279"/>
    <n v="72.865168539325836"/>
    <x v="0"/>
    <x v="4"/>
    <x v="339"/>
    <d v="2015-04-29T10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x v="1"/>
    <n v="299"/>
    <b v="1"/>
    <x v="4"/>
    <x v="280"/>
    <n v="146.34782608695653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x v="1"/>
    <n v="55"/>
    <b v="1"/>
    <x v="4"/>
    <x v="281"/>
    <n v="67.909090909090907"/>
    <x v="0"/>
    <x v="4"/>
    <x v="341"/>
    <d v="2014-09-30T19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x v="1"/>
    <n v="325"/>
    <b v="1"/>
    <x v="4"/>
    <x v="282"/>
    <n v="169.8508307692307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x v="1"/>
    <n v="524"/>
    <b v="1"/>
    <x v="4"/>
    <x v="283"/>
    <n v="58.413339694656486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x v="1"/>
    <n v="285"/>
    <b v="1"/>
    <x v="4"/>
    <x v="284"/>
    <n v="119.99298245614035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x v="1"/>
    <n v="179"/>
    <b v="1"/>
    <x v="4"/>
    <x v="285"/>
    <n v="99.86033519553072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x v="1"/>
    <n v="188"/>
    <b v="1"/>
    <x v="4"/>
    <x v="286"/>
    <n v="90.579148936170213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x v="1"/>
    <n v="379"/>
    <b v="1"/>
    <x v="4"/>
    <x v="287"/>
    <n v="117.7736147757255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x v="1"/>
    <n v="119"/>
    <b v="1"/>
    <x v="4"/>
    <x v="288"/>
    <n v="86.55462184873950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x v="1"/>
    <n v="167"/>
    <b v="1"/>
    <x v="4"/>
    <x v="289"/>
    <n v="71.89928143712575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x v="1"/>
    <n v="221"/>
    <b v="1"/>
    <x v="4"/>
    <x v="290"/>
    <n v="129.81900452488688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x v="1"/>
    <n v="964"/>
    <b v="1"/>
    <x v="4"/>
    <x v="291"/>
    <n v="44.912863070539416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x v="1"/>
    <n v="286"/>
    <b v="1"/>
    <x v="4"/>
    <x v="292"/>
    <n v="40.755244755244753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x v="1"/>
    <n v="613"/>
    <b v="1"/>
    <x v="4"/>
    <x v="293"/>
    <n v="103.5239477977161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x v="1"/>
    <n v="29"/>
    <b v="1"/>
    <x v="4"/>
    <x v="294"/>
    <n v="125.44827586206897"/>
    <x v="0"/>
    <x v="4"/>
    <x v="354"/>
    <d v="2016-04-08T10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x v="355"/>
    <x v="1"/>
    <n v="165"/>
    <b v="1"/>
    <x v="4"/>
    <x v="295"/>
    <n v="246.60606060606059"/>
    <x v="0"/>
    <x v="4"/>
    <x v="355"/>
    <d v="2014-12-01T00:03:14"/>
  </r>
  <r>
    <n v="356"/>
    <s v="43 and 80"/>
    <s v="A documentary about halibut conservation and how it impacts communities of Southeast Alaska."/>
    <x v="51"/>
    <x v="293"/>
    <x v="0"/>
    <x v="0"/>
    <s v="USD"/>
    <n v="1458152193"/>
    <x v="356"/>
    <x v="1"/>
    <n v="97"/>
    <b v="1"/>
    <x v="4"/>
    <x v="296"/>
    <n v="79.40134020618556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x v="1"/>
    <n v="303"/>
    <b v="1"/>
    <x v="4"/>
    <x v="297"/>
    <n v="86.138613861386133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x v="1"/>
    <n v="267"/>
    <b v="1"/>
    <x v="4"/>
    <x v="298"/>
    <n v="193.04868913857678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x v="1"/>
    <n v="302"/>
    <b v="1"/>
    <x v="4"/>
    <x v="299"/>
    <n v="84.023178807947019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x v="0"/>
    <n v="87"/>
    <b v="1"/>
    <x v="4"/>
    <x v="300"/>
    <n v="139.82758620689654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x v="0"/>
    <n v="354"/>
    <b v="1"/>
    <x v="4"/>
    <x v="301"/>
    <n v="109.8218926553672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x v="0"/>
    <n v="86"/>
    <b v="1"/>
    <x v="4"/>
    <x v="302"/>
    <n v="139.53488372093022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x v="0"/>
    <n v="26"/>
    <b v="1"/>
    <x v="4"/>
    <x v="303"/>
    <n v="347.8461538461538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x v="0"/>
    <n v="113"/>
    <b v="1"/>
    <x v="4"/>
    <x v="304"/>
    <n v="68.24159292035398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x v="0"/>
    <n v="65"/>
    <b v="1"/>
    <x v="4"/>
    <x v="305"/>
    <n v="239.93846153846152"/>
    <x v="0"/>
    <x v="4"/>
    <x v="365"/>
    <d v="2014-02-28T06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x v="0"/>
    <n v="134"/>
    <b v="1"/>
    <x v="4"/>
    <x v="306"/>
    <n v="287.31343283582089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x v="0"/>
    <n v="119"/>
    <b v="1"/>
    <x v="4"/>
    <x v="307"/>
    <n v="86.84882352941176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x v="0"/>
    <n v="159"/>
    <b v="1"/>
    <x v="4"/>
    <x v="308"/>
    <n v="81.84905660377359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x v="0"/>
    <n v="167"/>
    <b v="1"/>
    <x v="4"/>
    <x v="309"/>
    <n v="42.87497005988024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x v="0"/>
    <n v="43"/>
    <b v="1"/>
    <x v="4"/>
    <x v="310"/>
    <n v="709.41860465116281"/>
    <x v="0"/>
    <x v="4"/>
    <x v="370"/>
    <d v="2017-01-06T11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x v="0"/>
    <n v="1062"/>
    <b v="1"/>
    <x v="4"/>
    <x v="311"/>
    <n v="161.25517890772127"/>
    <x v="0"/>
    <x v="4"/>
    <x v="371"/>
    <d v="2013-02-01T10:25:39"/>
  </r>
  <r>
    <n v="372"/>
    <s v="Wild Equus"/>
    <s v="A short documentary exploring the uses of 'Natural Horsemanship' across Europe"/>
    <x v="43"/>
    <x v="308"/>
    <x v="0"/>
    <x v="1"/>
    <s v="GBP"/>
    <n v="1459872000"/>
    <x v="372"/>
    <x v="0"/>
    <n v="9"/>
    <b v="1"/>
    <x v="4"/>
    <x v="312"/>
    <n v="41.777777777777779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x v="0"/>
    <n v="89"/>
    <b v="1"/>
    <x v="4"/>
    <x v="313"/>
    <n v="89.88764044943820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x v="0"/>
    <n v="174"/>
    <b v="1"/>
    <x v="4"/>
    <x v="314"/>
    <n v="45.051724137931032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x v="0"/>
    <n v="14"/>
    <b v="1"/>
    <x v="4"/>
    <x v="43"/>
    <n v="42.857142857142854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x v="0"/>
    <n v="48"/>
    <b v="1"/>
    <x v="4"/>
    <x v="315"/>
    <n v="54.083333333333336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x v="0"/>
    <n v="133"/>
    <b v="1"/>
    <x v="4"/>
    <x v="316"/>
    <n v="103.21804511278195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x v="0"/>
    <n v="83"/>
    <b v="1"/>
    <x v="4"/>
    <x v="317"/>
    <n v="40.397590361445786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x v="0"/>
    <n v="149"/>
    <b v="1"/>
    <x v="4"/>
    <x v="318"/>
    <n v="116.8590604026845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x v="0"/>
    <n v="49"/>
    <b v="1"/>
    <x v="4"/>
    <x v="319"/>
    <n v="115.51020408163265"/>
    <x v="0"/>
    <x v="4"/>
    <x v="380"/>
    <d v="2016-01-23T09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x v="0"/>
    <n v="251"/>
    <b v="1"/>
    <x v="4"/>
    <x v="320"/>
    <n v="104.31274900398407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x v="0"/>
    <n v="22"/>
    <b v="1"/>
    <x v="4"/>
    <x v="321"/>
    <n v="69.772727272727266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x v="0"/>
    <n v="48"/>
    <b v="1"/>
    <x v="4"/>
    <x v="322"/>
    <n v="43.020833333333336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x v="0"/>
    <n v="383"/>
    <b v="1"/>
    <x v="4"/>
    <x v="323"/>
    <n v="58.540469973890339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x v="0"/>
    <n v="237"/>
    <b v="1"/>
    <x v="4"/>
    <x v="324"/>
    <n v="111.79535864978902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x v="0"/>
    <n v="13"/>
    <b v="1"/>
    <x v="4"/>
    <x v="325"/>
    <n v="46.230769230769234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x v="0"/>
    <n v="562"/>
    <b v="1"/>
    <x v="4"/>
    <x v="326"/>
    <n v="144.69039145907473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x v="0"/>
    <n v="71"/>
    <b v="1"/>
    <x v="4"/>
    <x v="327"/>
    <n v="88.84507042253521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x v="0"/>
    <n v="1510"/>
    <b v="1"/>
    <x v="4"/>
    <x v="328"/>
    <n v="81.7510728476821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x v="0"/>
    <n v="14"/>
    <b v="1"/>
    <x v="4"/>
    <x v="31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x v="0"/>
    <n v="193"/>
    <b v="1"/>
    <x v="4"/>
    <x v="329"/>
    <n v="104.2590673575129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x v="0"/>
    <n v="206"/>
    <b v="1"/>
    <x v="4"/>
    <x v="330"/>
    <n v="90.616504854368927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x v="0"/>
    <n v="351"/>
    <b v="1"/>
    <x v="4"/>
    <x v="331"/>
    <n v="157.33048433048432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x v="0"/>
    <n v="50"/>
    <b v="1"/>
    <x v="4"/>
    <x v="332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x v="0"/>
    <n v="184"/>
    <b v="1"/>
    <x v="4"/>
    <x v="333"/>
    <n v="58.71983695652174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x v="0"/>
    <n v="196"/>
    <b v="1"/>
    <x v="4"/>
    <x v="313"/>
    <n v="81.632653061224488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x v="0"/>
    <n v="229"/>
    <b v="1"/>
    <x v="4"/>
    <x v="334"/>
    <n v="56.460043668122275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x v="0"/>
    <n v="67"/>
    <b v="1"/>
    <x v="4"/>
    <x v="335"/>
    <n v="140.1044776119403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x v="0"/>
    <n v="95"/>
    <b v="1"/>
    <x v="4"/>
    <x v="336"/>
    <n v="224.85263157894738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x v="0"/>
    <n v="62"/>
    <b v="1"/>
    <x v="4"/>
    <x v="337"/>
    <n v="181.13306451612902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x v="0"/>
    <n v="73"/>
    <b v="1"/>
    <x v="4"/>
    <x v="338"/>
    <n v="711.04109589041093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x v="0"/>
    <n v="43"/>
    <b v="1"/>
    <x v="4"/>
    <x v="339"/>
    <n v="65.883720930232556"/>
    <x v="0"/>
    <x v="4"/>
    <x v="402"/>
    <d v="2015-11-05T05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x v="0"/>
    <n v="70"/>
    <b v="1"/>
    <x v="4"/>
    <x v="340"/>
    <n v="75.185714285714283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x v="0"/>
    <n v="271"/>
    <b v="1"/>
    <x v="4"/>
    <x v="341"/>
    <n v="133.14391143911439"/>
    <x v="0"/>
    <x v="4"/>
    <x v="404"/>
    <d v="2014-02-05T15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x v="405"/>
    <x v="0"/>
    <n v="55"/>
    <b v="1"/>
    <x v="4"/>
    <x v="342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x v="0"/>
    <n v="35"/>
    <b v="1"/>
    <x v="4"/>
    <x v="343"/>
    <n v="86.163714285714292"/>
    <x v="0"/>
    <x v="4"/>
    <x v="406"/>
    <d v="2011-05-08T21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x v="0"/>
    <n v="22"/>
    <b v="1"/>
    <x v="4"/>
    <x v="344"/>
    <n v="92.318181818181813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x v="0"/>
    <n v="38"/>
    <b v="1"/>
    <x v="4"/>
    <x v="345"/>
    <n v="160.16473684210527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x v="0"/>
    <n v="15"/>
    <b v="1"/>
    <x v="4"/>
    <x v="346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x v="0"/>
    <n v="7"/>
    <b v="1"/>
    <x v="4"/>
    <x v="347"/>
    <n v="183.28571428571428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x v="0"/>
    <n v="241"/>
    <b v="1"/>
    <x v="4"/>
    <x v="348"/>
    <n v="125.7883817427385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x v="0"/>
    <n v="55"/>
    <b v="1"/>
    <x v="4"/>
    <x v="349"/>
    <n v="57.654545454545456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x v="0"/>
    <n v="171"/>
    <b v="1"/>
    <x v="4"/>
    <x v="350"/>
    <n v="78.660818713450297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x v="0"/>
    <n v="208"/>
    <b v="1"/>
    <x v="4"/>
    <x v="351"/>
    <n v="91.480769230769226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x v="0"/>
    <n v="21"/>
    <b v="1"/>
    <x v="4"/>
    <x v="352"/>
    <n v="68.0980952380952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x v="0"/>
    <n v="25"/>
    <b v="1"/>
    <x v="4"/>
    <x v="353"/>
    <n v="48.086800000000004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x v="0"/>
    <n v="52"/>
    <b v="1"/>
    <x v="4"/>
    <x v="354"/>
    <n v="202.4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x v="0"/>
    <n v="104"/>
    <b v="1"/>
    <x v="4"/>
    <x v="355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x v="0"/>
    <n v="73"/>
    <b v="1"/>
    <x v="4"/>
    <x v="356"/>
    <n v="110.06849315068493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x v="0"/>
    <n v="3"/>
    <b v="0"/>
    <x v="5"/>
    <x v="357"/>
    <n v="4.83333333333333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x v="0"/>
    <n v="6"/>
    <b v="0"/>
    <x v="5"/>
    <x v="358"/>
    <n v="50.166666666666664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x v="0"/>
    <n v="12"/>
    <b v="0"/>
    <x v="5"/>
    <x v="359"/>
    <n v="35.833333333333336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x v="0"/>
    <n v="13"/>
    <b v="0"/>
    <x v="5"/>
    <x v="360"/>
    <n v="11.769230769230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x v="0"/>
    <n v="5"/>
    <b v="0"/>
    <x v="5"/>
    <x v="361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x v="0"/>
    <n v="2"/>
    <b v="0"/>
    <x v="5"/>
    <x v="362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x v="0"/>
    <n v="8"/>
    <b v="0"/>
    <x v="5"/>
    <x v="363"/>
    <n v="16.625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x v="0"/>
    <n v="0"/>
    <b v="0"/>
    <x v="5"/>
    <x v="109"/>
    <e v="#DIV/0!"/>
    <x v="0"/>
    <x v="5"/>
    <x v="427"/>
    <d v="2015-10-22T10:59:00"/>
  </r>
  <r>
    <n v="428"/>
    <s v="Little Clay Bible - Zacchaeus"/>
    <s v="Fresh, fun, entertaining Bible stories on YouTube, stop-motion style."/>
    <x v="14"/>
    <x v="362"/>
    <x v="2"/>
    <x v="0"/>
    <s v="USD"/>
    <n v="1402956000"/>
    <x v="428"/>
    <x v="0"/>
    <n v="13"/>
    <b v="0"/>
    <x v="5"/>
    <x v="364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x v="0"/>
    <n v="0"/>
    <b v="0"/>
    <x v="5"/>
    <x v="109"/>
    <e v="#DIV/0!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x v="0"/>
    <n v="5"/>
    <b v="0"/>
    <x v="5"/>
    <x v="365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x v="0"/>
    <n v="8"/>
    <b v="0"/>
    <x v="5"/>
    <x v="366"/>
    <n v="51.8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x v="0"/>
    <n v="8"/>
    <b v="0"/>
    <x v="5"/>
    <x v="367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x v="0"/>
    <n v="0"/>
    <b v="0"/>
    <x v="5"/>
    <x v="109"/>
    <e v="#DIV/0!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x v="0"/>
    <n v="2"/>
    <b v="0"/>
    <x v="5"/>
    <x v="152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x v="0"/>
    <n v="3"/>
    <b v="0"/>
    <x v="5"/>
    <x v="368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x v="0"/>
    <n v="0"/>
    <b v="0"/>
    <x v="5"/>
    <x v="109"/>
    <e v="#DIV/0!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x v="0"/>
    <n v="0"/>
    <b v="0"/>
    <x v="5"/>
    <x v="109"/>
    <e v="#DIV/0!"/>
    <x v="0"/>
    <x v="5"/>
    <x v="437"/>
    <d v="2016-10-07T23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x v="0"/>
    <n v="11"/>
    <b v="0"/>
    <x v="5"/>
    <x v="369"/>
    <n v="170.5454545454545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x v="0"/>
    <n v="0"/>
    <b v="0"/>
    <x v="5"/>
    <x v="109"/>
    <e v="#DIV/0!"/>
    <x v="0"/>
    <x v="5"/>
    <x v="439"/>
    <d v="2014-10-17T10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x v="440"/>
    <x v="0"/>
    <n v="1"/>
    <b v="0"/>
    <x v="5"/>
    <x v="370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x v="0"/>
    <n v="0"/>
    <b v="0"/>
    <x v="5"/>
    <x v="109"/>
    <e v="#DIV/0!"/>
    <x v="0"/>
    <x v="5"/>
    <x v="441"/>
    <d v="2013-11-02T11:03:16"/>
  </r>
  <r>
    <n v="442"/>
    <s v="The Paranormal Idiot"/>
    <s v="Doomsday is here"/>
    <x v="73"/>
    <x v="368"/>
    <x v="2"/>
    <x v="0"/>
    <s v="USD"/>
    <n v="1424380783"/>
    <x v="442"/>
    <x v="0"/>
    <n v="17"/>
    <b v="0"/>
    <x v="5"/>
    <x v="371"/>
    <n v="393.58823529411762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x v="0"/>
    <n v="2"/>
    <b v="0"/>
    <x v="5"/>
    <x v="370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x v="0"/>
    <n v="1"/>
    <b v="0"/>
    <x v="5"/>
    <x v="152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x v="0"/>
    <n v="2"/>
    <b v="0"/>
    <x v="5"/>
    <x v="372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x v="0"/>
    <n v="16"/>
    <b v="0"/>
    <x v="5"/>
    <x v="373"/>
    <n v="47.8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x v="0"/>
    <n v="1"/>
    <b v="0"/>
    <x v="5"/>
    <x v="374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x v="0"/>
    <n v="4"/>
    <b v="0"/>
    <x v="5"/>
    <x v="375"/>
    <n v="20.502500000000001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x v="0"/>
    <n v="5"/>
    <b v="0"/>
    <x v="5"/>
    <x v="376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x v="0"/>
    <n v="7"/>
    <b v="0"/>
    <x v="5"/>
    <x v="377"/>
    <n v="56.571428571428569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x v="0"/>
    <n v="0"/>
    <b v="0"/>
    <x v="5"/>
    <x v="109"/>
    <e v="#DIV/0!"/>
    <x v="0"/>
    <x v="5"/>
    <x v="451"/>
    <d v="2014-01-25T09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x v="452"/>
    <x v="0"/>
    <n v="12"/>
    <b v="0"/>
    <x v="5"/>
    <x v="378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x v="0"/>
    <n v="2"/>
    <b v="0"/>
    <x v="5"/>
    <x v="379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x v="0"/>
    <n v="5"/>
    <b v="0"/>
    <x v="5"/>
    <x v="380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x v="0"/>
    <n v="2"/>
    <b v="0"/>
    <x v="5"/>
    <x v="381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x v="0"/>
    <n v="3"/>
    <b v="0"/>
    <x v="5"/>
    <x v="382"/>
    <n v="20.33333333333333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x v="0"/>
    <n v="0"/>
    <b v="0"/>
    <x v="5"/>
    <x v="109"/>
    <e v="#DIV/0!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x v="0"/>
    <n v="49"/>
    <b v="0"/>
    <x v="5"/>
    <x v="383"/>
    <n v="16.755102040816325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x v="0"/>
    <n v="1"/>
    <b v="0"/>
    <x v="5"/>
    <x v="384"/>
    <n v="25"/>
    <x v="0"/>
    <x v="5"/>
    <x v="459"/>
    <d v="2011-11-13T08:22:07"/>
  </r>
  <r>
    <n v="460"/>
    <s v="Darwin's Kiss"/>
    <s v="An animated web series about biological evolution gone haywire."/>
    <x v="0"/>
    <x v="379"/>
    <x v="2"/>
    <x v="0"/>
    <s v="USD"/>
    <n v="1401595200"/>
    <x v="460"/>
    <x v="0"/>
    <n v="2"/>
    <b v="0"/>
    <x v="5"/>
    <x v="385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x v="0"/>
    <n v="0"/>
    <b v="0"/>
    <x v="5"/>
    <x v="109"/>
    <e v="#DIV/0!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x v="0"/>
    <n v="0"/>
    <b v="0"/>
    <x v="5"/>
    <x v="109"/>
    <e v="#DIV/0!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x v="0"/>
    <n v="11"/>
    <b v="0"/>
    <x v="5"/>
    <x v="386"/>
    <n v="113.636363636363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x v="0"/>
    <n v="1"/>
    <b v="0"/>
    <x v="5"/>
    <x v="387"/>
    <n v="1"/>
    <x v="0"/>
    <x v="5"/>
    <x v="464"/>
    <d v="2016-05-18T12:22:15"/>
  </r>
  <r>
    <n v="465"/>
    <s v="&quot;Amp&quot; A Story About a Robot"/>
    <s v="&quot;Amp&quot; is a short film about a robot with needs."/>
    <x v="133"/>
    <x v="381"/>
    <x v="2"/>
    <x v="0"/>
    <s v="USD"/>
    <n v="1403837574"/>
    <x v="465"/>
    <x v="0"/>
    <n v="8"/>
    <b v="0"/>
    <x v="5"/>
    <x v="388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x v="0"/>
    <n v="5"/>
    <b v="0"/>
    <x v="5"/>
    <x v="389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x v="0"/>
    <n v="39"/>
    <b v="0"/>
    <x v="5"/>
    <x v="390"/>
    <n v="110.641025641025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x v="0"/>
    <n v="0"/>
    <b v="0"/>
    <x v="5"/>
    <x v="109"/>
    <e v="#DIV/0!"/>
    <x v="0"/>
    <x v="5"/>
    <x v="468"/>
    <d v="2012-07-10T19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x v="469"/>
    <x v="0"/>
    <n v="0"/>
    <b v="0"/>
    <x v="5"/>
    <x v="109"/>
    <e v="#DIV/0!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x v="0"/>
    <n v="2"/>
    <b v="0"/>
    <x v="5"/>
    <x v="391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x v="0"/>
    <n v="170"/>
    <b v="0"/>
    <x v="5"/>
    <x v="392"/>
    <n v="38.476470588235294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x v="0"/>
    <n v="5"/>
    <b v="0"/>
    <x v="5"/>
    <x v="393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x v="0"/>
    <n v="14"/>
    <b v="0"/>
    <x v="5"/>
    <x v="394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x v="0"/>
    <n v="1"/>
    <b v="0"/>
    <x v="5"/>
    <x v="395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x v="0"/>
    <n v="0"/>
    <b v="0"/>
    <x v="5"/>
    <x v="109"/>
    <e v="#DIV/0!"/>
    <x v="0"/>
    <x v="5"/>
    <x v="475"/>
    <d v="2015-05-05T18:04:03"/>
  </r>
  <r>
    <n v="476"/>
    <s v="Sight Word Music Videos"/>
    <s v="Animated Music Videos that teach kids how to read."/>
    <x v="135"/>
    <x v="387"/>
    <x v="2"/>
    <x v="0"/>
    <s v="USD"/>
    <n v="1401767940"/>
    <x v="476"/>
    <x v="0"/>
    <n v="124"/>
    <b v="0"/>
    <x v="5"/>
    <x v="396"/>
    <n v="39.56927419354838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x v="0"/>
    <n v="0"/>
    <b v="0"/>
    <x v="5"/>
    <x v="109"/>
    <e v="#DIV/0!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x v="0"/>
    <n v="0"/>
    <b v="0"/>
    <x v="5"/>
    <x v="109"/>
    <e v="#DIV/0!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x v="0"/>
    <n v="55"/>
    <b v="0"/>
    <x v="5"/>
    <x v="397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x v="0"/>
    <n v="140"/>
    <b v="0"/>
    <x v="5"/>
    <x v="398"/>
    <n v="55.45714285714285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x v="0"/>
    <n v="21"/>
    <b v="0"/>
    <x v="5"/>
    <x v="399"/>
    <n v="87.142857142857139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x v="0"/>
    <n v="1"/>
    <b v="0"/>
    <x v="5"/>
    <x v="370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x v="0"/>
    <n v="147"/>
    <b v="0"/>
    <x v="5"/>
    <x v="400"/>
    <n v="51.224489795918366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x v="0"/>
    <n v="11"/>
    <b v="0"/>
    <x v="5"/>
    <x v="401"/>
    <n v="13.54545454545454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x v="0"/>
    <n v="125"/>
    <b v="0"/>
    <x v="5"/>
    <x v="402"/>
    <n v="66.520080000000007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x v="0"/>
    <n v="1"/>
    <b v="0"/>
    <x v="5"/>
    <x v="403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x v="0"/>
    <n v="0"/>
    <b v="0"/>
    <x v="5"/>
    <x v="109"/>
    <e v="#DIV/0!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x v="0"/>
    <n v="0"/>
    <b v="0"/>
    <x v="5"/>
    <x v="109"/>
    <e v="#DIV/0!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x v="0"/>
    <n v="3"/>
    <b v="0"/>
    <x v="5"/>
    <x v="404"/>
    <n v="71.666666666666671"/>
    <x v="0"/>
    <x v="5"/>
    <x v="489"/>
    <d v="2012-01-05T03:33:00"/>
  </r>
  <r>
    <n v="490"/>
    <s v="PROJECT IS CANCELLED"/>
    <s v="Cancelled"/>
    <x v="28"/>
    <x v="117"/>
    <x v="2"/>
    <x v="0"/>
    <s v="USD"/>
    <n v="1345677285"/>
    <x v="490"/>
    <x v="0"/>
    <n v="0"/>
    <b v="0"/>
    <x v="5"/>
    <x v="109"/>
    <e v="#DIV/0!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x v="0"/>
    <n v="0"/>
    <b v="0"/>
    <x v="5"/>
    <x v="109"/>
    <e v="#DIV/0!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x v="0"/>
    <n v="0"/>
    <b v="0"/>
    <x v="5"/>
    <x v="109"/>
    <e v="#DIV/0!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x v="0"/>
    <n v="0"/>
    <b v="0"/>
    <x v="5"/>
    <x v="109"/>
    <e v="#DIV/0!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x v="0"/>
    <n v="3"/>
    <b v="0"/>
    <x v="5"/>
    <x v="405"/>
    <n v="10.333333333333334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x v="0"/>
    <n v="0"/>
    <b v="0"/>
    <x v="5"/>
    <x v="109"/>
    <e v="#DIV/0!"/>
    <x v="0"/>
    <x v="5"/>
    <x v="495"/>
    <d v="2015-07-16T11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x v="0"/>
    <n v="1"/>
    <b v="0"/>
    <x v="5"/>
    <x v="406"/>
    <n v="1"/>
    <x v="0"/>
    <x v="5"/>
    <x v="496"/>
    <d v="2014-02-10T14:21:14"/>
  </r>
  <r>
    <n v="497"/>
    <s v="Galaxy Probe Kids"/>
    <s v="live-action/animated series pilot."/>
    <x v="140"/>
    <x v="134"/>
    <x v="2"/>
    <x v="0"/>
    <s v="USD"/>
    <n v="1419483600"/>
    <x v="497"/>
    <x v="0"/>
    <n v="3"/>
    <b v="0"/>
    <x v="5"/>
    <x v="407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x v="0"/>
    <n v="22"/>
    <b v="0"/>
    <x v="5"/>
    <x v="408"/>
    <n v="136.090909090909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x v="0"/>
    <n v="26"/>
    <b v="0"/>
    <x v="5"/>
    <x v="409"/>
    <n v="73.461538461538467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x v="0"/>
    <n v="4"/>
    <b v="0"/>
    <x v="5"/>
    <x v="410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x v="0"/>
    <n v="0"/>
    <b v="0"/>
    <x v="5"/>
    <x v="109"/>
    <e v="#DIV/0!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x v="0"/>
    <n v="4"/>
    <b v="0"/>
    <x v="5"/>
    <x v="411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x v="0"/>
    <n v="9"/>
    <b v="0"/>
    <x v="5"/>
    <x v="412"/>
    <n v="12.66666666666666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x v="0"/>
    <n v="5"/>
    <b v="0"/>
    <x v="5"/>
    <x v="413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x v="0"/>
    <n v="14"/>
    <b v="0"/>
    <x v="5"/>
    <x v="414"/>
    <n v="3.7142857142857144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x v="0"/>
    <n v="1"/>
    <b v="0"/>
    <x v="5"/>
    <x v="415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x v="0"/>
    <n v="10"/>
    <b v="0"/>
    <x v="5"/>
    <x v="416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x v="0"/>
    <n v="3"/>
    <b v="0"/>
    <x v="5"/>
    <x v="417"/>
    <n v="133.3333333333333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x v="0"/>
    <n v="1"/>
    <b v="0"/>
    <x v="5"/>
    <x v="418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x v="0"/>
    <n v="0"/>
    <b v="0"/>
    <x v="5"/>
    <x v="109"/>
    <e v="#DIV/0!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x v="0"/>
    <n v="5"/>
    <b v="0"/>
    <x v="5"/>
    <x v="419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x v="0"/>
    <n v="2"/>
    <b v="0"/>
    <x v="5"/>
    <x v="420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x v="0"/>
    <n v="68"/>
    <b v="0"/>
    <x v="5"/>
    <x v="421"/>
    <n v="102.38235294117646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x v="0"/>
    <n v="3"/>
    <b v="0"/>
    <x v="5"/>
    <x v="422"/>
    <n v="16.666666666666668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x v="0"/>
    <n v="34"/>
    <b v="0"/>
    <x v="5"/>
    <x v="423"/>
    <n v="725.02941176470586"/>
    <x v="0"/>
    <x v="5"/>
    <x v="515"/>
    <d v="2015-12-29T03:46:41"/>
  </r>
  <r>
    <n v="516"/>
    <s v="Shipmates"/>
    <s v="A big brother style comedy animation series starring famous seafarers"/>
    <x v="10"/>
    <x v="117"/>
    <x v="2"/>
    <x v="1"/>
    <s v="GBP"/>
    <n v="1432752080"/>
    <x v="516"/>
    <x v="0"/>
    <n v="0"/>
    <b v="0"/>
    <x v="5"/>
    <x v="109"/>
    <e v="#DIV/0!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x v="0"/>
    <n v="3"/>
    <b v="0"/>
    <x v="5"/>
    <x v="424"/>
    <n v="68.333333333333329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x v="0"/>
    <n v="0"/>
    <b v="0"/>
    <x v="5"/>
    <x v="109"/>
    <e v="#DIV/0!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x v="0"/>
    <n v="70"/>
    <b v="0"/>
    <x v="5"/>
    <x v="425"/>
    <n v="39.228571428571428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x v="0"/>
    <n v="34"/>
    <b v="1"/>
    <x v="6"/>
    <x v="426"/>
    <n v="150.14705882352942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x v="0"/>
    <n v="56"/>
    <b v="1"/>
    <x v="6"/>
    <x v="427"/>
    <n v="93.428571428571431"/>
    <x v="1"/>
    <x v="6"/>
    <x v="521"/>
    <d v="2016-10-31T20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x v="0"/>
    <n v="31"/>
    <b v="1"/>
    <x v="6"/>
    <x v="89"/>
    <n v="110.9677419354838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x v="0"/>
    <n v="84"/>
    <b v="1"/>
    <x v="6"/>
    <x v="428"/>
    <n v="71.785714285714292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x v="0"/>
    <n v="130"/>
    <b v="1"/>
    <x v="6"/>
    <x v="429"/>
    <n v="29.258076923076924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x v="0"/>
    <n v="12"/>
    <b v="1"/>
    <x v="6"/>
    <x v="31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x v="0"/>
    <n v="23"/>
    <b v="1"/>
    <x v="6"/>
    <x v="430"/>
    <n v="74.347826086956516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x v="0"/>
    <n v="158"/>
    <b v="1"/>
    <x v="6"/>
    <x v="431"/>
    <n v="63.829113924050631"/>
    <x v="1"/>
    <x v="6"/>
    <x v="527"/>
    <d v="2017-02-17T08:05:00"/>
  </r>
  <r>
    <n v="528"/>
    <s v="Devastated No Matter What"/>
    <s v="A Festival Backed Production of a Full-Length Play."/>
    <x v="146"/>
    <x v="414"/>
    <x v="0"/>
    <x v="0"/>
    <s v="USD"/>
    <n v="1434921600"/>
    <x v="528"/>
    <x v="0"/>
    <n v="30"/>
    <b v="1"/>
    <x v="6"/>
    <x v="432"/>
    <n v="44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x v="0"/>
    <n v="18"/>
    <b v="1"/>
    <x v="6"/>
    <x v="433"/>
    <n v="86.944444444444443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x v="0"/>
    <n v="29"/>
    <b v="1"/>
    <x v="6"/>
    <x v="434"/>
    <n v="126.55172413793103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x v="0"/>
    <n v="31"/>
    <b v="1"/>
    <x v="6"/>
    <x v="31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x v="0"/>
    <n v="173"/>
    <b v="1"/>
    <x v="6"/>
    <x v="435"/>
    <n v="71.242774566473983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x v="0"/>
    <n v="17"/>
    <b v="1"/>
    <x v="6"/>
    <x v="20"/>
    <n v="117.88235294117646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x v="0"/>
    <n v="48"/>
    <b v="1"/>
    <x v="6"/>
    <x v="436"/>
    <n v="327.08333333333331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x v="0"/>
    <n v="59"/>
    <b v="1"/>
    <x v="6"/>
    <x v="78"/>
    <n v="34.745762711864408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x v="0"/>
    <n v="39"/>
    <b v="1"/>
    <x v="6"/>
    <x v="437"/>
    <n v="100.06410256410257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x v="0"/>
    <n v="59"/>
    <b v="1"/>
    <x v="6"/>
    <x v="11"/>
    <n v="40.847457627118644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x v="0"/>
    <n v="60"/>
    <b v="1"/>
    <x v="6"/>
    <x v="438"/>
    <n v="252.01666666666668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x v="0"/>
    <n v="20"/>
    <b v="1"/>
    <x v="6"/>
    <x v="439"/>
    <n v="25.161000000000001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x v="0"/>
    <n v="1"/>
    <b v="0"/>
    <x v="7"/>
    <x v="440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x v="0"/>
    <n v="1"/>
    <b v="0"/>
    <x v="7"/>
    <x v="441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x v="0"/>
    <n v="1"/>
    <b v="0"/>
    <x v="7"/>
    <x v="442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x v="0"/>
    <n v="2"/>
    <b v="0"/>
    <x v="7"/>
    <x v="443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x v="0"/>
    <n v="2"/>
    <b v="0"/>
    <x v="7"/>
    <x v="444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x v="0"/>
    <n v="34"/>
    <b v="0"/>
    <x v="7"/>
    <x v="445"/>
    <n v="402.7058823529411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x v="0"/>
    <n v="2"/>
    <b v="0"/>
    <x v="7"/>
    <x v="446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x v="0"/>
    <n v="0"/>
    <b v="0"/>
    <x v="7"/>
    <x v="109"/>
    <e v="#DIV/0!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x v="0"/>
    <n v="1"/>
    <b v="0"/>
    <x v="7"/>
    <x v="447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x v="0"/>
    <n v="8"/>
    <b v="0"/>
    <x v="7"/>
    <x v="448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x v="0"/>
    <n v="4"/>
    <b v="0"/>
    <x v="7"/>
    <x v="449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x v="0"/>
    <n v="28"/>
    <b v="0"/>
    <x v="7"/>
    <x v="450"/>
    <n v="135.03571428571428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x v="0"/>
    <n v="0"/>
    <b v="0"/>
    <x v="7"/>
    <x v="109"/>
    <e v="#DIV/0!"/>
    <x v="2"/>
    <x v="7"/>
    <x v="552"/>
    <d v="2016-01-09T06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x v="0"/>
    <n v="6"/>
    <b v="0"/>
    <x v="7"/>
    <x v="451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x v="0"/>
    <n v="22"/>
    <b v="0"/>
    <x v="7"/>
    <x v="452"/>
    <n v="64.363636363636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x v="0"/>
    <n v="0"/>
    <b v="0"/>
    <x v="7"/>
    <x v="109"/>
    <e v="#DIV/0!"/>
    <x v="2"/>
    <x v="7"/>
    <x v="555"/>
    <d v="2016-06-12T00:29:03"/>
  </r>
  <r>
    <n v="556"/>
    <s v="Braille Academy"/>
    <s v="An educational platform for learning Unified English Braille Code"/>
    <x v="6"/>
    <x v="148"/>
    <x v="2"/>
    <x v="0"/>
    <s v="USD"/>
    <n v="1452112717"/>
    <x v="556"/>
    <x v="0"/>
    <n v="1"/>
    <b v="0"/>
    <x v="7"/>
    <x v="453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x v="0"/>
    <n v="20"/>
    <b v="0"/>
    <x v="7"/>
    <x v="454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x v="0"/>
    <n v="0"/>
    <b v="0"/>
    <x v="7"/>
    <x v="109"/>
    <e v="#DIV/0!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x v="0"/>
    <n v="1"/>
    <b v="0"/>
    <x v="7"/>
    <x v="455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x v="0"/>
    <n v="3"/>
    <b v="0"/>
    <x v="7"/>
    <x v="362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x v="0"/>
    <n v="2"/>
    <b v="0"/>
    <x v="7"/>
    <x v="456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x v="0"/>
    <n v="0"/>
    <b v="0"/>
    <x v="7"/>
    <x v="109"/>
    <e v="#DIV/0!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x v="0"/>
    <n v="2"/>
    <b v="0"/>
    <x v="7"/>
    <x v="457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x v="0"/>
    <n v="1"/>
    <b v="0"/>
    <x v="7"/>
    <x v="458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x v="0"/>
    <n v="0"/>
    <b v="0"/>
    <x v="7"/>
    <x v="109"/>
    <e v="#DIV/0!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x v="0"/>
    <n v="1"/>
    <b v="0"/>
    <x v="7"/>
    <x v="459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x v="0"/>
    <n v="0"/>
    <b v="0"/>
    <x v="7"/>
    <x v="109"/>
    <e v="#DIV/0!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x v="0"/>
    <n v="5"/>
    <b v="0"/>
    <x v="7"/>
    <x v="460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x v="0"/>
    <n v="1"/>
    <b v="0"/>
    <x v="7"/>
    <x v="417"/>
    <n v="20"/>
    <x v="2"/>
    <x v="7"/>
    <x v="569"/>
    <d v="2016-01-01T12:20:12"/>
  </r>
  <r>
    <n v="570"/>
    <s v="Relaunching in May"/>
    <s v="Humans have AM/FM/Satellite radio, kids have radio Disney, pets have DogCatRadio."/>
    <x v="94"/>
    <x v="436"/>
    <x v="2"/>
    <x v="0"/>
    <s v="USD"/>
    <n v="1455822569"/>
    <x v="570"/>
    <x v="0"/>
    <n v="1"/>
    <b v="0"/>
    <x v="7"/>
    <x v="461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x v="0"/>
    <n v="2"/>
    <b v="0"/>
    <x v="7"/>
    <x v="462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x v="0"/>
    <n v="0"/>
    <b v="0"/>
    <x v="7"/>
    <x v="109"/>
    <e v="#DIV/0!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x v="0"/>
    <n v="9"/>
    <b v="0"/>
    <x v="7"/>
    <x v="463"/>
    <n v="38.44444444444444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x v="0"/>
    <n v="4"/>
    <b v="0"/>
    <x v="7"/>
    <x v="464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x v="0"/>
    <n v="4"/>
    <b v="0"/>
    <x v="7"/>
    <x v="465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x v="0"/>
    <n v="1"/>
    <b v="0"/>
    <x v="7"/>
    <x v="466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x v="0"/>
    <n v="1"/>
    <b v="0"/>
    <x v="7"/>
    <x v="418"/>
    <n v="10"/>
    <x v="2"/>
    <x v="7"/>
    <x v="577"/>
    <d v="2016-05-20T06:08:22"/>
  </r>
  <r>
    <n v="578"/>
    <s v="weBuy Crowdsourced Shopping"/>
    <s v="weBuy trade built on technology and Crowd Sourced Power"/>
    <x v="152"/>
    <x v="441"/>
    <x v="2"/>
    <x v="1"/>
    <s v="GBP"/>
    <n v="1441633993"/>
    <x v="578"/>
    <x v="0"/>
    <n v="7"/>
    <b v="0"/>
    <x v="7"/>
    <x v="467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x v="0"/>
    <n v="5"/>
    <b v="0"/>
    <x v="7"/>
    <x v="468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x v="0"/>
    <n v="1"/>
    <b v="0"/>
    <x v="7"/>
    <x v="108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x v="0"/>
    <n v="0"/>
    <b v="0"/>
    <x v="7"/>
    <x v="109"/>
    <e v="#DIV/0!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x v="0"/>
    <n v="0"/>
    <b v="0"/>
    <x v="7"/>
    <x v="109"/>
    <e v="#DIV/0!"/>
    <x v="2"/>
    <x v="7"/>
    <x v="582"/>
    <d v="2015-03-15T10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x v="583"/>
    <x v="0"/>
    <n v="1"/>
    <b v="0"/>
    <x v="7"/>
    <x v="469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x v="0"/>
    <n v="2"/>
    <b v="0"/>
    <x v="7"/>
    <x v="460"/>
    <n v="5"/>
    <x v="2"/>
    <x v="7"/>
    <x v="584"/>
    <d v="2015-03-16T08:11:56"/>
  </r>
  <r>
    <n v="585"/>
    <s v="Link Card"/>
    <s v="SAVE UP TO 40% WHEN YOU SPEND!_x000a__x000a_PRE-ORDER YOUR LINK CARD TODAY"/>
    <x v="7"/>
    <x v="117"/>
    <x v="2"/>
    <x v="1"/>
    <s v="GBP"/>
    <n v="1448928000"/>
    <x v="585"/>
    <x v="0"/>
    <n v="0"/>
    <b v="0"/>
    <x v="7"/>
    <x v="109"/>
    <e v="#DIV/0!"/>
    <x v="2"/>
    <x v="7"/>
    <x v="585"/>
    <d v="2015-11-30T16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x v="0"/>
    <n v="4"/>
    <b v="0"/>
    <x v="7"/>
    <x v="470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x v="0"/>
    <n v="7"/>
    <b v="0"/>
    <x v="7"/>
    <x v="471"/>
    <n v="389.28571428571428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x v="0"/>
    <n v="2"/>
    <b v="0"/>
    <x v="7"/>
    <x v="472"/>
    <n v="150.5"/>
    <x v="2"/>
    <x v="7"/>
    <x v="588"/>
    <d v="2016-11-17T11:28:06"/>
  </r>
  <r>
    <n v="589"/>
    <s v="Get Neighborly"/>
    <s v="Services closer than you think..."/>
    <x v="51"/>
    <x v="116"/>
    <x v="2"/>
    <x v="0"/>
    <s v="USD"/>
    <n v="1436366699"/>
    <x v="589"/>
    <x v="0"/>
    <n v="1"/>
    <b v="0"/>
    <x v="7"/>
    <x v="473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x v="0"/>
    <n v="9"/>
    <b v="0"/>
    <x v="7"/>
    <x v="474"/>
    <n v="24.777777777777779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x v="0"/>
    <n v="2"/>
    <b v="0"/>
    <x v="7"/>
    <x v="475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x v="0"/>
    <n v="1"/>
    <b v="0"/>
    <x v="7"/>
    <x v="422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x v="0"/>
    <n v="7"/>
    <b v="0"/>
    <x v="7"/>
    <x v="476"/>
    <n v="16.428571428571427"/>
    <x v="2"/>
    <x v="7"/>
    <x v="593"/>
    <d v="2015-04-06T07:15:45"/>
  </r>
  <r>
    <n v="594"/>
    <s v="Unleashed Fitness"/>
    <s v="Creating a fitness site that will change the fitness game forever!"/>
    <x v="31"/>
    <x v="375"/>
    <x v="2"/>
    <x v="0"/>
    <s v="USD"/>
    <n v="1460832206"/>
    <x v="594"/>
    <x v="0"/>
    <n v="2"/>
    <b v="0"/>
    <x v="7"/>
    <x v="477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x v="0"/>
    <n v="8"/>
    <b v="0"/>
    <x v="7"/>
    <x v="478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x v="0"/>
    <n v="2"/>
    <b v="0"/>
    <x v="7"/>
    <x v="479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x v="0"/>
    <n v="2"/>
    <b v="0"/>
    <x v="7"/>
    <x v="480"/>
    <n v="10"/>
    <x v="2"/>
    <x v="7"/>
    <x v="597"/>
    <d v="2016-07-31T08:00:00"/>
  </r>
  <r>
    <n v="598"/>
    <s v="Goals not creeds"/>
    <s v="This is a project to create a crowd-funding site for Urantia Book readers worldwide."/>
    <x v="30"/>
    <x v="447"/>
    <x v="2"/>
    <x v="0"/>
    <s v="USD"/>
    <n v="1417737781"/>
    <x v="598"/>
    <x v="0"/>
    <n v="7"/>
    <b v="0"/>
    <x v="7"/>
    <x v="481"/>
    <n v="121.428571428571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x v="0"/>
    <n v="2"/>
    <b v="0"/>
    <x v="7"/>
    <x v="482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x v="0"/>
    <n v="1"/>
    <b v="0"/>
    <x v="7"/>
    <x v="17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x v="0"/>
    <n v="6"/>
    <b v="0"/>
    <x v="7"/>
    <x v="483"/>
    <n v="23.333333333333332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x v="0"/>
    <n v="0"/>
    <b v="0"/>
    <x v="7"/>
    <x v="109"/>
    <e v="#DIV/0!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x v="0"/>
    <n v="13"/>
    <b v="0"/>
    <x v="7"/>
    <x v="484"/>
    <n v="45.386153846153846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x v="0"/>
    <n v="0"/>
    <b v="0"/>
    <x v="7"/>
    <x v="109"/>
    <e v="#DIV/0!"/>
    <x v="2"/>
    <x v="7"/>
    <x v="604"/>
    <d v="2014-08-27T16:50:56"/>
  </r>
  <r>
    <n v="605"/>
    <s v="Teach Your Parents iPad (Canceled)"/>
    <s v="An iPad support care package for your parents / seniors."/>
    <x v="10"/>
    <x v="449"/>
    <x v="1"/>
    <x v="0"/>
    <s v="USD"/>
    <n v="1440318908"/>
    <x v="605"/>
    <x v="0"/>
    <n v="8"/>
    <b v="0"/>
    <x v="7"/>
    <x v="485"/>
    <n v="16.37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x v="0"/>
    <n v="1"/>
    <b v="0"/>
    <x v="7"/>
    <x v="418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x v="0"/>
    <n v="0"/>
    <b v="0"/>
    <x v="7"/>
    <x v="109"/>
    <e v="#DIV/0!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x v="0"/>
    <n v="5"/>
    <b v="0"/>
    <x v="7"/>
    <x v="486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x v="0"/>
    <n v="1"/>
    <b v="0"/>
    <x v="7"/>
    <x v="487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x v="0"/>
    <n v="0"/>
    <b v="0"/>
    <x v="7"/>
    <x v="109"/>
    <e v="#DIV/0!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x v="0"/>
    <n v="0"/>
    <b v="0"/>
    <x v="7"/>
    <x v="109"/>
    <e v="#DIV/0!"/>
    <x v="2"/>
    <x v="7"/>
    <x v="611"/>
    <d v="2016-01-19T05:27:17"/>
  </r>
  <r>
    <n v="612"/>
    <s v="Web Streaming 2.0 (Canceled)"/>
    <s v="A Fast and Reliable new Web platform to stream videos from Internet"/>
    <x v="3"/>
    <x v="117"/>
    <x v="1"/>
    <x v="13"/>
    <s v="EUR"/>
    <n v="1472777146"/>
    <x v="612"/>
    <x v="0"/>
    <n v="0"/>
    <b v="0"/>
    <x v="7"/>
    <x v="109"/>
    <e v="#DIV/0!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x v="0"/>
    <n v="121"/>
    <b v="0"/>
    <x v="7"/>
    <x v="488"/>
    <n v="105.93388429752066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x v="0"/>
    <n v="0"/>
    <b v="0"/>
    <x v="7"/>
    <x v="109"/>
    <e v="#DIV/0!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x v="0"/>
    <n v="0"/>
    <b v="0"/>
    <x v="7"/>
    <x v="109"/>
    <e v="#DIV/0!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x v="0"/>
    <n v="0"/>
    <b v="0"/>
    <x v="7"/>
    <x v="109"/>
    <e v="#DIV/0!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x v="0"/>
    <n v="3"/>
    <b v="0"/>
    <x v="7"/>
    <x v="419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x v="0"/>
    <n v="0"/>
    <b v="0"/>
    <x v="7"/>
    <x v="109"/>
    <e v="#DIV/0!"/>
    <x v="2"/>
    <x v="7"/>
    <x v="618"/>
    <d v="2015-12-09T11:26:43"/>
  </r>
  <r>
    <n v="619"/>
    <s v="Big Data (Canceled)"/>
    <s v="Big Data Sets for researchers interested in improving the quality of life."/>
    <x v="156"/>
    <x v="116"/>
    <x v="1"/>
    <x v="0"/>
    <s v="USD"/>
    <n v="1416933390"/>
    <x v="619"/>
    <x v="0"/>
    <n v="1"/>
    <b v="0"/>
    <x v="7"/>
    <x v="489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x v="0"/>
    <n v="1"/>
    <b v="0"/>
    <x v="7"/>
    <x v="460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x v="0"/>
    <n v="3"/>
    <b v="0"/>
    <x v="7"/>
    <x v="490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x v="0"/>
    <n v="9"/>
    <b v="0"/>
    <x v="7"/>
    <x v="491"/>
    <n v="37.888888888888886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x v="0"/>
    <n v="0"/>
    <b v="0"/>
    <x v="7"/>
    <x v="109"/>
    <e v="#DIV/0!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x v="0"/>
    <n v="0"/>
    <b v="0"/>
    <x v="7"/>
    <x v="109"/>
    <e v="#DIV/0!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x v="0"/>
    <n v="0"/>
    <b v="0"/>
    <x v="7"/>
    <x v="109"/>
    <e v="#DIV/0!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x v="0"/>
    <n v="39"/>
    <b v="0"/>
    <x v="7"/>
    <x v="492"/>
    <n v="111.410256410256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x v="0"/>
    <n v="1"/>
    <b v="0"/>
    <x v="7"/>
    <x v="459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x v="0"/>
    <n v="0"/>
    <b v="0"/>
    <x v="7"/>
    <x v="109"/>
    <e v="#DIV/0!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x v="0"/>
    <n v="3"/>
    <b v="0"/>
    <x v="7"/>
    <x v="493"/>
    <n v="116.666666666666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x v="0"/>
    <n v="1"/>
    <b v="0"/>
    <x v="7"/>
    <x v="494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x v="0"/>
    <n v="9"/>
    <b v="0"/>
    <x v="7"/>
    <x v="495"/>
    <n v="76.666666666666671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x v="0"/>
    <n v="0"/>
    <b v="0"/>
    <x v="7"/>
    <x v="109"/>
    <e v="#DIV/0!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x v="0"/>
    <n v="25"/>
    <b v="0"/>
    <x v="7"/>
    <x v="496"/>
    <n v="49.8"/>
    <x v="2"/>
    <x v="7"/>
    <x v="633"/>
    <d v="2016-06-17T15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x v="634"/>
    <x v="0"/>
    <n v="1"/>
    <b v="0"/>
    <x v="7"/>
    <x v="459"/>
    <n v="1"/>
    <x v="2"/>
    <x v="7"/>
    <x v="634"/>
    <d v="2015-02-26T14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x v="635"/>
    <x v="0"/>
    <n v="1"/>
    <b v="0"/>
    <x v="7"/>
    <x v="168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x v="0"/>
    <n v="1"/>
    <b v="0"/>
    <x v="7"/>
    <x v="418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x v="0"/>
    <n v="0"/>
    <b v="0"/>
    <x v="7"/>
    <x v="109"/>
    <e v="#DIV/0!"/>
    <x v="2"/>
    <x v="7"/>
    <x v="637"/>
    <d v="2017-02-25T15:04:00"/>
  </r>
  <r>
    <n v="638"/>
    <s v="W (Canceled)"/>
    <s v="O0"/>
    <x v="61"/>
    <x v="461"/>
    <x v="1"/>
    <x v="12"/>
    <s v="EUR"/>
    <n v="1490447662"/>
    <x v="638"/>
    <x v="0"/>
    <n v="6"/>
    <b v="0"/>
    <x v="7"/>
    <x v="497"/>
    <n v="3"/>
    <x v="2"/>
    <x v="7"/>
    <x v="638"/>
    <d v="2017-03-25T05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x v="639"/>
    <x v="0"/>
    <n v="1"/>
    <b v="0"/>
    <x v="7"/>
    <x v="498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x v="0"/>
    <n v="2"/>
    <b v="1"/>
    <x v="8"/>
    <x v="499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x v="0"/>
    <n v="315"/>
    <b v="1"/>
    <x v="8"/>
    <x v="500"/>
    <n v="151.31746031746033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x v="0"/>
    <n v="2174"/>
    <b v="1"/>
    <x v="8"/>
    <x v="501"/>
    <n v="134.359245630174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x v="0"/>
    <n v="152"/>
    <b v="1"/>
    <x v="8"/>
    <x v="502"/>
    <n v="174.02631578947367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x v="0"/>
    <n v="1021"/>
    <b v="1"/>
    <x v="8"/>
    <x v="503"/>
    <n v="73.486268364348675"/>
    <x v="2"/>
    <x v="8"/>
    <x v="644"/>
    <d v="2014-10-28T17:00:00"/>
  </r>
  <r>
    <n v="645"/>
    <s v="Carbon Fiber Collar Stays"/>
    <s v="Ever wanted to own something made out of carbon fiber? Now you can!"/>
    <x v="13"/>
    <x v="467"/>
    <x v="0"/>
    <x v="0"/>
    <s v="USD"/>
    <n v="1470962274"/>
    <x v="645"/>
    <x v="0"/>
    <n v="237"/>
    <b v="1"/>
    <x v="8"/>
    <x v="504"/>
    <n v="23.518987341772153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x v="0"/>
    <n v="27"/>
    <b v="1"/>
    <x v="8"/>
    <x v="505"/>
    <n v="39.074444444444445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x v="0"/>
    <n v="17"/>
    <b v="1"/>
    <x v="8"/>
    <x v="506"/>
    <n v="125.94117647058823"/>
    <x v="2"/>
    <x v="8"/>
    <x v="647"/>
    <d v="2016-03-17T09:25:49"/>
  </r>
  <r>
    <n v="648"/>
    <s v="Audio Jacket"/>
    <s v="Get ready for the next product that you canâ€™t live without"/>
    <x v="19"/>
    <x v="470"/>
    <x v="0"/>
    <x v="0"/>
    <s v="USD"/>
    <n v="1413304708"/>
    <x v="648"/>
    <x v="0"/>
    <n v="27"/>
    <b v="1"/>
    <x v="8"/>
    <x v="507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x v="0"/>
    <n v="82"/>
    <b v="1"/>
    <x v="8"/>
    <x v="508"/>
    <n v="42.670731707317074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x v="0"/>
    <n v="48"/>
    <b v="1"/>
    <x v="8"/>
    <x v="509"/>
    <n v="35.1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x v="0"/>
    <n v="105"/>
    <b v="1"/>
    <x v="8"/>
    <x v="510"/>
    <n v="239.35238095238094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x v="0"/>
    <n v="28"/>
    <b v="1"/>
    <x v="8"/>
    <x v="511"/>
    <n v="107.6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x v="0"/>
    <n v="1107"/>
    <b v="1"/>
    <x v="8"/>
    <x v="512"/>
    <n v="95.830623306233065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x v="0"/>
    <n v="1013"/>
    <b v="1"/>
    <x v="8"/>
    <x v="513"/>
    <n v="31.663376110562684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x v="0"/>
    <n v="274"/>
    <b v="1"/>
    <x v="8"/>
    <x v="514"/>
    <n v="42.886861313868614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x v="0"/>
    <n v="87"/>
    <b v="1"/>
    <x v="8"/>
    <x v="515"/>
    <n v="122.73563218390805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x v="0"/>
    <n v="99"/>
    <b v="1"/>
    <x v="8"/>
    <x v="516"/>
    <n v="190.45454545454547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x v="0"/>
    <n v="276"/>
    <b v="1"/>
    <x v="8"/>
    <x v="517"/>
    <n v="109.33695652173913"/>
    <x v="2"/>
    <x v="8"/>
    <x v="658"/>
    <d v="2015-07-26T10:00:00"/>
  </r>
  <r>
    <n v="659"/>
    <s v="Lulu Watch Designs - Apple Watch"/>
    <s v="Sync up your lifestyle"/>
    <x v="9"/>
    <x v="481"/>
    <x v="0"/>
    <x v="0"/>
    <s v="USD"/>
    <n v="1440339295"/>
    <x v="659"/>
    <x v="0"/>
    <n v="21"/>
    <b v="1"/>
    <x v="8"/>
    <x v="518"/>
    <n v="143.6666666666666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x v="0"/>
    <n v="18"/>
    <b v="0"/>
    <x v="8"/>
    <x v="519"/>
    <n v="84.944444444444443"/>
    <x v="2"/>
    <x v="8"/>
    <x v="660"/>
    <d v="2014-11-09T10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x v="0"/>
    <n v="9"/>
    <b v="0"/>
    <x v="8"/>
    <x v="520"/>
    <n v="10.555555555555555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x v="0"/>
    <n v="4"/>
    <b v="0"/>
    <x v="8"/>
    <x v="177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x v="0"/>
    <n v="7"/>
    <b v="0"/>
    <x v="8"/>
    <x v="521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x v="0"/>
    <n v="29"/>
    <b v="0"/>
    <x v="8"/>
    <x v="522"/>
    <n v="31.172413793103448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x v="0"/>
    <n v="12"/>
    <b v="0"/>
    <x v="8"/>
    <x v="523"/>
    <n v="155.33333333333334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x v="0"/>
    <n v="4"/>
    <b v="0"/>
    <x v="8"/>
    <x v="524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x v="0"/>
    <n v="28"/>
    <b v="0"/>
    <x v="8"/>
    <x v="525"/>
    <n v="178.92857142857142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x v="0"/>
    <n v="25"/>
    <b v="0"/>
    <x v="8"/>
    <x v="526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x v="0"/>
    <n v="28"/>
    <b v="0"/>
    <x v="8"/>
    <x v="527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x v="0"/>
    <n v="310"/>
    <b v="0"/>
    <x v="8"/>
    <x v="528"/>
    <n v="84.99677419354839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x v="0"/>
    <n v="15"/>
    <b v="0"/>
    <x v="8"/>
    <x v="529"/>
    <n v="788.533333333333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x v="0"/>
    <n v="215"/>
    <b v="0"/>
    <x v="8"/>
    <x v="530"/>
    <n v="50.29767441860465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x v="0"/>
    <n v="3"/>
    <b v="0"/>
    <x v="8"/>
    <x v="531"/>
    <n v="68.333333333333329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x v="0"/>
    <n v="2"/>
    <b v="0"/>
    <x v="8"/>
    <x v="479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x v="0"/>
    <n v="26"/>
    <b v="0"/>
    <x v="8"/>
    <x v="532"/>
    <n v="34.269230769230766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x v="0"/>
    <n v="24"/>
    <b v="0"/>
    <x v="8"/>
    <x v="533"/>
    <n v="61.291666666666664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x v="0"/>
    <n v="96"/>
    <b v="0"/>
    <x v="8"/>
    <x v="534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x v="0"/>
    <n v="17"/>
    <b v="0"/>
    <x v="8"/>
    <x v="535"/>
    <n v="65.17647058823529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x v="0"/>
    <n v="94"/>
    <b v="0"/>
    <x v="8"/>
    <x v="536"/>
    <n v="93.90425531914893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x v="0"/>
    <n v="129"/>
    <b v="0"/>
    <x v="8"/>
    <x v="537"/>
    <n v="150.65116279069767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x v="0"/>
    <n v="1"/>
    <b v="0"/>
    <x v="8"/>
    <x v="167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x v="0"/>
    <n v="4"/>
    <b v="0"/>
    <x v="8"/>
    <x v="538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x v="0"/>
    <n v="3"/>
    <b v="0"/>
    <x v="8"/>
    <x v="539"/>
    <n v="99.333333333333329"/>
    <x v="2"/>
    <x v="8"/>
    <x v="683"/>
    <d v="2016-10-31T13:36:04"/>
  </r>
  <r>
    <n v="684"/>
    <s v="Arcus Motion Analyzer | The Versatile Smart Ring"/>
    <s v="Arcus gives your fingers super powers."/>
    <x v="163"/>
    <x v="502"/>
    <x v="2"/>
    <x v="0"/>
    <s v="USD"/>
    <n v="1406257200"/>
    <x v="684"/>
    <x v="0"/>
    <n v="135"/>
    <b v="0"/>
    <x v="8"/>
    <x v="540"/>
    <n v="177.3925925925925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x v="0"/>
    <n v="10"/>
    <b v="0"/>
    <x v="8"/>
    <x v="541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x v="0"/>
    <n v="0"/>
    <b v="0"/>
    <x v="8"/>
    <x v="109"/>
    <e v="#DIV/0!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x v="0"/>
    <n v="6"/>
    <b v="0"/>
    <x v="8"/>
    <x v="542"/>
    <n v="591.66666666666663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x v="0"/>
    <n v="36"/>
    <b v="0"/>
    <x v="8"/>
    <x v="543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x v="0"/>
    <n v="336"/>
    <b v="0"/>
    <x v="8"/>
    <x v="544"/>
    <n v="343.14732142857144"/>
    <x v="2"/>
    <x v="8"/>
    <x v="689"/>
    <d v="2016-12-07T20:59:00"/>
  </r>
  <r>
    <n v="690"/>
    <s v="BLOXSHIELD"/>
    <s v="A radiation shield for your fitness tracker, smartwatch or other wearable smart device"/>
    <x v="22"/>
    <x v="507"/>
    <x v="2"/>
    <x v="0"/>
    <s v="USD"/>
    <n v="1473400800"/>
    <x v="690"/>
    <x v="0"/>
    <n v="34"/>
    <b v="0"/>
    <x v="8"/>
    <x v="545"/>
    <n v="72.588235294117652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x v="0"/>
    <n v="10"/>
    <b v="0"/>
    <x v="8"/>
    <x v="546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x v="0"/>
    <n v="201"/>
    <b v="0"/>
    <x v="8"/>
    <x v="547"/>
    <n v="6.497512437810945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x v="0"/>
    <n v="296"/>
    <b v="0"/>
    <x v="8"/>
    <x v="548"/>
    <n v="119.3851351351351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x v="0"/>
    <n v="7"/>
    <b v="0"/>
    <x v="8"/>
    <x v="549"/>
    <n v="84.285714285714292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x v="0"/>
    <n v="7"/>
    <b v="0"/>
    <x v="8"/>
    <x v="550"/>
    <n v="90.857142857142861"/>
    <x v="2"/>
    <x v="8"/>
    <x v="695"/>
    <d v="2014-10-31T04:30:20"/>
  </r>
  <r>
    <n v="696"/>
    <s v="trustee"/>
    <s v="Show your fidelity by wearing the Trustee rings! Show where you are (at)!"/>
    <x v="164"/>
    <x v="116"/>
    <x v="2"/>
    <x v="9"/>
    <s v="EUR"/>
    <n v="1406326502"/>
    <x v="696"/>
    <x v="0"/>
    <n v="1"/>
    <b v="0"/>
    <x v="8"/>
    <x v="551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x v="0"/>
    <n v="114"/>
    <b v="0"/>
    <x v="8"/>
    <x v="552"/>
    <n v="20.34210526315789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x v="0"/>
    <n v="29"/>
    <b v="0"/>
    <x v="8"/>
    <x v="553"/>
    <n v="530.68965517241384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x v="0"/>
    <n v="890"/>
    <b v="0"/>
    <x v="8"/>
    <x v="554"/>
    <n v="120.39184269662923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x v="0"/>
    <n v="31"/>
    <b v="0"/>
    <x v="8"/>
    <x v="555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x v="0"/>
    <n v="21"/>
    <b v="0"/>
    <x v="8"/>
    <x v="556"/>
    <n v="291.33333333333331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x v="0"/>
    <n v="37"/>
    <b v="0"/>
    <x v="8"/>
    <x v="557"/>
    <n v="124.91918918918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x v="0"/>
    <n v="7"/>
    <b v="0"/>
    <x v="8"/>
    <x v="558"/>
    <n v="119.571428571428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x v="0"/>
    <n v="4"/>
    <b v="0"/>
    <x v="8"/>
    <x v="559"/>
    <n v="120.25"/>
    <x v="2"/>
    <x v="8"/>
    <x v="704"/>
    <d v="2017-02-19T20:37:48"/>
  </r>
  <r>
    <n v="705"/>
    <s v="SomnoScope"/>
    <s v="The closest thing ever to the Holy Grail of wearables technology"/>
    <x v="57"/>
    <x v="518"/>
    <x v="2"/>
    <x v="9"/>
    <s v="EUR"/>
    <n v="1484999278"/>
    <x v="705"/>
    <x v="0"/>
    <n v="5"/>
    <b v="0"/>
    <x v="8"/>
    <x v="560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x v="0"/>
    <n v="0"/>
    <b v="0"/>
    <x v="8"/>
    <x v="109"/>
    <e v="#DIV/0!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x v="0"/>
    <n v="456"/>
    <b v="0"/>
    <x v="8"/>
    <x v="561"/>
    <n v="117.69868421052631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x v="0"/>
    <n v="369"/>
    <b v="0"/>
    <x v="8"/>
    <x v="562"/>
    <n v="23.948509485094849"/>
    <x v="2"/>
    <x v="8"/>
    <x v="708"/>
    <d v="2014-09-13T05:56:40"/>
  </r>
  <r>
    <n v="709"/>
    <s v="lumiglove"/>
    <s v="A &quot;handheld&quot; light, which eases the way you illuminate objects and/or paths."/>
    <x v="36"/>
    <x v="377"/>
    <x v="2"/>
    <x v="0"/>
    <s v="USD"/>
    <n v="1417741159"/>
    <x v="709"/>
    <x v="0"/>
    <n v="2"/>
    <b v="0"/>
    <x v="8"/>
    <x v="563"/>
    <n v="30.5"/>
    <x v="2"/>
    <x v="8"/>
    <x v="709"/>
    <d v="2014-12-04T16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x v="710"/>
    <x v="0"/>
    <n v="0"/>
    <b v="0"/>
    <x v="8"/>
    <x v="109"/>
    <e v="#DIV/0!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x v="0"/>
    <n v="338"/>
    <b v="0"/>
    <x v="8"/>
    <x v="564"/>
    <n v="99.973372781065095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x v="0"/>
    <n v="4"/>
    <b v="0"/>
    <x v="8"/>
    <x v="565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x v="0"/>
    <n v="1"/>
    <b v="0"/>
    <x v="8"/>
    <x v="566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x v="0"/>
    <n v="28"/>
    <b v="0"/>
    <x v="8"/>
    <x v="567"/>
    <n v="80.32142857142856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x v="0"/>
    <n v="12"/>
    <b v="0"/>
    <x v="8"/>
    <x v="568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x v="0"/>
    <n v="16"/>
    <b v="0"/>
    <x v="8"/>
    <x v="569"/>
    <n v="44.6875"/>
    <x v="2"/>
    <x v="8"/>
    <x v="716"/>
    <d v="2014-11-30T16:00:00"/>
  </r>
  <r>
    <n v="717"/>
    <s v="cool air belt"/>
    <s v="Cool air flowing under clothing keeps you cool."/>
    <x v="57"/>
    <x v="527"/>
    <x v="2"/>
    <x v="0"/>
    <s v="USD"/>
    <n v="1409949002"/>
    <x v="717"/>
    <x v="0"/>
    <n v="4"/>
    <b v="0"/>
    <x v="8"/>
    <x v="570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x v="0"/>
    <n v="4"/>
    <b v="0"/>
    <x v="8"/>
    <x v="571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x v="0"/>
    <n v="10"/>
    <b v="0"/>
    <x v="8"/>
    <x v="57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x v="0"/>
    <n v="41"/>
    <b v="1"/>
    <x v="9"/>
    <x v="573"/>
    <n v="66.70731707317072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x v="0"/>
    <n v="119"/>
    <b v="1"/>
    <x v="9"/>
    <x v="574"/>
    <n v="84.142857142857139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x v="0"/>
    <n v="153"/>
    <b v="1"/>
    <x v="9"/>
    <x v="575"/>
    <n v="215.72549019607843"/>
    <x v="3"/>
    <x v="9"/>
    <x v="722"/>
    <d v="2012-04-08T10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x v="0"/>
    <n v="100"/>
    <b v="1"/>
    <x v="9"/>
    <x v="576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x v="0"/>
    <n v="143"/>
    <b v="1"/>
    <x v="9"/>
    <x v="577"/>
    <n v="51.62944055944056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x v="0"/>
    <n v="140"/>
    <b v="1"/>
    <x v="9"/>
    <x v="28"/>
    <n v="143.3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x v="0"/>
    <n v="35"/>
    <b v="1"/>
    <x v="9"/>
    <x v="578"/>
    <n v="72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x v="0"/>
    <n v="149"/>
    <b v="1"/>
    <x v="9"/>
    <x v="579"/>
    <n v="36.530201342281877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x v="0"/>
    <n v="130"/>
    <b v="1"/>
    <x v="9"/>
    <x v="580"/>
    <n v="60.903461538461535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x v="0"/>
    <n v="120"/>
    <b v="1"/>
    <x v="9"/>
    <x v="314"/>
    <n v="43.55"/>
    <x v="3"/>
    <x v="9"/>
    <x v="729"/>
    <d v="2012-09-18T20:27:41"/>
  </r>
  <r>
    <n v="730"/>
    <s v="Encyclopedia of Surfing"/>
    <s v="A Massive but Cheerful Online Digital Archive of Surfing"/>
    <x v="22"/>
    <x v="539"/>
    <x v="0"/>
    <x v="0"/>
    <s v="USD"/>
    <n v="1323280391"/>
    <x v="730"/>
    <x v="0"/>
    <n v="265"/>
    <b v="1"/>
    <x v="9"/>
    <x v="581"/>
    <n v="99.7660377358490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x v="0"/>
    <n v="71"/>
    <b v="1"/>
    <x v="9"/>
    <x v="582"/>
    <n v="88.732394366197184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x v="0"/>
    <n v="13"/>
    <b v="1"/>
    <x v="9"/>
    <x v="583"/>
    <n v="4.9230769230769234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x v="0"/>
    <n v="169"/>
    <b v="1"/>
    <x v="9"/>
    <x v="584"/>
    <n v="17.822485207100591"/>
    <x v="3"/>
    <x v="9"/>
    <x v="733"/>
    <d v="2013-12-20T02:04:52"/>
  </r>
  <r>
    <n v="734"/>
    <s v="Sideswiped"/>
    <s v="Sideswiped is my story of growing in and trusting God through the mess and mysteries of life."/>
    <x v="0"/>
    <x v="543"/>
    <x v="0"/>
    <x v="5"/>
    <s v="CAD"/>
    <n v="1431147600"/>
    <x v="734"/>
    <x v="0"/>
    <n v="57"/>
    <b v="1"/>
    <x v="9"/>
    <x v="585"/>
    <n v="187.19298245614036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x v="0"/>
    <n v="229"/>
    <b v="1"/>
    <x v="9"/>
    <x v="586"/>
    <n v="234.80786026200875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x v="0"/>
    <n v="108"/>
    <b v="1"/>
    <x v="9"/>
    <x v="587"/>
    <n v="105.04629629629629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x v="0"/>
    <n v="108"/>
    <b v="1"/>
    <x v="9"/>
    <x v="588"/>
    <n v="56.666666666666664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x v="0"/>
    <n v="41"/>
    <b v="1"/>
    <x v="9"/>
    <x v="589"/>
    <n v="39.048780487804876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x v="0"/>
    <n v="139"/>
    <b v="1"/>
    <x v="9"/>
    <x v="590"/>
    <n v="68.34532374100719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x v="0"/>
    <n v="19"/>
    <b v="1"/>
    <x v="9"/>
    <x v="202"/>
    <n v="169.57894736842104"/>
    <x v="3"/>
    <x v="9"/>
    <x v="740"/>
    <d v="2015-06-20T19:31:22"/>
  </r>
  <r>
    <n v="741"/>
    <s v="reVILNA: the vilna ghetto project"/>
    <s v="A revolutionary digital mapping project of the Vilna Ghetto"/>
    <x v="93"/>
    <x v="550"/>
    <x v="0"/>
    <x v="0"/>
    <s v="USD"/>
    <n v="1370964806"/>
    <x v="741"/>
    <x v="0"/>
    <n v="94"/>
    <b v="1"/>
    <x v="9"/>
    <x v="591"/>
    <n v="141.4234042553191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x v="0"/>
    <n v="23"/>
    <b v="1"/>
    <x v="9"/>
    <x v="592"/>
    <n v="67.391304347826093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x v="0"/>
    <n v="15"/>
    <b v="1"/>
    <x v="9"/>
    <x v="593"/>
    <n v="54.2666666666666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x v="0"/>
    <n v="62"/>
    <b v="1"/>
    <x v="9"/>
    <x v="594"/>
    <n v="82.516129032258064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x v="0"/>
    <n v="74"/>
    <b v="1"/>
    <x v="9"/>
    <x v="595"/>
    <n v="53.729729729729726"/>
    <x v="3"/>
    <x v="9"/>
    <x v="745"/>
    <d v="2013-05-03T05:44:05"/>
  </r>
  <r>
    <n v="746"/>
    <s v="Attention: People With Body Parts"/>
    <s v="This is a book of letters. Letters to our body parts."/>
    <x v="174"/>
    <x v="555"/>
    <x v="0"/>
    <x v="0"/>
    <s v="USD"/>
    <n v="1348372740"/>
    <x v="746"/>
    <x v="0"/>
    <n v="97"/>
    <b v="1"/>
    <x v="9"/>
    <x v="596"/>
    <n v="34.20618556701030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x v="0"/>
    <n v="55"/>
    <b v="1"/>
    <x v="9"/>
    <x v="597"/>
    <n v="127.3272727272727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x v="0"/>
    <n v="44"/>
    <b v="1"/>
    <x v="9"/>
    <x v="598"/>
    <n v="45.56818181818182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x v="0"/>
    <n v="110"/>
    <b v="1"/>
    <x v="9"/>
    <x v="599"/>
    <n v="95.963636363636368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x v="0"/>
    <n v="59"/>
    <b v="1"/>
    <x v="9"/>
    <x v="600"/>
    <n v="77.271186440677965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x v="0"/>
    <n v="62"/>
    <b v="1"/>
    <x v="9"/>
    <x v="23"/>
    <n v="57.3387096774193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x v="0"/>
    <n v="105"/>
    <b v="1"/>
    <x v="9"/>
    <x v="601"/>
    <n v="53.190476190476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x v="0"/>
    <n v="26"/>
    <b v="1"/>
    <x v="9"/>
    <x v="602"/>
    <n v="492.30769230769232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x v="0"/>
    <n v="49"/>
    <b v="1"/>
    <x v="9"/>
    <x v="603"/>
    <n v="42.346938775510203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x v="0"/>
    <n v="68"/>
    <b v="1"/>
    <x v="9"/>
    <x v="604"/>
    <n v="37.46602941176470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x v="0"/>
    <n v="22"/>
    <b v="1"/>
    <x v="9"/>
    <x v="605"/>
    <n v="37.45454545454545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x v="0"/>
    <n v="18"/>
    <b v="1"/>
    <x v="9"/>
    <x v="606"/>
    <n v="33.055555555555557"/>
    <x v="3"/>
    <x v="9"/>
    <x v="757"/>
    <d v="2012-12-05T17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x v="758"/>
    <x v="0"/>
    <n v="19"/>
    <b v="1"/>
    <x v="9"/>
    <x v="607"/>
    <n v="134.21052631578948"/>
    <x v="3"/>
    <x v="9"/>
    <x v="758"/>
    <d v="2010-10-08T12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x v="0"/>
    <n v="99"/>
    <b v="1"/>
    <x v="9"/>
    <x v="608"/>
    <n v="51.474747474747474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x v="0"/>
    <n v="0"/>
    <b v="0"/>
    <x v="10"/>
    <x v="109"/>
    <e v="#DIV/0!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x v="0"/>
    <n v="6"/>
    <b v="0"/>
    <x v="10"/>
    <x v="609"/>
    <n v="39.166666666666664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x v="0"/>
    <n v="0"/>
    <b v="0"/>
    <x v="10"/>
    <x v="109"/>
    <e v="#DIV/0!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x v="0"/>
    <n v="1"/>
    <b v="0"/>
    <x v="10"/>
    <x v="610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x v="0"/>
    <n v="0"/>
    <b v="0"/>
    <x v="10"/>
    <x v="109"/>
    <e v="#DIV/0!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x v="0"/>
    <n v="44"/>
    <b v="0"/>
    <x v="10"/>
    <x v="611"/>
    <n v="57.295454545454547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x v="0"/>
    <n v="0"/>
    <b v="0"/>
    <x v="10"/>
    <x v="109"/>
    <e v="#DIV/0!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x v="0"/>
    <n v="3"/>
    <b v="0"/>
    <x v="10"/>
    <x v="612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x v="0"/>
    <n v="0"/>
    <b v="0"/>
    <x v="10"/>
    <x v="109"/>
    <e v="#DIV/0!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x v="0"/>
    <n v="52"/>
    <b v="0"/>
    <x v="10"/>
    <x v="613"/>
    <n v="31.846153846153847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x v="0"/>
    <n v="0"/>
    <b v="0"/>
    <x v="10"/>
    <x v="109"/>
    <e v="#DIV/0!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x v="0"/>
    <n v="1"/>
    <b v="0"/>
    <x v="10"/>
    <x v="614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x v="0"/>
    <n v="1"/>
    <b v="0"/>
    <x v="10"/>
    <x v="422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x v="0"/>
    <n v="2"/>
    <b v="0"/>
    <x v="10"/>
    <x v="615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x v="0"/>
    <n v="9"/>
    <b v="0"/>
    <x v="10"/>
    <x v="616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x v="0"/>
    <n v="5"/>
    <b v="0"/>
    <x v="10"/>
    <x v="617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x v="0"/>
    <n v="57"/>
    <b v="0"/>
    <x v="10"/>
    <x v="618"/>
    <n v="63.122807017543863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x v="0"/>
    <n v="3"/>
    <b v="0"/>
    <x v="10"/>
    <x v="449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x v="0"/>
    <n v="1"/>
    <b v="0"/>
    <x v="10"/>
    <x v="177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x v="0"/>
    <n v="6"/>
    <b v="0"/>
    <x v="10"/>
    <x v="129"/>
    <n v="66.666666666666671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x v="0"/>
    <n v="27"/>
    <b v="1"/>
    <x v="11"/>
    <x v="87"/>
    <n v="38.518518518518519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x v="0"/>
    <n v="25"/>
    <b v="1"/>
    <x v="11"/>
    <x v="619"/>
    <n v="42.60920000000000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x v="0"/>
    <n v="14"/>
    <b v="1"/>
    <x v="11"/>
    <x v="31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x v="0"/>
    <n v="35"/>
    <b v="1"/>
    <x v="11"/>
    <x v="620"/>
    <n v="63.485714285714288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x v="0"/>
    <n v="10"/>
    <b v="1"/>
    <x v="11"/>
    <x v="78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x v="0"/>
    <n v="29"/>
    <b v="1"/>
    <x v="11"/>
    <x v="621"/>
    <n v="31.14275862068965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x v="0"/>
    <n v="44"/>
    <b v="1"/>
    <x v="11"/>
    <x v="622"/>
    <n v="162.27272727272728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x v="0"/>
    <n v="17"/>
    <b v="1"/>
    <x v="11"/>
    <x v="623"/>
    <n v="8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x v="0"/>
    <n v="34"/>
    <b v="1"/>
    <x v="11"/>
    <x v="624"/>
    <n v="59.8544117647058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x v="0"/>
    <n v="14"/>
    <b v="1"/>
    <x v="11"/>
    <x v="625"/>
    <n v="132.85714285714286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x v="0"/>
    <n v="156"/>
    <b v="1"/>
    <x v="11"/>
    <x v="626"/>
    <n v="92.547820512820508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x v="0"/>
    <n v="128"/>
    <b v="1"/>
    <x v="11"/>
    <x v="627"/>
    <n v="60.859375"/>
    <x v="4"/>
    <x v="11"/>
    <x v="791"/>
    <d v="2013-11-12T21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x v="792"/>
    <x v="0"/>
    <n v="60"/>
    <b v="1"/>
    <x v="11"/>
    <x v="628"/>
    <n v="41.851833333333339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x v="0"/>
    <n v="32"/>
    <b v="1"/>
    <x v="11"/>
    <x v="629"/>
    <n v="88.32593749999999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x v="0"/>
    <n v="53"/>
    <b v="1"/>
    <x v="11"/>
    <x v="630"/>
    <n v="158.96226415094338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x v="0"/>
    <n v="184"/>
    <b v="1"/>
    <x v="11"/>
    <x v="631"/>
    <n v="85.054347826086953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x v="0"/>
    <n v="90"/>
    <b v="1"/>
    <x v="11"/>
    <x v="40"/>
    <n v="112.6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x v="0"/>
    <n v="71"/>
    <b v="1"/>
    <x v="11"/>
    <x v="632"/>
    <n v="45.4366197183098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x v="0"/>
    <n v="87"/>
    <b v="1"/>
    <x v="11"/>
    <x v="633"/>
    <n v="46.218390804597703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x v="0"/>
    <n v="28"/>
    <b v="1"/>
    <x v="11"/>
    <x v="634"/>
    <n v="178.60714285714286"/>
    <x v="4"/>
    <x v="11"/>
    <x v="799"/>
    <d v="2012-04-27T08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x v="0"/>
    <n v="56"/>
    <b v="1"/>
    <x v="11"/>
    <x v="635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x v="0"/>
    <n v="51"/>
    <b v="1"/>
    <x v="11"/>
    <x v="636"/>
    <n v="43.733921568627444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x v="0"/>
    <n v="75"/>
    <b v="1"/>
    <x v="11"/>
    <x v="303"/>
    <n v="81.06666666666666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x v="0"/>
    <n v="38"/>
    <b v="1"/>
    <x v="11"/>
    <x v="637"/>
    <n v="74.60526315789474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x v="0"/>
    <n v="18"/>
    <b v="1"/>
    <x v="11"/>
    <x v="31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x v="0"/>
    <n v="54"/>
    <b v="1"/>
    <x v="11"/>
    <x v="2"/>
    <n v="58.333333333333336"/>
    <x v="4"/>
    <x v="11"/>
    <x v="805"/>
    <d v="2011-07-16T15:00:00"/>
  </r>
  <r>
    <n v="806"/>
    <s v="Golden Animals NEW Album!"/>
    <s v="Help Golden Animals finish their NEW Album!"/>
    <x v="6"/>
    <x v="603"/>
    <x v="0"/>
    <x v="0"/>
    <s v="USD"/>
    <n v="1315413339"/>
    <x v="806"/>
    <x v="0"/>
    <n v="71"/>
    <b v="1"/>
    <x v="11"/>
    <x v="638"/>
    <n v="117.67605633802818"/>
    <x v="4"/>
    <x v="11"/>
    <x v="806"/>
    <d v="2011-09-07T08:35:39"/>
  </r>
  <r>
    <n v="807"/>
    <s v="Sic Vita - New EP Release - 2017"/>
    <s v="Join the Sic Vita family and lend a hand as we create a new album!"/>
    <x v="23"/>
    <x v="604"/>
    <x v="0"/>
    <x v="0"/>
    <s v="USD"/>
    <n v="1488333600"/>
    <x v="807"/>
    <x v="0"/>
    <n v="57"/>
    <b v="1"/>
    <x v="11"/>
    <x v="639"/>
    <n v="73.77192982456139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x v="0"/>
    <n v="43"/>
    <b v="1"/>
    <x v="11"/>
    <x v="31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x v="809"/>
    <x v="0"/>
    <n v="52"/>
    <b v="1"/>
    <x v="11"/>
    <x v="640"/>
    <n v="79.82692307692308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x v="0"/>
    <n v="27"/>
    <b v="1"/>
    <x v="11"/>
    <x v="2"/>
    <n v="58.333333333333336"/>
    <x v="4"/>
    <x v="11"/>
    <x v="810"/>
    <d v="2012-08-31T17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x v="811"/>
    <x v="0"/>
    <n v="12"/>
    <b v="1"/>
    <x v="11"/>
    <x v="87"/>
    <n v="86.666666666666671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x v="0"/>
    <n v="33"/>
    <b v="1"/>
    <x v="11"/>
    <x v="641"/>
    <n v="27.606060606060606"/>
    <x v="4"/>
    <x v="11"/>
    <x v="812"/>
    <d v="2013-03-01T05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x v="813"/>
    <x v="0"/>
    <n v="96"/>
    <b v="1"/>
    <x v="11"/>
    <x v="642"/>
    <n v="24.99937500000000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x v="0"/>
    <n v="28"/>
    <b v="1"/>
    <x v="11"/>
    <x v="643"/>
    <n v="45.464285714285715"/>
    <x v="4"/>
    <x v="11"/>
    <x v="814"/>
    <d v="2011-05-31T10:04:00"/>
  </r>
  <r>
    <n v="815"/>
    <s v="Some Late Help for The Early Reset"/>
    <s v="Be a part of helping The Early Reset finish their new 7 song EP."/>
    <x v="23"/>
    <x v="611"/>
    <x v="0"/>
    <x v="0"/>
    <s v="USD"/>
    <n v="1414879303"/>
    <x v="815"/>
    <x v="0"/>
    <n v="43"/>
    <b v="1"/>
    <x v="11"/>
    <x v="644"/>
    <n v="99.534883720930239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x v="0"/>
    <n v="205"/>
    <b v="1"/>
    <x v="11"/>
    <x v="645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x v="0"/>
    <n v="23"/>
    <b v="1"/>
    <x v="11"/>
    <x v="646"/>
    <n v="89.419999999999987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x v="0"/>
    <n v="19"/>
    <b v="1"/>
    <x v="11"/>
    <x v="647"/>
    <n v="28.684210526315791"/>
    <x v="4"/>
    <x v="11"/>
    <x v="818"/>
    <d v="2012-08-07T09:01:00"/>
  </r>
  <r>
    <n v="819"/>
    <s v="Winter Tour"/>
    <s v="We are touring the Southeast in support of our new EP"/>
    <x v="44"/>
    <x v="140"/>
    <x v="0"/>
    <x v="0"/>
    <s v="USD"/>
    <n v="1387601040"/>
    <x v="819"/>
    <x v="0"/>
    <n v="14"/>
    <b v="1"/>
    <x v="11"/>
    <x v="648"/>
    <n v="31.0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x v="0"/>
    <n v="38"/>
    <b v="1"/>
    <x v="11"/>
    <x v="649"/>
    <n v="70.55263157894737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x v="0"/>
    <n v="78"/>
    <b v="1"/>
    <x v="11"/>
    <x v="31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x v="0"/>
    <n v="69"/>
    <b v="1"/>
    <x v="11"/>
    <x v="650"/>
    <n v="51.811594202898547"/>
    <x v="4"/>
    <x v="11"/>
    <x v="822"/>
    <d v="2012-10-05T14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x v="0"/>
    <n v="33"/>
    <b v="1"/>
    <x v="11"/>
    <x v="651"/>
    <n v="43.515151515151516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x v="0"/>
    <n v="54"/>
    <b v="1"/>
    <x v="11"/>
    <x v="652"/>
    <n v="39.816666666666663"/>
    <x v="4"/>
    <x v="11"/>
    <x v="824"/>
    <d v="2010-04-17T22:59:00"/>
  </r>
  <r>
    <n v="825"/>
    <s v="KILL FREEMAN"/>
    <s v="Kickstarting Kill Freeman independently. Help fund the New Record, Video and Live Shows."/>
    <x v="78"/>
    <x v="620"/>
    <x v="0"/>
    <x v="0"/>
    <s v="USD"/>
    <n v="1351495284"/>
    <x v="825"/>
    <x v="0"/>
    <n v="99"/>
    <b v="1"/>
    <x v="11"/>
    <x v="653"/>
    <n v="126.8080808080808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x v="0"/>
    <n v="49"/>
    <b v="1"/>
    <x v="11"/>
    <x v="654"/>
    <n v="113.87755102040816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x v="0"/>
    <n v="11"/>
    <b v="1"/>
    <x v="11"/>
    <x v="101"/>
    <n v="28.18181818181818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x v="0"/>
    <n v="38"/>
    <b v="1"/>
    <x v="11"/>
    <x v="644"/>
    <n v="36.60526315789474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x v="0"/>
    <n v="16"/>
    <b v="1"/>
    <x v="11"/>
    <x v="87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x v="0"/>
    <n v="32"/>
    <b v="1"/>
    <x v="11"/>
    <x v="655"/>
    <n v="60.65625"/>
    <x v="4"/>
    <x v="11"/>
    <x v="830"/>
    <d v="2013-03-22T03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x v="831"/>
    <x v="0"/>
    <n v="20"/>
    <b v="1"/>
    <x v="11"/>
    <x v="656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x v="0"/>
    <n v="154"/>
    <b v="1"/>
    <x v="11"/>
    <x v="657"/>
    <n v="97.993896103896105"/>
    <x v="4"/>
    <x v="11"/>
    <x v="832"/>
    <d v="2012-01-21T00:13:00"/>
  </r>
  <r>
    <n v="833"/>
    <s v="Ragman Rolls"/>
    <s v="This is an American rock album."/>
    <x v="12"/>
    <x v="627"/>
    <x v="0"/>
    <x v="0"/>
    <s v="USD"/>
    <n v="1397941475"/>
    <x v="833"/>
    <x v="0"/>
    <n v="41"/>
    <b v="1"/>
    <x v="11"/>
    <x v="658"/>
    <n v="148.7804878048780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x v="0"/>
    <n v="75"/>
    <b v="1"/>
    <x v="11"/>
    <x v="659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x v="0"/>
    <n v="40"/>
    <b v="1"/>
    <x v="11"/>
    <x v="660"/>
    <n v="58.625"/>
    <x v="4"/>
    <x v="11"/>
    <x v="835"/>
    <d v="2012-05-18T19:00:00"/>
  </r>
  <r>
    <n v="836"/>
    <s v="DESMADRE Full Album + Press Kit"/>
    <s v="An album you can bring home to mom."/>
    <x v="10"/>
    <x v="630"/>
    <x v="0"/>
    <x v="0"/>
    <s v="USD"/>
    <n v="1381108918"/>
    <x v="836"/>
    <x v="0"/>
    <n v="46"/>
    <b v="1"/>
    <x v="11"/>
    <x v="661"/>
    <n v="109.70695652173914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x v="0"/>
    <n v="62"/>
    <b v="1"/>
    <x v="11"/>
    <x v="662"/>
    <n v="49.11290322580644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x v="0"/>
    <n v="61"/>
    <b v="1"/>
    <x v="11"/>
    <x v="663"/>
    <n v="47.672131147540981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x v="0"/>
    <n v="96"/>
    <b v="1"/>
    <x v="11"/>
    <x v="664"/>
    <n v="60.737812499999997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x v="0"/>
    <n v="190"/>
    <b v="1"/>
    <x v="12"/>
    <x v="665"/>
    <n v="63.37715789473684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x v="1"/>
    <n v="94"/>
    <b v="1"/>
    <x v="12"/>
    <x v="666"/>
    <n v="53.893617021276597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x v="1"/>
    <n v="39"/>
    <b v="1"/>
    <x v="12"/>
    <x v="667"/>
    <n v="66.871794871794876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x v="0"/>
    <n v="127"/>
    <b v="1"/>
    <x v="12"/>
    <x v="668"/>
    <n v="63.102362204724407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x v="1"/>
    <n v="159"/>
    <b v="1"/>
    <x v="12"/>
    <x v="669"/>
    <n v="36.628930817610062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x v="0"/>
    <n v="177"/>
    <b v="1"/>
    <x v="12"/>
    <x v="670"/>
    <n v="34.005706214689269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x v="0"/>
    <n v="47"/>
    <b v="1"/>
    <x v="12"/>
    <x v="671"/>
    <n v="28.553404255319148"/>
    <x v="4"/>
    <x v="12"/>
    <x v="846"/>
    <d v="2014-03-10T06:00:00"/>
  </r>
  <r>
    <n v="847"/>
    <s v="CENTROPYMUSIC"/>
    <s v="MUSIC WITH MEANING!  MUSIC THAT MATTERS!!!"/>
    <x v="185"/>
    <x v="115"/>
    <x v="0"/>
    <x v="0"/>
    <s v="USD"/>
    <n v="1436555376"/>
    <x v="847"/>
    <x v="0"/>
    <n v="1"/>
    <b v="1"/>
    <x v="12"/>
    <x v="31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x v="0"/>
    <n v="16"/>
    <b v="1"/>
    <x v="12"/>
    <x v="31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x v="0"/>
    <n v="115"/>
    <b v="1"/>
    <x v="12"/>
    <x v="672"/>
    <n v="41.704347826086959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x v="0"/>
    <n v="133"/>
    <b v="1"/>
    <x v="12"/>
    <x v="673"/>
    <n v="46.669172932330824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x v="0"/>
    <n v="70"/>
    <b v="1"/>
    <x v="12"/>
    <x v="674"/>
    <n v="37.271428571428572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x v="0"/>
    <n v="62"/>
    <b v="1"/>
    <x v="12"/>
    <x v="675"/>
    <n v="59.258064516129032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x v="0"/>
    <n v="10"/>
    <b v="1"/>
    <x v="12"/>
    <x v="31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x v="0"/>
    <n v="499"/>
    <b v="1"/>
    <x v="12"/>
    <x v="676"/>
    <n v="65.86232464929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x v="0"/>
    <n v="47"/>
    <b v="1"/>
    <x v="12"/>
    <x v="677"/>
    <n v="31.914893617021278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x v="0"/>
    <n v="28"/>
    <b v="1"/>
    <x v="12"/>
    <x v="678"/>
    <n v="19.464285714285715"/>
    <x v="4"/>
    <x v="12"/>
    <x v="856"/>
    <d v="2016-10-25T11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x v="0"/>
    <n v="24"/>
    <b v="1"/>
    <x v="12"/>
    <x v="31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x v="0"/>
    <n v="76"/>
    <b v="1"/>
    <x v="12"/>
    <x v="679"/>
    <n v="22.737763157894737"/>
    <x v="4"/>
    <x v="12"/>
    <x v="858"/>
    <d v="2015-04-15T14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x v="0"/>
    <n v="98"/>
    <b v="1"/>
    <x v="12"/>
    <x v="680"/>
    <n v="42.724489795918366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x v="0"/>
    <n v="48"/>
    <b v="0"/>
    <x v="13"/>
    <x v="681"/>
    <n v="52.916666666666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x v="0"/>
    <n v="2"/>
    <b v="0"/>
    <x v="13"/>
    <x v="682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x v="0"/>
    <n v="4"/>
    <b v="0"/>
    <x v="13"/>
    <x v="683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x v="0"/>
    <n v="5"/>
    <b v="0"/>
    <x v="13"/>
    <x v="684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x v="0"/>
    <n v="79"/>
    <b v="0"/>
    <x v="13"/>
    <x v="685"/>
    <n v="34.177215189873415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x v="0"/>
    <n v="2"/>
    <b v="0"/>
    <x v="13"/>
    <x v="686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x v="0"/>
    <n v="11"/>
    <b v="0"/>
    <x v="13"/>
    <x v="687"/>
    <n v="58.181818181818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x v="0"/>
    <n v="11"/>
    <b v="0"/>
    <x v="13"/>
    <x v="688"/>
    <n v="109.1818181818181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x v="0"/>
    <n v="1"/>
    <b v="0"/>
    <x v="13"/>
    <x v="689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x v="0"/>
    <n v="3"/>
    <b v="0"/>
    <x v="13"/>
    <x v="690"/>
    <n v="346.66666666666669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x v="0"/>
    <n v="5"/>
    <b v="0"/>
    <x v="13"/>
    <x v="691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x v="0"/>
    <n v="12"/>
    <b v="0"/>
    <x v="13"/>
    <x v="692"/>
    <n v="27.08333333333333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x v="0"/>
    <n v="2"/>
    <b v="0"/>
    <x v="13"/>
    <x v="693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x v="0"/>
    <n v="5"/>
    <b v="0"/>
    <x v="13"/>
    <x v="694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x v="0"/>
    <n v="21"/>
    <b v="0"/>
    <x v="13"/>
    <x v="695"/>
    <n v="34.761904761904759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x v="0"/>
    <n v="0"/>
    <b v="0"/>
    <x v="13"/>
    <x v="109"/>
    <e v="#DIV/0!"/>
    <x v="4"/>
    <x v="13"/>
    <x v="875"/>
    <d v="2015-09-21T09:22:11"/>
  </r>
  <r>
    <n v="876"/>
    <s v="Sound Of Dobells"/>
    <s v="What was the greatest record shop ever?  DOBELLS!"/>
    <x v="189"/>
    <x v="656"/>
    <x v="2"/>
    <x v="1"/>
    <s v="GBP"/>
    <n v="1359978927"/>
    <x v="876"/>
    <x v="0"/>
    <n v="45"/>
    <b v="0"/>
    <x v="13"/>
    <x v="696"/>
    <n v="28.577777777777779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x v="0"/>
    <n v="29"/>
    <b v="0"/>
    <x v="13"/>
    <x v="697"/>
    <n v="46.586206896551722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x v="0"/>
    <n v="2"/>
    <b v="0"/>
    <x v="13"/>
    <x v="698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x v="0"/>
    <n v="30"/>
    <b v="0"/>
    <x v="13"/>
    <x v="699"/>
    <n v="21.466666666666665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x v="0"/>
    <n v="8"/>
    <b v="0"/>
    <x v="14"/>
    <x v="700"/>
    <n v="14.12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x v="0"/>
    <n v="1"/>
    <b v="0"/>
    <x v="14"/>
    <x v="417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x v="0"/>
    <n v="14"/>
    <b v="0"/>
    <x v="14"/>
    <x v="701"/>
    <n v="21.571428571428573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x v="0"/>
    <n v="24"/>
    <b v="0"/>
    <x v="14"/>
    <x v="702"/>
    <n v="83.375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x v="0"/>
    <n v="2"/>
    <b v="0"/>
    <x v="14"/>
    <x v="460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x v="0"/>
    <n v="21"/>
    <b v="0"/>
    <x v="14"/>
    <x v="703"/>
    <n v="35.714285714285715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x v="0"/>
    <n v="7"/>
    <b v="0"/>
    <x v="14"/>
    <x v="704"/>
    <n v="29.285714285714285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x v="0"/>
    <n v="0"/>
    <b v="0"/>
    <x v="14"/>
    <x v="109"/>
    <e v="#DIV/0!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x v="0"/>
    <n v="4"/>
    <b v="0"/>
    <x v="14"/>
    <x v="705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x v="0"/>
    <n v="32"/>
    <b v="0"/>
    <x v="14"/>
    <x v="706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x v="0"/>
    <n v="4"/>
    <b v="0"/>
    <x v="14"/>
    <x v="707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x v="0"/>
    <n v="9"/>
    <b v="0"/>
    <x v="14"/>
    <x v="140"/>
    <n v="28.8888888888888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x v="0"/>
    <n v="17"/>
    <b v="0"/>
    <x v="14"/>
    <x v="708"/>
    <n v="143.8235294117647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x v="0"/>
    <n v="5"/>
    <b v="0"/>
    <x v="14"/>
    <x v="709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x v="0"/>
    <n v="53"/>
    <b v="0"/>
    <x v="14"/>
    <x v="710"/>
    <n v="147.81132075471697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x v="0"/>
    <n v="7"/>
    <b v="0"/>
    <x v="14"/>
    <x v="711"/>
    <n v="27.857142857142858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x v="0"/>
    <n v="72"/>
    <b v="0"/>
    <x v="14"/>
    <x v="142"/>
    <n v="44.444444444444443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x v="0"/>
    <n v="0"/>
    <b v="0"/>
    <x v="14"/>
    <x v="109"/>
    <e v="#DIV/0!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x v="0"/>
    <n v="2"/>
    <b v="0"/>
    <x v="14"/>
    <x v="712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x v="0"/>
    <n v="8"/>
    <b v="0"/>
    <x v="14"/>
    <x v="713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x v="0"/>
    <n v="2"/>
    <b v="0"/>
    <x v="13"/>
    <x v="714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x v="0"/>
    <n v="0"/>
    <b v="0"/>
    <x v="13"/>
    <x v="109"/>
    <e v="#DIV/0!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x v="0"/>
    <n v="3"/>
    <b v="0"/>
    <x v="13"/>
    <x v="715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x v="0"/>
    <n v="4"/>
    <b v="0"/>
    <x v="13"/>
    <x v="416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x v="0"/>
    <n v="3"/>
    <b v="0"/>
    <x v="13"/>
    <x v="716"/>
    <n v="50.333333333333336"/>
    <x v="4"/>
    <x v="13"/>
    <x v="904"/>
    <d v="2016-01-02T17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x v="0"/>
    <n v="6"/>
    <b v="0"/>
    <x v="13"/>
    <x v="717"/>
    <n v="32.666666666666664"/>
    <x v="4"/>
    <x v="13"/>
    <x v="905"/>
    <d v="2011-01-23T21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x v="906"/>
    <x v="0"/>
    <n v="0"/>
    <b v="0"/>
    <x v="13"/>
    <x v="109"/>
    <e v="#DIV/0!"/>
    <x v="4"/>
    <x v="13"/>
    <x v="906"/>
    <d v="2014-03-12T19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x v="0"/>
    <n v="0"/>
    <b v="0"/>
    <x v="13"/>
    <x v="109"/>
    <e v="#DIV/0!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x v="0"/>
    <n v="0"/>
    <b v="0"/>
    <x v="13"/>
    <x v="109"/>
    <e v="#DIV/0!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x v="0"/>
    <n v="8"/>
    <b v="0"/>
    <x v="13"/>
    <x v="140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x v="0"/>
    <n v="5"/>
    <b v="0"/>
    <x v="13"/>
    <x v="718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x v="0"/>
    <n v="0"/>
    <b v="0"/>
    <x v="13"/>
    <x v="109"/>
    <e v="#DIV/0!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x v="0"/>
    <n v="2"/>
    <b v="0"/>
    <x v="13"/>
    <x v="719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x v="0"/>
    <n v="24"/>
    <b v="0"/>
    <x v="13"/>
    <x v="720"/>
    <n v="82.583333333333329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x v="0"/>
    <n v="0"/>
    <b v="0"/>
    <x v="13"/>
    <x v="109"/>
    <e v="#DIV/0!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x v="0"/>
    <n v="9"/>
    <b v="0"/>
    <x v="13"/>
    <x v="721"/>
    <n v="41.66666666666666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x v="0"/>
    <n v="0"/>
    <b v="0"/>
    <x v="13"/>
    <x v="109"/>
    <e v="#DIV/0!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x v="0"/>
    <n v="1"/>
    <b v="0"/>
    <x v="13"/>
    <x v="722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x v="0"/>
    <n v="10"/>
    <b v="0"/>
    <x v="13"/>
    <x v="723"/>
    <n v="19.600000000000001"/>
    <x v="4"/>
    <x v="13"/>
    <x v="918"/>
    <d v="2014-12-01T14:59:21"/>
  </r>
  <r>
    <n v="919"/>
    <s v="Jazz CD:  Out of The Blue"/>
    <s v="Cool jazz with a New Orleans flavor."/>
    <x v="22"/>
    <x v="173"/>
    <x v="2"/>
    <x v="0"/>
    <s v="USD"/>
    <n v="1355930645"/>
    <x v="919"/>
    <x v="0"/>
    <n v="1"/>
    <b v="0"/>
    <x v="13"/>
    <x v="724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x v="0"/>
    <n v="0"/>
    <b v="0"/>
    <x v="13"/>
    <x v="109"/>
    <e v="#DIV/0!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x v="0"/>
    <n v="20"/>
    <b v="0"/>
    <x v="13"/>
    <x v="725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x v="0"/>
    <n v="30"/>
    <b v="0"/>
    <x v="13"/>
    <x v="726"/>
    <n v="189.33333333333334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x v="0"/>
    <n v="6"/>
    <b v="0"/>
    <x v="13"/>
    <x v="727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x v="0"/>
    <n v="15"/>
    <b v="0"/>
    <x v="13"/>
    <x v="728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x v="0"/>
    <n v="5"/>
    <b v="0"/>
    <x v="13"/>
    <x v="129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x v="0"/>
    <n v="0"/>
    <b v="0"/>
    <x v="13"/>
    <x v="109"/>
    <e v="#DIV/0!"/>
    <x v="4"/>
    <x v="13"/>
    <x v="926"/>
    <d v="2010-07-08T14:40:00"/>
  </r>
  <r>
    <n v="927"/>
    <s v="JETRO DA SILVA FUNK PROJECT"/>
    <s v="Studio CD/DVD Solo project of Pianist &amp; Keyboardist Jetro da Silva"/>
    <x v="22"/>
    <x v="117"/>
    <x v="2"/>
    <x v="0"/>
    <s v="USD"/>
    <n v="1337024695"/>
    <x v="927"/>
    <x v="0"/>
    <n v="0"/>
    <b v="0"/>
    <x v="13"/>
    <x v="109"/>
    <e v="#DIV/0!"/>
    <x v="4"/>
    <x v="13"/>
    <x v="927"/>
    <d v="2012-05-14T11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x v="0"/>
    <n v="28"/>
    <b v="0"/>
    <x v="13"/>
    <x v="729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x v="0"/>
    <n v="0"/>
    <b v="0"/>
    <x v="13"/>
    <x v="109"/>
    <e v="#DIV/0!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x v="0"/>
    <n v="5"/>
    <b v="0"/>
    <x v="13"/>
    <x v="730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x v="0"/>
    <n v="7"/>
    <b v="0"/>
    <x v="13"/>
    <x v="731"/>
    <n v="18.714285714285715"/>
    <x v="4"/>
    <x v="13"/>
    <x v="931"/>
    <d v="2014-03-16T14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x v="932"/>
    <x v="0"/>
    <n v="30"/>
    <b v="0"/>
    <x v="13"/>
    <x v="732"/>
    <n v="46.033333333333331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x v="0"/>
    <n v="2"/>
    <b v="0"/>
    <x v="13"/>
    <x v="733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x v="0"/>
    <n v="30"/>
    <b v="0"/>
    <x v="13"/>
    <x v="734"/>
    <n v="50.66666666666666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x v="0"/>
    <n v="2"/>
    <b v="0"/>
    <x v="13"/>
    <x v="735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x v="0"/>
    <n v="0"/>
    <b v="0"/>
    <x v="13"/>
    <x v="109"/>
    <e v="#DIV/0!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x v="0"/>
    <n v="2"/>
    <b v="0"/>
    <x v="13"/>
    <x v="736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x v="0"/>
    <n v="1"/>
    <b v="0"/>
    <x v="13"/>
    <x v="737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x v="0"/>
    <n v="2"/>
    <b v="0"/>
    <x v="13"/>
    <x v="738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x v="0"/>
    <n v="14"/>
    <b v="0"/>
    <x v="8"/>
    <x v="739"/>
    <n v="110.285714285714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x v="0"/>
    <n v="31"/>
    <b v="0"/>
    <x v="8"/>
    <x v="740"/>
    <n v="37.451612903225808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x v="0"/>
    <n v="16"/>
    <b v="0"/>
    <x v="8"/>
    <x v="741"/>
    <n v="41.75"/>
    <x v="2"/>
    <x v="8"/>
    <x v="942"/>
    <d v="2016-02-18T12:14:20"/>
  </r>
  <r>
    <n v="943"/>
    <s v="SleepMode"/>
    <s v="A mask for home or travel that will give you the best, undisturbed sleep of your life."/>
    <x v="9"/>
    <x v="683"/>
    <x v="2"/>
    <x v="0"/>
    <s v="USD"/>
    <n v="1480438905"/>
    <x v="943"/>
    <x v="0"/>
    <n v="12"/>
    <b v="0"/>
    <x v="8"/>
    <x v="742"/>
    <n v="24.083333333333332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x v="0"/>
    <n v="96"/>
    <b v="0"/>
    <x v="8"/>
    <x v="743"/>
    <n v="69.40625"/>
    <x v="2"/>
    <x v="8"/>
    <x v="944"/>
    <d v="2016-04-18T06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x v="0"/>
    <n v="16"/>
    <b v="0"/>
    <x v="8"/>
    <x v="744"/>
    <n v="155.25"/>
    <x v="2"/>
    <x v="8"/>
    <x v="945"/>
    <d v="2017-02-18T15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x v="946"/>
    <x v="0"/>
    <n v="5"/>
    <b v="0"/>
    <x v="8"/>
    <x v="745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x v="0"/>
    <n v="0"/>
    <b v="0"/>
    <x v="8"/>
    <x v="109"/>
    <e v="#DIV/0!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x v="0"/>
    <n v="8"/>
    <b v="0"/>
    <x v="8"/>
    <x v="746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x v="0"/>
    <n v="7"/>
    <b v="0"/>
    <x v="8"/>
    <x v="747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x v="0"/>
    <n v="24"/>
    <b v="0"/>
    <x v="8"/>
    <x v="748"/>
    <n v="58.416666666666664"/>
    <x v="2"/>
    <x v="8"/>
    <x v="950"/>
    <d v="2016-01-17T10:01:01"/>
  </r>
  <r>
    <n v="951"/>
    <s v="Smart Harness"/>
    <s v="Revolutionizing the way we walk our dogs!"/>
    <x v="63"/>
    <x v="689"/>
    <x v="2"/>
    <x v="0"/>
    <s v="USD"/>
    <n v="1465054872"/>
    <x v="951"/>
    <x v="0"/>
    <n v="121"/>
    <b v="0"/>
    <x v="8"/>
    <x v="749"/>
    <n v="158.63636363636363"/>
    <x v="2"/>
    <x v="8"/>
    <x v="951"/>
    <d v="2016-06-04T07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x v="952"/>
    <x v="0"/>
    <n v="196"/>
    <b v="0"/>
    <x v="8"/>
    <x v="750"/>
    <n v="99.857142857142861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x v="0"/>
    <n v="5"/>
    <b v="0"/>
    <x v="8"/>
    <x v="751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x v="0"/>
    <n v="73"/>
    <b v="0"/>
    <x v="8"/>
    <x v="752"/>
    <n v="89.191780821917803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x v="0"/>
    <n v="93"/>
    <b v="0"/>
    <x v="8"/>
    <x v="753"/>
    <n v="182.6236559139785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x v="0"/>
    <n v="17"/>
    <b v="0"/>
    <x v="8"/>
    <x v="754"/>
    <n v="50.647058823529413"/>
    <x v="2"/>
    <x v="8"/>
    <x v="956"/>
    <d v="2015-04-26T12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x v="957"/>
    <x v="0"/>
    <n v="7"/>
    <b v="0"/>
    <x v="8"/>
    <x v="755"/>
    <n v="33.285714285714285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x v="0"/>
    <n v="17"/>
    <b v="0"/>
    <x v="8"/>
    <x v="756"/>
    <n v="51.823529411764703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x v="0"/>
    <n v="171"/>
    <b v="0"/>
    <x v="8"/>
    <x v="757"/>
    <n v="113.62573099415205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x v="0"/>
    <n v="188"/>
    <b v="0"/>
    <x v="8"/>
    <x v="758"/>
    <n v="136.46276595744681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x v="0"/>
    <n v="110"/>
    <b v="0"/>
    <x v="8"/>
    <x v="759"/>
    <n v="364.35454545454547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x v="0"/>
    <n v="37"/>
    <b v="0"/>
    <x v="8"/>
    <x v="760"/>
    <n v="19.243243243243242"/>
    <x v="2"/>
    <x v="8"/>
    <x v="962"/>
    <d v="2016-02-11T09:05:53"/>
  </r>
  <r>
    <n v="963"/>
    <s v="The Ultimate Learning Center"/>
    <s v="WE are molding an educated, motivated, non violent GENERATION!"/>
    <x v="19"/>
    <x v="700"/>
    <x v="2"/>
    <x v="0"/>
    <s v="USD"/>
    <n v="1476717319"/>
    <x v="963"/>
    <x v="0"/>
    <n v="9"/>
    <b v="0"/>
    <x v="8"/>
    <x v="761"/>
    <n v="41.888888888888886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x v="0"/>
    <n v="29"/>
    <b v="0"/>
    <x v="8"/>
    <x v="762"/>
    <n v="30.31034482758620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x v="0"/>
    <n v="6"/>
    <b v="0"/>
    <x v="8"/>
    <x v="763"/>
    <n v="49.666666666666664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x v="0"/>
    <n v="30"/>
    <b v="0"/>
    <x v="8"/>
    <x v="764"/>
    <n v="59.2"/>
    <x v="2"/>
    <x v="8"/>
    <x v="966"/>
    <d v="2016-10-06T07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x v="967"/>
    <x v="0"/>
    <n v="81"/>
    <b v="0"/>
    <x v="8"/>
    <x v="765"/>
    <n v="43.97530864197531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x v="0"/>
    <n v="4"/>
    <b v="0"/>
    <x v="8"/>
    <x v="766"/>
    <n v="26.5"/>
    <x v="2"/>
    <x v="8"/>
    <x v="968"/>
    <d v="2014-08-15T12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x v="969"/>
    <x v="0"/>
    <n v="11"/>
    <b v="0"/>
    <x v="8"/>
    <x v="767"/>
    <n v="1272.7272727272727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x v="0"/>
    <n v="14"/>
    <b v="0"/>
    <x v="8"/>
    <x v="768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x v="0"/>
    <n v="5"/>
    <b v="0"/>
    <x v="8"/>
    <x v="769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x v="0"/>
    <n v="45"/>
    <b v="0"/>
    <x v="8"/>
    <x v="770"/>
    <n v="153.8888888888888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x v="0"/>
    <n v="8"/>
    <b v="0"/>
    <x v="8"/>
    <x v="771"/>
    <n v="51.37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x v="0"/>
    <n v="3"/>
    <b v="0"/>
    <x v="8"/>
    <x v="470"/>
    <n v="93.333333333333329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x v="0"/>
    <n v="24"/>
    <b v="0"/>
    <x v="8"/>
    <x v="772"/>
    <n v="108.625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x v="0"/>
    <n v="18"/>
    <b v="0"/>
    <x v="8"/>
    <x v="773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x v="0"/>
    <n v="12"/>
    <b v="0"/>
    <x v="8"/>
    <x v="774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x v="0"/>
    <n v="123"/>
    <b v="0"/>
    <x v="8"/>
    <x v="775"/>
    <n v="790.83739837398377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x v="0"/>
    <n v="96"/>
    <b v="0"/>
    <x v="8"/>
    <x v="776"/>
    <n v="301.93916666666667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x v="0"/>
    <n v="31"/>
    <b v="0"/>
    <x v="8"/>
    <x v="777"/>
    <n v="47.93548387096774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x v="0"/>
    <n v="4"/>
    <b v="0"/>
    <x v="8"/>
    <x v="778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x v="0"/>
    <n v="3"/>
    <b v="0"/>
    <x v="8"/>
    <x v="779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x v="0"/>
    <n v="179"/>
    <b v="0"/>
    <x v="8"/>
    <x v="780"/>
    <n v="171.79329608938548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x v="0"/>
    <n v="3"/>
    <b v="0"/>
    <x v="8"/>
    <x v="550"/>
    <n v="35.333333333333336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x v="0"/>
    <n v="23"/>
    <b v="0"/>
    <x v="8"/>
    <x v="781"/>
    <n v="82.08695652173912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x v="0"/>
    <n v="23"/>
    <b v="0"/>
    <x v="8"/>
    <x v="782"/>
    <n v="110.8695652173913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x v="0"/>
    <n v="41"/>
    <b v="0"/>
    <x v="8"/>
    <x v="783"/>
    <n v="161.21951219512195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x v="0"/>
    <n v="0"/>
    <b v="0"/>
    <x v="8"/>
    <x v="109"/>
    <e v="#DIV/0!"/>
    <x v="2"/>
    <x v="8"/>
    <x v="988"/>
    <d v="2016-10-01T00:33:45"/>
  </r>
  <r>
    <n v="989"/>
    <s v="Power Rope"/>
    <s v="The most useful phone charger you will ever buy"/>
    <x v="3"/>
    <x v="718"/>
    <x v="2"/>
    <x v="0"/>
    <s v="USD"/>
    <n v="1475101495"/>
    <x v="989"/>
    <x v="0"/>
    <n v="32"/>
    <b v="0"/>
    <x v="8"/>
    <x v="784"/>
    <n v="52.4062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x v="0"/>
    <n v="2"/>
    <b v="0"/>
    <x v="8"/>
    <x v="477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x v="0"/>
    <n v="7"/>
    <b v="0"/>
    <x v="8"/>
    <x v="785"/>
    <n v="30.285714285714285"/>
    <x v="2"/>
    <x v="8"/>
    <x v="991"/>
    <d v="2016-07-12T10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x v="992"/>
    <x v="0"/>
    <n v="4"/>
    <b v="0"/>
    <x v="8"/>
    <x v="786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x v="0"/>
    <n v="196"/>
    <b v="0"/>
    <x v="8"/>
    <x v="787"/>
    <n v="89.59693877551021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x v="0"/>
    <n v="11"/>
    <b v="0"/>
    <x v="8"/>
    <x v="788"/>
    <n v="424.45454545454544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x v="0"/>
    <n v="9"/>
    <b v="0"/>
    <x v="8"/>
    <x v="789"/>
    <n v="80.666666666666671"/>
    <x v="2"/>
    <x v="8"/>
    <x v="995"/>
    <d v="2014-11-29T08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x v="0"/>
    <n v="5"/>
    <b v="0"/>
    <x v="8"/>
    <x v="790"/>
    <n v="13"/>
    <x v="2"/>
    <x v="8"/>
    <x v="996"/>
    <d v="2014-07-27T07:27:00"/>
  </r>
  <r>
    <n v="997"/>
    <s v="iPhanny"/>
    <s v="The iPhanny keeps your iPhone 6 safe from bending in those dangerous pants pockets."/>
    <x v="10"/>
    <x v="654"/>
    <x v="2"/>
    <x v="0"/>
    <s v="USD"/>
    <n v="1417145297"/>
    <x v="997"/>
    <x v="0"/>
    <n v="8"/>
    <b v="0"/>
    <x v="8"/>
    <x v="698"/>
    <n v="8.1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x v="0"/>
    <n v="229"/>
    <b v="0"/>
    <x v="8"/>
    <x v="791"/>
    <n v="153.42794759825327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x v="0"/>
    <n v="40"/>
    <b v="0"/>
    <x v="8"/>
    <x v="792"/>
    <n v="292.07499999999999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x v="0"/>
    <n v="6"/>
    <b v="0"/>
    <x v="8"/>
    <x v="793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x v="0"/>
    <n v="4"/>
    <b v="0"/>
    <x v="8"/>
    <x v="87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x v="0"/>
    <n v="22"/>
    <b v="0"/>
    <x v="8"/>
    <x v="794"/>
    <n v="134.54545454545453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x v="0"/>
    <n v="15"/>
    <b v="0"/>
    <x v="8"/>
    <x v="795"/>
    <n v="214.06666666666666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x v="0"/>
    <n v="95"/>
    <b v="0"/>
    <x v="8"/>
    <x v="796"/>
    <n v="216.3368421052631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x v="0"/>
    <n v="161"/>
    <b v="0"/>
    <x v="8"/>
    <x v="797"/>
    <n v="932.31055900621118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x v="0"/>
    <n v="8"/>
    <b v="0"/>
    <x v="8"/>
    <x v="798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x v="0"/>
    <n v="76"/>
    <b v="0"/>
    <x v="8"/>
    <x v="799"/>
    <n v="174.94736842105263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x v="0"/>
    <n v="1"/>
    <b v="0"/>
    <x v="8"/>
    <x v="800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x v="0"/>
    <n v="101"/>
    <b v="0"/>
    <x v="8"/>
    <x v="801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x v="0"/>
    <n v="4"/>
    <b v="0"/>
    <x v="8"/>
    <x v="802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x v="0"/>
    <n v="1"/>
    <b v="0"/>
    <x v="8"/>
    <x v="803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x v="0"/>
    <n v="775"/>
    <b v="0"/>
    <x v="8"/>
    <x v="804"/>
    <n v="1389.3561935483872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x v="0"/>
    <n v="90"/>
    <b v="0"/>
    <x v="8"/>
    <x v="805"/>
    <n v="95.911111111111111"/>
    <x v="2"/>
    <x v="8"/>
    <x v="1013"/>
    <d v="2015-12-29T12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x v="0"/>
    <n v="16"/>
    <b v="0"/>
    <x v="8"/>
    <x v="806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x v="0"/>
    <n v="6"/>
    <b v="0"/>
    <x v="8"/>
    <x v="129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x v="0"/>
    <n v="38"/>
    <b v="0"/>
    <x v="8"/>
    <x v="807"/>
    <n v="74.78947368421052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x v="0"/>
    <n v="355"/>
    <b v="0"/>
    <x v="8"/>
    <x v="808"/>
    <n v="161.11830985915492"/>
    <x v="2"/>
    <x v="8"/>
    <x v="1017"/>
    <d v="2015-11-21T09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x v="0"/>
    <n v="7"/>
    <b v="0"/>
    <x v="8"/>
    <x v="809"/>
    <n v="88.714285714285708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x v="0"/>
    <n v="400"/>
    <b v="0"/>
    <x v="8"/>
    <x v="810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x v="0"/>
    <n v="30"/>
    <b v="1"/>
    <x v="15"/>
    <x v="81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x v="1"/>
    <n v="478"/>
    <b v="1"/>
    <x v="15"/>
    <x v="812"/>
    <n v="22.079728033472804"/>
    <x v="4"/>
    <x v="15"/>
    <x v="1021"/>
    <d v="2015-10-16T20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x v="1022"/>
    <x v="1"/>
    <n v="74"/>
    <b v="1"/>
    <x v="15"/>
    <x v="813"/>
    <n v="31.054054054054053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x v="0"/>
    <n v="131"/>
    <b v="1"/>
    <x v="15"/>
    <x v="814"/>
    <n v="36.206106870229007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x v="1"/>
    <n v="61"/>
    <b v="1"/>
    <x v="15"/>
    <x v="815"/>
    <n v="388.9762295081967"/>
    <x v="4"/>
    <x v="15"/>
    <x v="1024"/>
    <d v="2016-01-31T05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x v="1025"/>
    <x v="1"/>
    <n v="1071"/>
    <b v="1"/>
    <x v="15"/>
    <x v="816"/>
    <n v="71.84857142857143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x v="1"/>
    <n v="122"/>
    <b v="1"/>
    <x v="15"/>
    <x v="817"/>
    <n v="57.381803278688523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x v="1"/>
    <n v="111"/>
    <b v="1"/>
    <x v="15"/>
    <x v="818"/>
    <n v="69.6666666666666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x v="1"/>
    <n v="255"/>
    <b v="1"/>
    <x v="15"/>
    <x v="819"/>
    <n v="45.988235294117644"/>
    <x v="4"/>
    <x v="15"/>
    <x v="1028"/>
    <d v="2017-03-06T12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x v="0"/>
    <n v="141"/>
    <b v="1"/>
    <x v="15"/>
    <x v="820"/>
    <n v="79.262411347517727"/>
    <x v="4"/>
    <x v="15"/>
    <x v="1029"/>
    <d v="2015-04-04T13:59:00"/>
  </r>
  <r>
    <n v="1030"/>
    <s v="The Gothsicles - I FEEL SICLE"/>
    <s v="Help fund the latest Gothsicles mega-album, I FEEL SICLE!"/>
    <x v="13"/>
    <x v="754"/>
    <x v="0"/>
    <x v="0"/>
    <s v="USD"/>
    <n v="1473680149"/>
    <x v="1030"/>
    <x v="0"/>
    <n v="159"/>
    <b v="1"/>
    <x v="15"/>
    <x v="821"/>
    <n v="43.031446540880502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x v="0"/>
    <n v="99"/>
    <b v="1"/>
    <x v="15"/>
    <x v="202"/>
    <n v="108.48484848484848"/>
    <x v="4"/>
    <x v="15"/>
    <x v="1031"/>
    <d v="2015-12-16T10:20:10"/>
  </r>
  <r>
    <n v="1032"/>
    <s v="Phantom Ship / Coastal (Album Preorder)"/>
    <s v="Ideal for living rooms and open spaces."/>
    <x v="105"/>
    <x v="756"/>
    <x v="0"/>
    <x v="0"/>
    <s v="USD"/>
    <n v="1466697625"/>
    <x v="1032"/>
    <x v="0"/>
    <n v="96"/>
    <b v="1"/>
    <x v="15"/>
    <x v="822"/>
    <n v="61.02958333333333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x v="0"/>
    <n v="27"/>
    <b v="1"/>
    <x v="15"/>
    <x v="823"/>
    <n v="50.592592592592595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x v="0"/>
    <n v="166"/>
    <b v="1"/>
    <x v="15"/>
    <x v="824"/>
    <n v="39.15716867469879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x v="0"/>
    <n v="76"/>
    <b v="1"/>
    <x v="15"/>
    <x v="825"/>
    <n v="65.15789473684211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x v="0"/>
    <n v="211"/>
    <b v="1"/>
    <x v="15"/>
    <x v="826"/>
    <n v="23.96312796208530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x v="0"/>
    <n v="21"/>
    <b v="1"/>
    <x v="15"/>
    <x v="426"/>
    <n v="48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x v="0"/>
    <n v="61"/>
    <b v="1"/>
    <x v="15"/>
    <x v="827"/>
    <n v="35.7377049180327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x v="0"/>
    <n v="30"/>
    <b v="1"/>
    <x v="15"/>
    <x v="828"/>
    <n v="21.36666666666666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x v="0"/>
    <n v="1"/>
    <b v="0"/>
    <x v="16"/>
    <x v="385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x v="0"/>
    <n v="0"/>
    <b v="0"/>
    <x v="16"/>
    <x v="109"/>
    <e v="#DIV/0!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x v="0"/>
    <n v="1"/>
    <b v="0"/>
    <x v="16"/>
    <x v="829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x v="0"/>
    <n v="292"/>
    <b v="0"/>
    <x v="16"/>
    <x v="830"/>
    <n v="29.23630136986301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x v="0"/>
    <n v="2"/>
    <b v="0"/>
    <x v="16"/>
    <x v="831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x v="0"/>
    <n v="8"/>
    <b v="0"/>
    <x v="16"/>
    <x v="832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x v="0"/>
    <n v="0"/>
    <b v="0"/>
    <x v="16"/>
    <x v="109"/>
    <e v="#DIV/0!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x v="0"/>
    <n v="1"/>
    <b v="0"/>
    <x v="16"/>
    <x v="833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x v="0"/>
    <n v="4"/>
    <b v="0"/>
    <x v="16"/>
    <x v="834"/>
    <n v="53"/>
    <x v="5"/>
    <x v="16"/>
    <x v="1048"/>
    <d v="2016-09-24T17:16:29"/>
  </r>
  <r>
    <n v="1049"/>
    <s v="J1 (Canceled)"/>
    <s v="------"/>
    <x v="14"/>
    <x v="117"/>
    <x v="1"/>
    <x v="0"/>
    <s v="USD"/>
    <n v="1455272445"/>
    <x v="1049"/>
    <x v="0"/>
    <n v="0"/>
    <b v="0"/>
    <x v="16"/>
    <x v="109"/>
    <e v="#DIV/0!"/>
    <x v="5"/>
    <x v="16"/>
    <x v="1049"/>
    <d v="2016-02-12T02:20:45"/>
  </r>
  <r>
    <n v="1050"/>
    <s v="The (Secular) Barbershop Podcast (Canceled)"/>
    <s v="Secularism is on the rise and I hear you.Talk to me."/>
    <x v="30"/>
    <x v="117"/>
    <x v="1"/>
    <x v="0"/>
    <s v="USD"/>
    <n v="1442257677"/>
    <x v="1050"/>
    <x v="0"/>
    <n v="0"/>
    <b v="0"/>
    <x v="16"/>
    <x v="109"/>
    <e v="#DIV/0!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x v="0"/>
    <n v="0"/>
    <b v="0"/>
    <x v="16"/>
    <x v="109"/>
    <e v="#DIV/0!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x v="0"/>
    <n v="0"/>
    <b v="0"/>
    <x v="16"/>
    <x v="109"/>
    <e v="#DIV/0!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x v="0"/>
    <n v="1"/>
    <b v="0"/>
    <x v="16"/>
    <x v="460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x v="0"/>
    <n v="0"/>
    <b v="0"/>
    <x v="16"/>
    <x v="109"/>
    <e v="#DIV/0!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x v="0"/>
    <n v="0"/>
    <b v="0"/>
    <x v="16"/>
    <x v="109"/>
    <e v="#DIV/0!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x v="0"/>
    <n v="0"/>
    <b v="0"/>
    <x v="16"/>
    <x v="109"/>
    <e v="#DIV/0!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x v="0"/>
    <n v="0"/>
    <b v="0"/>
    <x v="16"/>
    <x v="109"/>
    <e v="#DIV/0!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x v="0"/>
    <n v="0"/>
    <b v="0"/>
    <x v="16"/>
    <x v="109"/>
    <e v="#DIV/0!"/>
    <x v="5"/>
    <x v="16"/>
    <x v="1058"/>
    <d v="2015-03-25T16:00:00"/>
  </r>
  <r>
    <n v="1059"/>
    <s v="Voice Over Artist (Canceled)"/>
    <s v="Turning myself into a vocal artist."/>
    <x v="184"/>
    <x v="117"/>
    <x v="1"/>
    <x v="0"/>
    <s v="USD"/>
    <n v="1426269456"/>
    <x v="1059"/>
    <x v="0"/>
    <n v="0"/>
    <b v="0"/>
    <x v="16"/>
    <x v="109"/>
    <e v="#DIV/0!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x v="0"/>
    <n v="1"/>
    <b v="0"/>
    <x v="16"/>
    <x v="460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x v="0"/>
    <n v="0"/>
    <b v="0"/>
    <x v="16"/>
    <x v="109"/>
    <e v="#DIV/0!"/>
    <x v="5"/>
    <x v="16"/>
    <x v="1061"/>
    <d v="2016-05-01T17:00:00"/>
  </r>
  <r>
    <n v="1062"/>
    <s v="RETURNING AT A LATER DATE"/>
    <s v="SEE US ON PATREON www.badgirlartwork.com"/>
    <x v="212"/>
    <x v="121"/>
    <x v="1"/>
    <x v="0"/>
    <s v="USD"/>
    <n v="1468351341"/>
    <x v="1062"/>
    <x v="0"/>
    <n v="4"/>
    <b v="0"/>
    <x v="16"/>
    <x v="835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x v="0"/>
    <n v="0"/>
    <b v="0"/>
    <x v="16"/>
    <x v="109"/>
    <e v="#DIV/0!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x v="0"/>
    <n v="123"/>
    <b v="0"/>
    <x v="17"/>
    <x v="836"/>
    <n v="65.666666666666671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x v="0"/>
    <n v="5"/>
    <b v="0"/>
    <x v="17"/>
    <x v="837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x v="0"/>
    <n v="148"/>
    <b v="0"/>
    <x v="17"/>
    <x v="838"/>
    <n v="34.128378378378379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x v="0"/>
    <n v="10"/>
    <b v="0"/>
    <x v="17"/>
    <x v="839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x v="0"/>
    <n v="4"/>
    <b v="0"/>
    <x v="17"/>
    <x v="840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x v="0"/>
    <n v="21"/>
    <b v="0"/>
    <x v="17"/>
    <x v="841"/>
    <n v="40.476190476190474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x v="0"/>
    <n v="2"/>
    <b v="0"/>
    <x v="17"/>
    <x v="449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x v="0"/>
    <n v="0"/>
    <b v="0"/>
    <x v="17"/>
    <x v="109"/>
    <e v="#DIV/0!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x v="0"/>
    <n v="4"/>
    <b v="0"/>
    <x v="17"/>
    <x v="842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x v="0"/>
    <n v="1"/>
    <b v="0"/>
    <x v="17"/>
    <x v="843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x v="0"/>
    <n v="30"/>
    <b v="0"/>
    <x v="17"/>
    <x v="844"/>
    <n v="113.56666666666666"/>
    <x v="6"/>
    <x v="17"/>
    <x v="1074"/>
    <d v="2014-01-03T20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x v="1075"/>
    <x v="0"/>
    <n v="3"/>
    <b v="0"/>
    <x v="17"/>
    <x v="684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x v="0"/>
    <n v="975"/>
    <b v="0"/>
    <x v="17"/>
    <x v="845"/>
    <n v="48.281025641025643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x v="0"/>
    <n v="167"/>
    <b v="0"/>
    <x v="17"/>
    <x v="846"/>
    <n v="43.976047904191617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x v="0"/>
    <n v="5"/>
    <b v="0"/>
    <x v="17"/>
    <x v="847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x v="0"/>
    <n v="18"/>
    <b v="0"/>
    <x v="17"/>
    <x v="848"/>
    <n v="37.666666666666664"/>
    <x v="6"/>
    <x v="17"/>
    <x v="1079"/>
    <d v="2016-05-14T05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x v="0"/>
    <n v="98"/>
    <b v="0"/>
    <x v="17"/>
    <x v="849"/>
    <n v="18.581632653061224"/>
    <x v="6"/>
    <x v="17"/>
    <x v="1080"/>
    <d v="2014-05-10T19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x v="0"/>
    <n v="4"/>
    <b v="0"/>
    <x v="17"/>
    <x v="850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x v="0"/>
    <n v="3"/>
    <b v="0"/>
    <x v="17"/>
    <x v="470"/>
    <n v="18.666666666666668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x v="0"/>
    <n v="1"/>
    <b v="0"/>
    <x v="17"/>
    <x v="380"/>
    <n v="410"/>
    <x v="6"/>
    <x v="17"/>
    <x v="1083"/>
    <d v="2014-08-02T07:49:43"/>
  </r>
  <r>
    <n v="1084"/>
    <s v="My own channel"/>
    <s v="I want to start my own channel for gaming"/>
    <x v="131"/>
    <x v="117"/>
    <x v="2"/>
    <x v="0"/>
    <s v="USD"/>
    <n v="1407534804"/>
    <x v="1084"/>
    <x v="0"/>
    <n v="0"/>
    <b v="0"/>
    <x v="17"/>
    <x v="109"/>
    <e v="#DIV/0!"/>
    <x v="6"/>
    <x v="17"/>
    <x v="1084"/>
    <d v="2014-08-08T13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x v="0"/>
    <n v="9"/>
    <b v="0"/>
    <x v="17"/>
    <x v="851"/>
    <n v="114"/>
    <x v="6"/>
    <x v="17"/>
    <x v="1085"/>
    <d v="2016-03-14T07:06:15"/>
  </r>
  <r>
    <n v="1086"/>
    <s v="Cyber Universe Online"/>
    <s v="Humanity's future in the Galaxy"/>
    <x v="102"/>
    <x v="493"/>
    <x v="2"/>
    <x v="0"/>
    <s v="USD"/>
    <n v="1408913291"/>
    <x v="1086"/>
    <x v="0"/>
    <n v="2"/>
    <b v="0"/>
    <x v="17"/>
    <x v="852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x v="0"/>
    <n v="0"/>
    <b v="0"/>
    <x v="17"/>
    <x v="109"/>
    <e v="#DIV/0!"/>
    <x v="6"/>
    <x v="17"/>
    <x v="1087"/>
    <d v="2014-06-15T09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x v="1088"/>
    <x v="0"/>
    <n v="147"/>
    <b v="0"/>
    <x v="17"/>
    <x v="853"/>
    <n v="43.41727891156463"/>
    <x v="6"/>
    <x v="17"/>
    <x v="1088"/>
    <d v="2014-04-24T11:11:07"/>
  </r>
  <r>
    <n v="1089"/>
    <s v="Farabel"/>
    <s v="Farabel is a single player turn-based fantasy strategy game for Mac/PC/Linux"/>
    <x v="36"/>
    <x v="774"/>
    <x v="2"/>
    <x v="6"/>
    <s v="EUR"/>
    <n v="1435293175"/>
    <x v="1089"/>
    <x v="0"/>
    <n v="49"/>
    <b v="0"/>
    <x v="17"/>
    <x v="854"/>
    <n v="23.95918367346938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x v="0"/>
    <n v="1"/>
    <b v="0"/>
    <x v="17"/>
    <x v="855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x v="0"/>
    <n v="2"/>
    <b v="0"/>
    <x v="17"/>
    <x v="856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x v="0"/>
    <n v="7"/>
    <b v="0"/>
    <x v="17"/>
    <x v="857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x v="0"/>
    <n v="4"/>
    <b v="0"/>
    <x v="17"/>
    <x v="858"/>
    <n v="10.562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x v="0"/>
    <n v="27"/>
    <b v="0"/>
    <x v="17"/>
    <x v="859"/>
    <n v="122.00037037037038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x v="0"/>
    <n v="94"/>
    <b v="0"/>
    <x v="17"/>
    <x v="860"/>
    <n v="267.80851063829789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x v="0"/>
    <n v="29"/>
    <b v="0"/>
    <x v="17"/>
    <x v="861"/>
    <n v="74.206896551724142"/>
    <x v="6"/>
    <x v="17"/>
    <x v="1096"/>
    <d v="2014-10-03T19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x v="0"/>
    <n v="7"/>
    <b v="0"/>
    <x v="17"/>
    <x v="862"/>
    <n v="6.7142857142857144"/>
    <x v="6"/>
    <x v="17"/>
    <x v="1097"/>
    <d v="2014-03-02T11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x v="1098"/>
    <x v="0"/>
    <n v="22"/>
    <b v="0"/>
    <x v="17"/>
    <x v="863"/>
    <n v="81.95454545454545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x v="0"/>
    <n v="1"/>
    <b v="0"/>
    <x v="17"/>
    <x v="724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x v="0"/>
    <n v="10"/>
    <b v="0"/>
    <x v="17"/>
    <x v="453"/>
    <n v="10"/>
    <x v="6"/>
    <x v="17"/>
    <x v="1100"/>
    <d v="2016-02-13T18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x v="1101"/>
    <x v="0"/>
    <n v="6"/>
    <b v="0"/>
    <x v="17"/>
    <x v="864"/>
    <n v="6.83333333333333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x v="0"/>
    <n v="24"/>
    <b v="0"/>
    <x v="17"/>
    <x v="865"/>
    <n v="17.708333333333332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x v="0"/>
    <n v="15"/>
    <b v="0"/>
    <x v="17"/>
    <x v="866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x v="0"/>
    <n v="37"/>
    <b v="0"/>
    <x v="17"/>
    <x v="867"/>
    <n v="80.297297297297291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x v="0"/>
    <n v="20"/>
    <b v="0"/>
    <x v="17"/>
    <x v="868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x v="0"/>
    <n v="7"/>
    <b v="0"/>
    <x v="17"/>
    <x v="869"/>
    <n v="23.571428571428573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x v="0"/>
    <n v="0"/>
    <b v="0"/>
    <x v="17"/>
    <x v="109"/>
    <e v="#DIV/0!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x v="0"/>
    <n v="21"/>
    <b v="0"/>
    <x v="17"/>
    <x v="870"/>
    <n v="34.88095238095238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x v="0"/>
    <n v="3"/>
    <b v="0"/>
    <x v="17"/>
    <x v="871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x v="0"/>
    <n v="11"/>
    <b v="0"/>
    <x v="17"/>
    <x v="872"/>
    <n v="23.18181818181818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x v="0"/>
    <n v="1"/>
    <b v="0"/>
    <x v="17"/>
    <x v="167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x v="0"/>
    <n v="312"/>
    <b v="0"/>
    <x v="17"/>
    <x v="873"/>
    <n v="100.2337179487179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x v="0"/>
    <n v="1"/>
    <b v="0"/>
    <x v="17"/>
    <x v="724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x v="0"/>
    <n v="3"/>
    <b v="0"/>
    <x v="17"/>
    <x v="874"/>
    <n v="3.333333333333333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x v="0"/>
    <n v="4"/>
    <b v="0"/>
    <x v="17"/>
    <x v="875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x v="0"/>
    <n v="10"/>
    <b v="0"/>
    <x v="17"/>
    <x v="876"/>
    <n v="17.852"/>
    <x v="6"/>
    <x v="17"/>
    <x v="1116"/>
    <d v="2012-06-09T12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x v="0"/>
    <n v="8"/>
    <b v="0"/>
    <x v="17"/>
    <x v="877"/>
    <n v="10.37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x v="0"/>
    <n v="3"/>
    <b v="0"/>
    <x v="17"/>
    <x v="878"/>
    <n v="36.333333333333336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x v="0"/>
    <n v="1"/>
    <b v="0"/>
    <x v="17"/>
    <x v="879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x v="0"/>
    <n v="0"/>
    <b v="0"/>
    <x v="17"/>
    <x v="109"/>
    <e v="#DIV/0!"/>
    <x v="6"/>
    <x v="17"/>
    <x v="1120"/>
    <d v="2011-10-28T12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x v="0"/>
    <n v="5"/>
    <b v="0"/>
    <x v="17"/>
    <x v="880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x v="0"/>
    <n v="0"/>
    <b v="0"/>
    <x v="17"/>
    <x v="109"/>
    <e v="#DIV/0!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x v="0"/>
    <n v="3"/>
    <b v="0"/>
    <x v="17"/>
    <x v="881"/>
    <n v="3.6666666666666665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x v="0"/>
    <n v="7"/>
    <b v="0"/>
    <x v="18"/>
    <x v="882"/>
    <n v="60.714285714285715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x v="0"/>
    <n v="0"/>
    <b v="0"/>
    <x v="18"/>
    <x v="109"/>
    <e v="#DIV/0!"/>
    <x v="6"/>
    <x v="18"/>
    <x v="1125"/>
    <d v="2015-09-25T06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x v="0"/>
    <n v="2"/>
    <b v="0"/>
    <x v="18"/>
    <x v="724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x v="0"/>
    <n v="23"/>
    <b v="0"/>
    <x v="18"/>
    <x v="883"/>
    <n v="25.434782608695652"/>
    <x v="6"/>
    <x v="18"/>
    <x v="1127"/>
    <d v="2014-11-14T13:30:00"/>
  </r>
  <r>
    <n v="1128"/>
    <s v="Flying Turds"/>
    <s v="#havingfunFTW"/>
    <x v="28"/>
    <x v="116"/>
    <x v="2"/>
    <x v="1"/>
    <s v="GBP"/>
    <n v="1407425717"/>
    <x v="1128"/>
    <x v="0"/>
    <n v="1"/>
    <b v="0"/>
    <x v="18"/>
    <x v="370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x v="0"/>
    <n v="2"/>
    <b v="0"/>
    <x v="18"/>
    <x v="884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x v="0"/>
    <n v="3"/>
    <b v="0"/>
    <x v="18"/>
    <x v="881"/>
    <n v="3.6666666666666665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x v="0"/>
    <n v="0"/>
    <b v="0"/>
    <x v="18"/>
    <x v="109"/>
    <e v="#DIV/0!"/>
    <x v="6"/>
    <x v="18"/>
    <x v="1131"/>
    <d v="2015-12-24T13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x v="0"/>
    <n v="13"/>
    <b v="0"/>
    <x v="18"/>
    <x v="885"/>
    <n v="110.61538461538461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x v="0"/>
    <n v="1"/>
    <b v="0"/>
    <x v="18"/>
    <x v="886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x v="0"/>
    <n v="1"/>
    <b v="0"/>
    <x v="18"/>
    <x v="524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x v="0"/>
    <n v="1"/>
    <b v="0"/>
    <x v="18"/>
    <x v="152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x v="0"/>
    <n v="6"/>
    <b v="0"/>
    <x v="18"/>
    <x v="887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x v="0"/>
    <n v="39"/>
    <b v="0"/>
    <x v="18"/>
    <x v="888"/>
    <n v="253.2051282051282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x v="0"/>
    <n v="4"/>
    <b v="0"/>
    <x v="18"/>
    <x v="737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x v="0"/>
    <n v="1"/>
    <b v="0"/>
    <x v="18"/>
    <x v="889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x v="0"/>
    <n v="0"/>
    <b v="0"/>
    <x v="18"/>
    <x v="109"/>
    <e v="#DIV/0!"/>
    <x v="6"/>
    <x v="18"/>
    <x v="1140"/>
    <d v="2015-08-06T03:05:21"/>
  </r>
  <r>
    <n v="1141"/>
    <s v="Arena Z - Zombie Survival"/>
    <s v="I think this will be a great game!"/>
    <x v="2"/>
    <x v="117"/>
    <x v="2"/>
    <x v="12"/>
    <s v="EUR"/>
    <n v="1436460450"/>
    <x v="1141"/>
    <x v="0"/>
    <n v="0"/>
    <b v="0"/>
    <x v="18"/>
    <x v="109"/>
    <e v="#DIV/0!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x v="0"/>
    <n v="0"/>
    <b v="0"/>
    <x v="18"/>
    <x v="109"/>
    <e v="#DIV/0!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x v="0"/>
    <n v="8"/>
    <b v="0"/>
    <x v="18"/>
    <x v="890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x v="0"/>
    <n v="0"/>
    <b v="0"/>
    <x v="19"/>
    <x v="109"/>
    <e v="#DIV/0!"/>
    <x v="7"/>
    <x v="19"/>
    <x v="1144"/>
    <d v="2015-04-28T20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x v="0"/>
    <n v="1"/>
    <b v="0"/>
    <x v="19"/>
    <x v="415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x v="0"/>
    <n v="12"/>
    <b v="0"/>
    <x v="19"/>
    <x v="891"/>
    <n v="44.166666666666664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x v="0"/>
    <n v="0"/>
    <b v="0"/>
    <x v="19"/>
    <x v="109"/>
    <e v="#DIV/0!"/>
    <x v="7"/>
    <x v="19"/>
    <x v="1147"/>
    <d v="2014-10-19T15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x v="0"/>
    <n v="3"/>
    <b v="0"/>
    <x v="19"/>
    <x v="892"/>
    <n v="24.333333333333332"/>
    <x v="7"/>
    <x v="19"/>
    <x v="1148"/>
    <d v="2016-11-30T21:06:21"/>
  </r>
  <r>
    <n v="1149"/>
    <s v="The Floridian Food Truck"/>
    <s v="Bringing culturally diverse Floridian cuisine to the people!"/>
    <x v="63"/>
    <x v="735"/>
    <x v="2"/>
    <x v="0"/>
    <s v="USD"/>
    <n v="1466096566"/>
    <x v="1149"/>
    <x v="0"/>
    <n v="2"/>
    <b v="0"/>
    <x v="19"/>
    <x v="840"/>
    <n v="37.5"/>
    <x v="7"/>
    <x v="19"/>
    <x v="1149"/>
    <d v="2016-06-16T09:02:46"/>
  </r>
  <r>
    <n v="1150"/>
    <s v="Chef Po's Food Truck"/>
    <s v="Bringing delicious authentic and fusion Taiwanese Food to the West Coast."/>
    <x v="30"/>
    <x v="800"/>
    <x v="2"/>
    <x v="0"/>
    <s v="USD"/>
    <n v="1452293675"/>
    <x v="1150"/>
    <x v="0"/>
    <n v="6"/>
    <b v="0"/>
    <x v="19"/>
    <x v="893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x v="0"/>
    <n v="0"/>
    <b v="0"/>
    <x v="19"/>
    <x v="109"/>
    <e v="#DIV/0!"/>
    <x v="7"/>
    <x v="19"/>
    <x v="1151"/>
    <d v="2015-09-06T18:27:43"/>
  </r>
  <r>
    <n v="1152"/>
    <s v="Peruvian King Food Truck"/>
    <s v="Peruvian food truck with an LA twist."/>
    <x v="194"/>
    <x v="608"/>
    <x v="2"/>
    <x v="0"/>
    <s v="USD"/>
    <n v="1431709312"/>
    <x v="1152"/>
    <x v="0"/>
    <n v="15"/>
    <b v="0"/>
    <x v="19"/>
    <x v="894"/>
    <n v="60.733333333333334"/>
    <x v="7"/>
    <x v="19"/>
    <x v="1152"/>
    <d v="2015-05-15T09:01:52"/>
  </r>
  <r>
    <n v="1153"/>
    <s v="The Cold Spot Mobile Trailer"/>
    <s v="A mobile concession trailer for snow cones, ice cream, smoothies and more"/>
    <x v="6"/>
    <x v="155"/>
    <x v="2"/>
    <x v="0"/>
    <s v="USD"/>
    <n v="1434647305"/>
    <x v="1153"/>
    <x v="0"/>
    <n v="1"/>
    <b v="0"/>
    <x v="19"/>
    <x v="895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x v="0"/>
    <n v="3"/>
    <b v="0"/>
    <x v="19"/>
    <x v="896"/>
    <n v="108.333333333333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x v="0"/>
    <n v="8"/>
    <b v="0"/>
    <x v="19"/>
    <x v="897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x v="0"/>
    <n v="0"/>
    <b v="0"/>
    <x v="19"/>
    <x v="109"/>
    <e v="#DIV/0!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x v="0"/>
    <n v="3"/>
    <b v="0"/>
    <x v="19"/>
    <x v="898"/>
    <n v="50.333333333333336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x v="0"/>
    <n v="3"/>
    <b v="0"/>
    <x v="19"/>
    <x v="899"/>
    <n v="11.666666666666666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x v="0"/>
    <n v="0"/>
    <b v="0"/>
    <x v="19"/>
    <x v="109"/>
    <e v="#DIV/0!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x v="0"/>
    <n v="19"/>
    <b v="0"/>
    <x v="19"/>
    <x v="900"/>
    <n v="60.78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x v="0"/>
    <n v="0"/>
    <b v="0"/>
    <x v="19"/>
    <x v="109"/>
    <e v="#DIV/0!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x v="0"/>
    <n v="2"/>
    <b v="0"/>
    <x v="19"/>
    <x v="901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x v="0"/>
    <n v="0"/>
    <b v="0"/>
    <x v="19"/>
    <x v="109"/>
    <e v="#DIV/0!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x v="0"/>
    <n v="0"/>
    <b v="0"/>
    <x v="19"/>
    <x v="109"/>
    <e v="#DIV/0!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x v="0"/>
    <n v="25"/>
    <b v="0"/>
    <x v="19"/>
    <x v="902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x v="0"/>
    <n v="8"/>
    <b v="0"/>
    <x v="19"/>
    <x v="903"/>
    <n v="358.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x v="0"/>
    <n v="16"/>
    <b v="0"/>
    <x v="19"/>
    <x v="904"/>
    <n v="61.1875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x v="0"/>
    <n v="3"/>
    <b v="0"/>
    <x v="19"/>
    <x v="905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x v="0"/>
    <n v="3"/>
    <b v="0"/>
    <x v="19"/>
    <x v="906"/>
    <n v="5.6666666666666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x v="0"/>
    <n v="2"/>
    <b v="0"/>
    <x v="19"/>
    <x v="177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x v="0"/>
    <n v="1"/>
    <b v="0"/>
    <x v="19"/>
    <x v="370"/>
    <n v="25"/>
    <x v="7"/>
    <x v="19"/>
    <x v="1171"/>
    <d v="2014-11-13T12:18:47"/>
  </r>
  <r>
    <n v="1172"/>
    <s v="let your dayz take you to the dogs."/>
    <s v="Bringing YOUR favorite dog recipes to the streets."/>
    <x v="7"/>
    <x v="117"/>
    <x v="2"/>
    <x v="0"/>
    <s v="USD"/>
    <n v="1408551752"/>
    <x v="1172"/>
    <x v="0"/>
    <n v="0"/>
    <b v="0"/>
    <x v="19"/>
    <x v="109"/>
    <e v="#DIV/0!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x v="0"/>
    <n v="1"/>
    <b v="0"/>
    <x v="19"/>
    <x v="907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x v="0"/>
    <n v="19"/>
    <b v="0"/>
    <x v="19"/>
    <x v="908"/>
    <n v="46.631578947368418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x v="0"/>
    <n v="9"/>
    <b v="0"/>
    <x v="19"/>
    <x v="909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x v="0"/>
    <n v="1"/>
    <b v="0"/>
    <x v="19"/>
    <x v="910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x v="0"/>
    <n v="0"/>
    <b v="0"/>
    <x v="19"/>
    <x v="109"/>
    <e v="#DIV/0!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x v="0"/>
    <n v="1"/>
    <b v="0"/>
    <x v="19"/>
    <x v="440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x v="0"/>
    <n v="5"/>
    <b v="0"/>
    <x v="19"/>
    <x v="911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x v="0"/>
    <n v="85"/>
    <b v="0"/>
    <x v="19"/>
    <x v="912"/>
    <n v="69.117647058823536"/>
    <x v="7"/>
    <x v="19"/>
    <x v="1180"/>
    <d v="2014-06-28T11:21:54"/>
  </r>
  <r>
    <n v="1181"/>
    <s v="Gringo Loco Tacos Food Truck"/>
    <s v="Bringing the best tacos to the streets of Chicago!"/>
    <x v="63"/>
    <x v="460"/>
    <x v="2"/>
    <x v="0"/>
    <s v="USD"/>
    <n v="1425197321"/>
    <x v="1181"/>
    <x v="0"/>
    <n v="3"/>
    <b v="0"/>
    <x v="19"/>
    <x v="168"/>
    <n v="1.33333333333333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x v="0"/>
    <n v="4"/>
    <b v="0"/>
    <x v="19"/>
    <x v="913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x v="0"/>
    <n v="3"/>
    <b v="0"/>
    <x v="19"/>
    <x v="914"/>
    <n v="33.333333333333336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x v="0"/>
    <n v="375"/>
    <b v="1"/>
    <x v="20"/>
    <x v="915"/>
    <n v="61.562666666666665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x v="0"/>
    <n v="111"/>
    <b v="1"/>
    <x v="20"/>
    <x v="916"/>
    <n v="118.73873873873873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x v="0"/>
    <n v="123"/>
    <b v="1"/>
    <x v="20"/>
    <x v="589"/>
    <n v="65.081300813008127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x v="0"/>
    <n v="70"/>
    <b v="1"/>
    <x v="20"/>
    <x v="917"/>
    <n v="130.15714285714284"/>
    <x v="8"/>
    <x v="20"/>
    <x v="1187"/>
    <d v="2015-05-17T10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x v="0"/>
    <n v="85"/>
    <b v="1"/>
    <x v="20"/>
    <x v="918"/>
    <n v="37.776470588235291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x v="0"/>
    <n v="86"/>
    <b v="1"/>
    <x v="20"/>
    <x v="919"/>
    <n v="112.79069767441861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x v="0"/>
    <n v="13"/>
    <b v="1"/>
    <x v="20"/>
    <x v="920"/>
    <n v="51.923076923076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x v="0"/>
    <n v="33"/>
    <b v="1"/>
    <x v="20"/>
    <x v="921"/>
    <n v="89.242424242424249"/>
    <x v="8"/>
    <x v="20"/>
    <x v="1191"/>
    <d v="2016-03-20T05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x v="0"/>
    <n v="15"/>
    <b v="1"/>
    <x v="20"/>
    <x v="922"/>
    <n v="19.33333333333333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x v="0"/>
    <n v="273"/>
    <b v="1"/>
    <x v="20"/>
    <x v="923"/>
    <n v="79.967032967032964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x v="0"/>
    <n v="714"/>
    <b v="1"/>
    <x v="20"/>
    <x v="924"/>
    <n v="56.41456582633053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x v="0"/>
    <n v="170"/>
    <b v="1"/>
    <x v="20"/>
    <x v="920"/>
    <n v="79.411764705882348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x v="0"/>
    <n v="512"/>
    <b v="1"/>
    <x v="20"/>
    <x v="925"/>
    <n v="76.43945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x v="0"/>
    <n v="314"/>
    <b v="1"/>
    <x v="20"/>
    <x v="926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x v="0"/>
    <n v="167"/>
    <b v="1"/>
    <x v="20"/>
    <x v="927"/>
    <n v="54.616766467065865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x v="0"/>
    <n v="9"/>
    <b v="1"/>
    <x v="20"/>
    <x v="928"/>
    <n v="299.2222222222222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x v="0"/>
    <n v="103"/>
    <b v="1"/>
    <x v="20"/>
    <x v="929"/>
    <n v="58.533980582524272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x v="0"/>
    <n v="111"/>
    <b v="1"/>
    <x v="20"/>
    <x v="930"/>
    <n v="55.371801801801809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x v="0"/>
    <n v="271"/>
    <b v="1"/>
    <x v="20"/>
    <x v="931"/>
    <n v="183.80442804428046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x v="0"/>
    <n v="101"/>
    <b v="1"/>
    <x v="20"/>
    <x v="932"/>
    <n v="165.34653465346534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x v="0"/>
    <n v="57"/>
    <b v="1"/>
    <x v="20"/>
    <x v="933"/>
    <n v="234.78947368421052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x v="0"/>
    <n v="62"/>
    <b v="1"/>
    <x v="20"/>
    <x v="934"/>
    <n v="211.4838709677419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x v="0"/>
    <n v="32"/>
    <b v="1"/>
    <x v="20"/>
    <x v="935"/>
    <n v="32.34375"/>
    <x v="8"/>
    <x v="20"/>
    <x v="1206"/>
    <d v="2017-03-11T05:29:00"/>
  </r>
  <r>
    <n v="1207"/>
    <s v="ITALIANA"/>
    <s v="A humanistic photo book about ancestral &amp; post-modern Italy."/>
    <x v="227"/>
    <x v="832"/>
    <x v="0"/>
    <x v="13"/>
    <s v="EUR"/>
    <n v="1459418400"/>
    <x v="1207"/>
    <x v="0"/>
    <n v="141"/>
    <b v="1"/>
    <x v="20"/>
    <x v="936"/>
    <n v="123.37588652482269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x v="0"/>
    <n v="75"/>
    <b v="1"/>
    <x v="20"/>
    <x v="937"/>
    <n v="207.06666666666666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x v="0"/>
    <n v="46"/>
    <b v="1"/>
    <x v="20"/>
    <x v="938"/>
    <n v="138.2608695652174"/>
    <x v="8"/>
    <x v="20"/>
    <x v="1209"/>
    <d v="2017-02-25T12:18:25"/>
  </r>
  <r>
    <n v="1210"/>
    <s v="Det Andra GÃ¶teborg"/>
    <s v="En fotobok om livet i det enda andra GÃ¶teborg i vÃ¤rlden"/>
    <x v="22"/>
    <x v="835"/>
    <x v="0"/>
    <x v="11"/>
    <s v="SEK"/>
    <n v="1433106000"/>
    <x v="1210"/>
    <x v="0"/>
    <n v="103"/>
    <b v="1"/>
    <x v="20"/>
    <x v="939"/>
    <n v="493.81553398058253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x v="0"/>
    <n v="6"/>
    <b v="1"/>
    <x v="20"/>
    <x v="940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x v="0"/>
    <n v="83"/>
    <b v="1"/>
    <x v="20"/>
    <x v="941"/>
    <n v="38.867469879518069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x v="0"/>
    <n v="108"/>
    <b v="1"/>
    <x v="20"/>
    <x v="942"/>
    <n v="61.527777777777779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x v="0"/>
    <n v="25"/>
    <b v="1"/>
    <x v="20"/>
    <x v="943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x v="0"/>
    <n v="549"/>
    <b v="1"/>
    <x v="20"/>
    <x v="944"/>
    <n v="71.592003642987251"/>
    <x v="8"/>
    <x v="20"/>
    <x v="1215"/>
    <d v="2014-05-30T14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x v="1216"/>
    <x v="0"/>
    <n v="222"/>
    <b v="1"/>
    <x v="20"/>
    <x v="945"/>
    <n v="91.88288288288288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x v="0"/>
    <n v="183"/>
    <b v="1"/>
    <x v="20"/>
    <x v="946"/>
    <n v="148.5737704918032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x v="0"/>
    <n v="89"/>
    <b v="1"/>
    <x v="20"/>
    <x v="947"/>
    <n v="174.2134831460674"/>
    <x v="8"/>
    <x v="20"/>
    <x v="1218"/>
    <d v="2015-10-31T19:00:00"/>
  </r>
  <r>
    <n v="1219"/>
    <s v="The Box"/>
    <s v="The Box is a fine art book of Ron Amato's innovative and seductive photography project."/>
    <x v="229"/>
    <x v="843"/>
    <x v="0"/>
    <x v="0"/>
    <s v="USD"/>
    <n v="1476961513"/>
    <x v="1219"/>
    <x v="0"/>
    <n v="253"/>
    <b v="1"/>
    <x v="20"/>
    <x v="948"/>
    <n v="102.86166007905139"/>
    <x v="8"/>
    <x v="20"/>
    <x v="1219"/>
    <d v="2016-10-20T03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x v="0"/>
    <n v="140"/>
    <b v="1"/>
    <x v="20"/>
    <x v="949"/>
    <n v="111.17857142857143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x v="0"/>
    <n v="103"/>
    <b v="1"/>
    <x v="20"/>
    <x v="950"/>
    <n v="23.796213592233013"/>
    <x v="8"/>
    <x v="20"/>
    <x v="1221"/>
    <d v="2016-12-03T16:00:00"/>
  </r>
  <r>
    <n v="1222"/>
    <s v="Project Pilgrim"/>
    <s v="Project Pilgrim is my effort to work towards normalizing mental health."/>
    <x v="23"/>
    <x v="846"/>
    <x v="0"/>
    <x v="5"/>
    <s v="CAD"/>
    <n v="1459483200"/>
    <x v="1222"/>
    <x v="0"/>
    <n v="138"/>
    <b v="1"/>
    <x v="20"/>
    <x v="951"/>
    <n v="81.268115942028984"/>
    <x v="8"/>
    <x v="20"/>
    <x v="1222"/>
    <d v="2016-03-31T20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x v="1223"/>
    <x v="0"/>
    <n v="191"/>
    <b v="1"/>
    <x v="20"/>
    <x v="952"/>
    <n v="116.21465968586388"/>
    <x v="8"/>
    <x v="20"/>
    <x v="1223"/>
    <d v="2016-11-09T21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x v="0"/>
    <n v="18"/>
    <b v="0"/>
    <x v="21"/>
    <x v="953"/>
    <n v="58.888888888888886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x v="0"/>
    <n v="3"/>
    <b v="0"/>
    <x v="21"/>
    <x v="954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x v="0"/>
    <n v="40"/>
    <b v="0"/>
    <x v="21"/>
    <x v="955"/>
    <n v="48.424999999999997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x v="0"/>
    <n v="0"/>
    <b v="0"/>
    <x v="21"/>
    <x v="109"/>
    <e v="#DIV/0!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x v="0"/>
    <n v="24"/>
    <b v="0"/>
    <x v="21"/>
    <x v="956"/>
    <n v="61.04166666666666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x v="0"/>
    <n v="1"/>
    <b v="0"/>
    <x v="21"/>
    <x v="957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x v="0"/>
    <n v="0"/>
    <b v="0"/>
    <x v="21"/>
    <x v="109"/>
    <e v="#DIV/0!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x v="0"/>
    <n v="0"/>
    <b v="0"/>
    <x v="21"/>
    <x v="109"/>
    <e v="#DIV/0!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x v="0"/>
    <n v="1"/>
    <b v="0"/>
    <x v="21"/>
    <x v="417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x v="0"/>
    <n v="6"/>
    <b v="0"/>
    <x v="21"/>
    <x v="958"/>
    <n v="19.33333333333333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x v="0"/>
    <n v="0"/>
    <b v="0"/>
    <x v="21"/>
    <x v="109"/>
    <e v="#DIV/0!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x v="0"/>
    <n v="6"/>
    <b v="0"/>
    <x v="21"/>
    <x v="959"/>
    <n v="35"/>
    <x v="4"/>
    <x v="21"/>
    <x v="1235"/>
    <d v="2013-12-14T19:14:59"/>
  </r>
  <r>
    <n v="1236"/>
    <s v="&quot;Volando&quot; CD Release (Canceled)"/>
    <s v="Raising money to give the musicians their due."/>
    <x v="30"/>
    <x v="117"/>
    <x v="1"/>
    <x v="0"/>
    <s v="USD"/>
    <n v="1343491200"/>
    <x v="1236"/>
    <x v="0"/>
    <n v="0"/>
    <b v="0"/>
    <x v="21"/>
    <x v="109"/>
    <e v="#DIV/0!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x v="0"/>
    <n v="0"/>
    <b v="0"/>
    <x v="21"/>
    <x v="109"/>
    <e v="#DIV/0!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x v="0"/>
    <n v="3"/>
    <b v="0"/>
    <x v="21"/>
    <x v="960"/>
    <n v="59.333333333333336"/>
    <x v="4"/>
    <x v="21"/>
    <x v="1238"/>
    <d v="2011-08-06T06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x v="1239"/>
    <x v="0"/>
    <n v="0"/>
    <b v="0"/>
    <x v="21"/>
    <x v="109"/>
    <e v="#DIV/0!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x v="0"/>
    <n v="8"/>
    <b v="0"/>
    <x v="21"/>
    <x v="961"/>
    <n v="30.125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x v="0"/>
    <n v="34"/>
    <b v="0"/>
    <x v="21"/>
    <x v="962"/>
    <n v="74.617647058823536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x v="0"/>
    <n v="1"/>
    <b v="0"/>
    <x v="21"/>
    <x v="963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x v="0"/>
    <n v="38"/>
    <b v="0"/>
    <x v="21"/>
    <x v="964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x v="1"/>
    <n v="45"/>
    <b v="1"/>
    <x v="11"/>
    <x v="965"/>
    <n v="46.13333333333333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x v="1"/>
    <n v="17"/>
    <b v="1"/>
    <x v="11"/>
    <x v="966"/>
    <n v="141.47058823529412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x v="1"/>
    <n v="31"/>
    <b v="1"/>
    <x v="11"/>
    <x v="967"/>
    <n v="75.483870967741936"/>
    <x v="4"/>
    <x v="11"/>
    <x v="1246"/>
    <d v="2011-12-05T18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x v="1"/>
    <n v="50"/>
    <b v="1"/>
    <x v="11"/>
    <x v="968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x v="1"/>
    <n v="59"/>
    <b v="1"/>
    <x v="11"/>
    <x v="969"/>
    <n v="64.254237288135599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x v="1"/>
    <n v="81"/>
    <b v="1"/>
    <x v="11"/>
    <x v="970"/>
    <n v="64.46913580246914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x v="1"/>
    <n v="508"/>
    <b v="1"/>
    <x v="11"/>
    <x v="971"/>
    <n v="118.200787401574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x v="1"/>
    <n v="74"/>
    <b v="1"/>
    <x v="11"/>
    <x v="972"/>
    <n v="82.540540540540547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x v="1"/>
    <n v="141"/>
    <b v="1"/>
    <x v="11"/>
    <x v="973"/>
    <n v="34.170212765957444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x v="1"/>
    <n v="711"/>
    <b v="1"/>
    <x v="11"/>
    <x v="974"/>
    <n v="42.73322081575246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x v="1"/>
    <n v="141"/>
    <b v="1"/>
    <x v="11"/>
    <x v="975"/>
    <n v="94.489361702127653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x v="1"/>
    <n v="109"/>
    <b v="1"/>
    <x v="11"/>
    <x v="976"/>
    <n v="55.697247706422019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x v="1"/>
    <n v="361"/>
    <b v="1"/>
    <x v="11"/>
    <x v="977"/>
    <n v="98.03083102493073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x v="1"/>
    <n v="176"/>
    <b v="1"/>
    <x v="11"/>
    <x v="978"/>
    <n v="92.102272727272734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x v="1"/>
    <n v="670"/>
    <b v="1"/>
    <x v="11"/>
    <x v="979"/>
    <n v="38.175462686567165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x v="1"/>
    <n v="96"/>
    <b v="1"/>
    <x v="11"/>
    <x v="980"/>
    <n v="27.145833333333332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x v="1"/>
    <n v="74"/>
    <b v="1"/>
    <x v="11"/>
    <x v="981"/>
    <n v="50.689189189189186"/>
    <x v="4"/>
    <x v="11"/>
    <x v="1260"/>
    <d v="2014-02-26T12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x v="1"/>
    <n v="52"/>
    <b v="1"/>
    <x v="11"/>
    <x v="982"/>
    <n v="38.942307692307693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x v="1"/>
    <n v="105"/>
    <b v="1"/>
    <x v="11"/>
    <x v="983"/>
    <n v="77.638095238095232"/>
    <x v="4"/>
    <x v="11"/>
    <x v="1262"/>
    <d v="2014-02-16T10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x v="1"/>
    <n v="41"/>
    <b v="1"/>
    <x v="11"/>
    <x v="984"/>
    <n v="43.53658536585366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x v="1"/>
    <n v="34"/>
    <b v="1"/>
    <x v="11"/>
    <x v="985"/>
    <n v="31.823529411764707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x v="1"/>
    <n v="66"/>
    <b v="1"/>
    <x v="11"/>
    <x v="986"/>
    <n v="63.184393939393942"/>
    <x v="4"/>
    <x v="11"/>
    <x v="1265"/>
    <d v="2010-11-30T07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x v="1"/>
    <n v="50"/>
    <b v="1"/>
    <x v="11"/>
    <x v="987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x v="1"/>
    <n v="159"/>
    <b v="1"/>
    <x v="11"/>
    <x v="972"/>
    <n v="140.85534591194968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x v="1"/>
    <n v="182"/>
    <b v="1"/>
    <x v="11"/>
    <x v="988"/>
    <n v="76.923076923076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x v="1"/>
    <n v="206"/>
    <b v="1"/>
    <x v="11"/>
    <x v="989"/>
    <n v="99.15533980582525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x v="1"/>
    <n v="169"/>
    <b v="1"/>
    <x v="11"/>
    <x v="990"/>
    <n v="67.881656804733723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x v="1"/>
    <n v="31"/>
    <b v="1"/>
    <x v="11"/>
    <x v="972"/>
    <n v="246.29032258064515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x v="1"/>
    <n v="28"/>
    <b v="1"/>
    <x v="11"/>
    <x v="938"/>
    <n v="189.2857142857142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x v="1"/>
    <n v="54"/>
    <b v="1"/>
    <x v="11"/>
    <x v="991"/>
    <n v="76.666666666666671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x v="1"/>
    <n v="467"/>
    <b v="1"/>
    <x v="11"/>
    <x v="992"/>
    <n v="82.963254817987149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x v="1"/>
    <n v="389"/>
    <b v="1"/>
    <x v="11"/>
    <x v="993"/>
    <n v="62.522107969151669"/>
    <x v="4"/>
    <x v="11"/>
    <x v="1275"/>
    <d v="2013-08-07T12:49:47"/>
  </r>
  <r>
    <n v="1276"/>
    <s v="MR. DREAM GOES TO JAIL"/>
    <s v="Sponsor this Brooklyn punk band's debut seven-inch, MR. DREAM GOES TO JAIL."/>
    <x v="9"/>
    <x v="887"/>
    <x v="0"/>
    <x v="0"/>
    <s v="USD"/>
    <n v="1251777600"/>
    <x v="1276"/>
    <x v="1"/>
    <n v="68"/>
    <b v="1"/>
    <x v="11"/>
    <x v="994"/>
    <n v="46.06808823529412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x v="1"/>
    <n v="413"/>
    <b v="1"/>
    <x v="11"/>
    <x v="995"/>
    <n v="38.543946731234868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x v="1"/>
    <n v="190"/>
    <b v="1"/>
    <x v="11"/>
    <x v="996"/>
    <n v="53.005263157894738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x v="1"/>
    <n v="189"/>
    <b v="1"/>
    <x v="11"/>
    <x v="997"/>
    <n v="73.355396825396824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x v="1"/>
    <n v="130"/>
    <b v="1"/>
    <x v="11"/>
    <x v="998"/>
    <n v="127.97523076923076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x v="1"/>
    <n v="74"/>
    <b v="1"/>
    <x v="11"/>
    <x v="592"/>
    <n v="104.729729729729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x v="1"/>
    <n v="274"/>
    <b v="1"/>
    <x v="11"/>
    <x v="999"/>
    <n v="67.671532846715323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x v="1"/>
    <n v="22"/>
    <b v="1"/>
    <x v="11"/>
    <x v="1000"/>
    <n v="95.931818181818187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x v="0"/>
    <n v="31"/>
    <b v="1"/>
    <x v="6"/>
    <x v="50"/>
    <n v="65.1612903225806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x v="0"/>
    <n v="63"/>
    <b v="1"/>
    <x v="6"/>
    <x v="1001"/>
    <n v="32.26984126984127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x v="0"/>
    <n v="20"/>
    <b v="1"/>
    <x v="6"/>
    <x v="1002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x v="0"/>
    <n v="25"/>
    <b v="1"/>
    <x v="6"/>
    <x v="1003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x v="0"/>
    <n v="61"/>
    <b v="1"/>
    <x v="6"/>
    <x v="1004"/>
    <n v="65.868852459016395"/>
    <x v="1"/>
    <x v="6"/>
    <x v="1288"/>
    <d v="2016-08-09T20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x v="0"/>
    <n v="52"/>
    <b v="1"/>
    <x v="6"/>
    <x v="1005"/>
    <n v="36.07692307692308"/>
    <x v="1"/>
    <x v="6"/>
    <x v="1289"/>
    <d v="2017-01-03T19:14:05"/>
  </r>
  <r>
    <n v="1290"/>
    <s v="I Died... I Came Back, ... Whatever"/>
    <s v="Sometimes your Heart has to STOP for your Life to START."/>
    <x v="8"/>
    <x v="900"/>
    <x v="0"/>
    <x v="0"/>
    <s v="USD"/>
    <n v="1429772340"/>
    <x v="1290"/>
    <x v="0"/>
    <n v="86"/>
    <b v="1"/>
    <x v="6"/>
    <x v="1006"/>
    <n v="44.18604651162790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x v="0"/>
    <n v="42"/>
    <b v="1"/>
    <x v="6"/>
    <x v="945"/>
    <n v="104.0714285714285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x v="0"/>
    <n v="52"/>
    <b v="1"/>
    <x v="6"/>
    <x v="1007"/>
    <n v="35.9615384615384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x v="0"/>
    <n v="120"/>
    <b v="1"/>
    <x v="6"/>
    <x v="1008"/>
    <n v="127.79166666666667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x v="0"/>
    <n v="22"/>
    <b v="1"/>
    <x v="6"/>
    <x v="1009"/>
    <n v="27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x v="0"/>
    <n v="64"/>
    <b v="1"/>
    <x v="6"/>
    <x v="1010"/>
    <n v="39.8281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x v="0"/>
    <n v="23"/>
    <b v="1"/>
    <x v="6"/>
    <x v="1011"/>
    <n v="52.173913043478258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x v="0"/>
    <n v="238"/>
    <b v="1"/>
    <x v="6"/>
    <x v="1012"/>
    <n v="92.037815126050418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x v="0"/>
    <n v="33"/>
    <b v="1"/>
    <x v="6"/>
    <x v="1013"/>
    <n v="63.42424242424242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x v="0"/>
    <n v="32"/>
    <b v="1"/>
    <x v="6"/>
    <x v="1014"/>
    <n v="135.62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x v="0"/>
    <n v="24"/>
    <b v="1"/>
    <x v="6"/>
    <x v="920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x v="0"/>
    <n v="29"/>
    <b v="1"/>
    <x v="6"/>
    <x v="1015"/>
    <n v="70.86206896551723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x v="0"/>
    <n v="50"/>
    <b v="1"/>
    <x v="6"/>
    <x v="31"/>
    <n v="50"/>
    <x v="1"/>
    <x v="6"/>
    <x v="1302"/>
    <d v="2016-11-30T18:23:31"/>
  </r>
  <r>
    <n v="1303"/>
    <s v="Forward Arena Theatre Company: Summer Season"/>
    <s v="Groundbreaking queer theatre."/>
    <x v="8"/>
    <x v="912"/>
    <x v="0"/>
    <x v="1"/>
    <s v="GBP"/>
    <n v="1469962800"/>
    <x v="1303"/>
    <x v="0"/>
    <n v="108"/>
    <b v="1"/>
    <x v="6"/>
    <x v="1016"/>
    <n v="42.21416666666667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x v="0"/>
    <n v="104"/>
    <b v="0"/>
    <x v="8"/>
    <x v="1017"/>
    <n v="152.41346153846155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x v="0"/>
    <n v="86"/>
    <b v="0"/>
    <x v="8"/>
    <x v="1018"/>
    <n v="90.616279069767444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x v="0"/>
    <n v="356"/>
    <b v="0"/>
    <x v="8"/>
    <x v="1019"/>
    <n v="201.60393258426967"/>
    <x v="2"/>
    <x v="8"/>
    <x v="1306"/>
    <d v="2014-12-04T02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x v="1307"/>
    <x v="0"/>
    <n v="45"/>
    <b v="0"/>
    <x v="8"/>
    <x v="1020"/>
    <n v="127.93333333333334"/>
    <x v="2"/>
    <x v="8"/>
    <x v="1307"/>
    <d v="2016-02-17T04:04:39"/>
  </r>
  <r>
    <n v="1308"/>
    <s v="Boost Band: Wristband Phone Charger (Canceled)"/>
    <s v="Boost Band, a wristband that charges any device"/>
    <x v="3"/>
    <x v="917"/>
    <x v="1"/>
    <x v="0"/>
    <s v="USD"/>
    <n v="1475937812"/>
    <x v="1308"/>
    <x v="0"/>
    <n v="38"/>
    <b v="0"/>
    <x v="8"/>
    <x v="1021"/>
    <n v="29.894736842105264"/>
    <x v="2"/>
    <x v="8"/>
    <x v="1308"/>
    <d v="2016-10-08T06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x v="0"/>
    <n v="35"/>
    <b v="0"/>
    <x v="8"/>
    <x v="1022"/>
    <n v="367.97142857142859"/>
    <x v="2"/>
    <x v="8"/>
    <x v="1309"/>
    <d v="2015-10-15T13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x v="0"/>
    <n v="24"/>
    <b v="0"/>
    <x v="8"/>
    <x v="1023"/>
    <n v="129.166666666666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x v="0"/>
    <n v="100"/>
    <b v="0"/>
    <x v="8"/>
    <x v="1024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x v="0"/>
    <n v="1"/>
    <b v="0"/>
    <x v="8"/>
    <x v="1025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x v="0"/>
    <n v="122"/>
    <b v="0"/>
    <x v="8"/>
    <x v="1026"/>
    <n v="102.01639344262296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x v="0"/>
    <n v="11"/>
    <b v="0"/>
    <x v="8"/>
    <x v="1027"/>
    <n v="184.36363636363637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x v="0"/>
    <n v="248"/>
    <b v="0"/>
    <x v="8"/>
    <x v="1028"/>
    <n v="162.91935483870967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x v="0"/>
    <n v="1"/>
    <b v="0"/>
    <x v="8"/>
    <x v="1029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x v="0"/>
    <n v="19"/>
    <b v="0"/>
    <x v="8"/>
    <x v="1030"/>
    <n v="603.52631578947364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x v="0"/>
    <n v="135"/>
    <b v="0"/>
    <x v="8"/>
    <x v="1031"/>
    <n v="45.407407407407405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x v="0"/>
    <n v="9"/>
    <b v="0"/>
    <x v="8"/>
    <x v="1032"/>
    <n v="97.333333333333329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x v="0"/>
    <n v="3"/>
    <b v="0"/>
    <x v="8"/>
    <x v="1033"/>
    <n v="167.6666666666666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x v="0"/>
    <n v="7"/>
    <b v="0"/>
    <x v="8"/>
    <x v="1034"/>
    <n v="859.85714285714289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x v="0"/>
    <n v="4"/>
    <b v="0"/>
    <x v="8"/>
    <x v="1035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x v="0"/>
    <n v="44"/>
    <b v="0"/>
    <x v="8"/>
    <x v="1036"/>
    <n v="30.27272727272727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x v="0"/>
    <n v="90"/>
    <b v="0"/>
    <x v="8"/>
    <x v="1037"/>
    <n v="54.66666666666666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x v="0"/>
    <n v="8"/>
    <b v="0"/>
    <x v="8"/>
    <x v="1038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x v="0"/>
    <n v="11"/>
    <b v="0"/>
    <x v="8"/>
    <x v="1039"/>
    <n v="102.727272727272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x v="0"/>
    <n v="41"/>
    <b v="0"/>
    <x v="8"/>
    <x v="1040"/>
    <n v="41.585365853658537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x v="0"/>
    <n v="15"/>
    <b v="0"/>
    <x v="8"/>
    <x v="1041"/>
    <n v="116.5333333333333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x v="0"/>
    <n v="9"/>
    <b v="0"/>
    <x v="8"/>
    <x v="1042"/>
    <n v="45.333333333333336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x v="0"/>
    <n v="50"/>
    <b v="0"/>
    <x v="8"/>
    <x v="1043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x v="0"/>
    <n v="34"/>
    <b v="0"/>
    <x v="8"/>
    <x v="1044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x v="0"/>
    <n v="0"/>
    <b v="0"/>
    <x v="8"/>
    <x v="109"/>
    <e v="#DIV/0!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x v="0"/>
    <n v="0"/>
    <b v="0"/>
    <x v="8"/>
    <x v="109"/>
    <e v="#DIV/0!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x v="0"/>
    <n v="276"/>
    <b v="0"/>
    <x v="8"/>
    <x v="1045"/>
    <n v="51.8224637681159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x v="0"/>
    <n v="16"/>
    <b v="0"/>
    <x v="8"/>
    <x v="1046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x v="0"/>
    <n v="224"/>
    <b v="0"/>
    <x v="8"/>
    <x v="1047"/>
    <n v="379.22767857142856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x v="0"/>
    <n v="140"/>
    <b v="0"/>
    <x v="8"/>
    <x v="1048"/>
    <n v="176.36428571428573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x v="0"/>
    <n v="15"/>
    <b v="0"/>
    <x v="8"/>
    <x v="1049"/>
    <n v="66.066666666666663"/>
    <x v="2"/>
    <x v="8"/>
    <x v="1338"/>
    <d v="2015-08-02T11:17:13"/>
  </r>
  <r>
    <n v="1339"/>
    <s v="Linkoo (Canceled)"/>
    <s v="World's Smallest customizable Phone &amp; GPS Watch for kids !"/>
    <x v="63"/>
    <x v="943"/>
    <x v="1"/>
    <x v="0"/>
    <s v="USD"/>
    <n v="1418056315"/>
    <x v="1339"/>
    <x v="0"/>
    <n v="37"/>
    <b v="0"/>
    <x v="8"/>
    <x v="1050"/>
    <n v="89.648648648648646"/>
    <x v="2"/>
    <x v="8"/>
    <x v="1339"/>
    <d v="2014-12-08T08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x v="0"/>
    <n v="0"/>
    <b v="0"/>
    <x v="8"/>
    <x v="109"/>
    <e v="#DIV/0!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x v="0"/>
    <n v="46"/>
    <b v="0"/>
    <x v="8"/>
    <x v="1051"/>
    <n v="382.39130434782606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x v="0"/>
    <n v="1"/>
    <b v="0"/>
    <x v="8"/>
    <x v="418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x v="0"/>
    <n v="323"/>
    <b v="0"/>
    <x v="8"/>
    <x v="1052"/>
    <n v="158.35603715170279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x v="0"/>
    <n v="139"/>
    <b v="1"/>
    <x v="9"/>
    <x v="1053"/>
    <n v="40.76258992805755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x v="0"/>
    <n v="7"/>
    <b v="1"/>
    <x v="9"/>
    <x v="1054"/>
    <n v="53.571428571428569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x v="0"/>
    <n v="149"/>
    <b v="1"/>
    <x v="9"/>
    <x v="1055"/>
    <n v="48.449664429530202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x v="0"/>
    <n v="31"/>
    <b v="1"/>
    <x v="9"/>
    <x v="1056"/>
    <n v="82.41935483870968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x v="0"/>
    <n v="26"/>
    <b v="1"/>
    <x v="9"/>
    <x v="1057"/>
    <n v="230.19230769230768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x v="0"/>
    <n v="172"/>
    <b v="1"/>
    <x v="9"/>
    <x v="1058"/>
    <n v="59.36046511627907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x v="0"/>
    <n v="78"/>
    <b v="1"/>
    <x v="9"/>
    <x v="1059"/>
    <n v="66.698717948717942"/>
    <x v="3"/>
    <x v="9"/>
    <x v="1350"/>
    <d v="2015-12-25T16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x v="0"/>
    <n v="120"/>
    <b v="1"/>
    <x v="9"/>
    <x v="1060"/>
    <n v="168.77500000000001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x v="0"/>
    <n v="227"/>
    <b v="1"/>
    <x v="9"/>
    <x v="1061"/>
    <n v="59.97356828193832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x v="0"/>
    <n v="42"/>
    <b v="1"/>
    <x v="9"/>
    <x v="1062"/>
    <n v="31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x v="0"/>
    <n v="64"/>
    <b v="1"/>
    <x v="9"/>
    <x v="1063"/>
    <n v="24.4218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x v="0"/>
    <n v="121"/>
    <b v="1"/>
    <x v="9"/>
    <x v="1064"/>
    <n v="25.34710743801652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x v="0"/>
    <n v="87"/>
    <b v="1"/>
    <x v="9"/>
    <x v="1065"/>
    <n v="71.443218390804603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x v="0"/>
    <n v="65"/>
    <b v="1"/>
    <x v="9"/>
    <x v="1066"/>
    <n v="38.553846153846152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x v="0"/>
    <n v="49"/>
    <b v="1"/>
    <x v="9"/>
    <x v="1067"/>
    <n v="68.367346938775512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x v="0"/>
    <n v="19"/>
    <b v="1"/>
    <x v="9"/>
    <x v="1068"/>
    <n v="40.210526315789473"/>
    <x v="3"/>
    <x v="9"/>
    <x v="1359"/>
    <d v="2011-07-06T11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x v="0"/>
    <n v="81"/>
    <b v="1"/>
    <x v="9"/>
    <x v="1069"/>
    <n v="32.074074074074076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x v="0"/>
    <n v="264"/>
    <b v="1"/>
    <x v="9"/>
    <x v="1070"/>
    <n v="28.632575757575758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x v="0"/>
    <n v="25"/>
    <b v="1"/>
    <x v="9"/>
    <x v="107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x v="0"/>
    <n v="5"/>
    <b v="1"/>
    <x v="9"/>
    <x v="31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x v="0"/>
    <n v="144"/>
    <b v="1"/>
    <x v="11"/>
    <x v="1072"/>
    <n v="346.041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x v="0"/>
    <n v="92"/>
    <b v="1"/>
    <x v="11"/>
    <x v="1073"/>
    <n v="81.739130434782609"/>
    <x v="4"/>
    <x v="11"/>
    <x v="1365"/>
    <d v="2015-03-16T08:35:52"/>
  </r>
  <r>
    <n v="1366"/>
    <s v="Kick It! A Tribute to the A.K.s"/>
    <s v="A musical memorial for Alexi Petersen."/>
    <x v="51"/>
    <x v="966"/>
    <x v="0"/>
    <x v="0"/>
    <s v="USD"/>
    <n v="1417049663"/>
    <x v="1366"/>
    <x v="0"/>
    <n v="147"/>
    <b v="1"/>
    <x v="11"/>
    <x v="1074"/>
    <n v="64.53530612244898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x v="0"/>
    <n v="90"/>
    <b v="1"/>
    <x v="11"/>
    <x v="1075"/>
    <n v="63.477777777777774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x v="0"/>
    <n v="87"/>
    <b v="1"/>
    <x v="11"/>
    <x v="1076"/>
    <n v="63.620689655172413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x v="0"/>
    <n v="406"/>
    <b v="1"/>
    <x v="11"/>
    <x v="1077"/>
    <n v="83.967068965517228"/>
    <x v="4"/>
    <x v="11"/>
    <x v="1369"/>
    <d v="2014-04-11T06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x v="0"/>
    <n v="20"/>
    <b v="1"/>
    <x v="11"/>
    <x v="1078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x v="0"/>
    <n v="70"/>
    <b v="1"/>
    <x v="11"/>
    <x v="1079"/>
    <n v="107.07142857142857"/>
    <x v="4"/>
    <x v="11"/>
    <x v="1371"/>
    <d v="2015-05-07T10:12:22"/>
  </r>
  <r>
    <n v="1372"/>
    <s v="Ted Lukas &amp; the Misled new CD - &quot;FEED&quot;"/>
    <s v="Please help us raise funds to press our new CD!"/>
    <x v="2"/>
    <x v="972"/>
    <x v="0"/>
    <x v="0"/>
    <s v="USD"/>
    <n v="1342115132"/>
    <x v="1372"/>
    <x v="0"/>
    <n v="16"/>
    <b v="1"/>
    <x v="11"/>
    <x v="101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x v="0"/>
    <n v="52"/>
    <b v="1"/>
    <x v="11"/>
    <x v="1080"/>
    <n v="201.94230769230768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x v="0"/>
    <n v="66"/>
    <b v="1"/>
    <x v="11"/>
    <x v="1081"/>
    <n v="43.06060606060606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x v="0"/>
    <n v="109"/>
    <b v="1"/>
    <x v="11"/>
    <x v="1082"/>
    <n v="62.871559633027523"/>
    <x v="4"/>
    <x v="11"/>
    <x v="1375"/>
    <d v="2017-01-14T17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x v="0"/>
    <n v="168"/>
    <b v="1"/>
    <x v="11"/>
    <x v="1083"/>
    <n v="55.60714285714285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x v="0"/>
    <n v="31"/>
    <b v="1"/>
    <x v="11"/>
    <x v="1084"/>
    <n v="48.70967741935484"/>
    <x v="4"/>
    <x v="11"/>
    <x v="1377"/>
    <d v="2017-02-02T20:11:00"/>
  </r>
  <r>
    <n v="1378"/>
    <s v="SIX BY SEVEN"/>
    <s v="A psychedelic post rock masterpiece!"/>
    <x v="13"/>
    <x v="976"/>
    <x v="0"/>
    <x v="1"/>
    <s v="GBP"/>
    <n v="1470075210"/>
    <x v="1378"/>
    <x v="0"/>
    <n v="133"/>
    <b v="1"/>
    <x v="11"/>
    <x v="1085"/>
    <n v="30.578947368421051"/>
    <x v="4"/>
    <x v="11"/>
    <x v="1378"/>
    <d v="2016-08-01T10:13:30"/>
  </r>
  <r>
    <n v="1379"/>
    <s v="J. Walter Makes a Record"/>
    <s v="---------The long-awaited debut full-length from Justin Ruddy--------"/>
    <x v="3"/>
    <x v="977"/>
    <x v="0"/>
    <x v="0"/>
    <s v="USD"/>
    <n v="1433504876"/>
    <x v="1379"/>
    <x v="0"/>
    <n v="151"/>
    <b v="1"/>
    <x v="11"/>
    <x v="1086"/>
    <n v="73.907284768211923"/>
    <x v="4"/>
    <x v="11"/>
    <x v="1379"/>
    <d v="2015-06-05T03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x v="1380"/>
    <x v="0"/>
    <n v="5"/>
    <b v="1"/>
    <x v="11"/>
    <x v="1087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x v="0"/>
    <n v="73"/>
    <b v="1"/>
    <x v="11"/>
    <x v="1088"/>
    <n v="73.356164383561648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x v="0"/>
    <n v="148"/>
    <b v="1"/>
    <x v="11"/>
    <x v="1089"/>
    <n v="56.41216216216216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x v="0"/>
    <n v="93"/>
    <b v="1"/>
    <x v="11"/>
    <x v="1090"/>
    <n v="50.247311827956992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x v="0"/>
    <n v="63"/>
    <b v="1"/>
    <x v="11"/>
    <x v="1091"/>
    <n v="68.93650793650793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x v="0"/>
    <n v="134"/>
    <b v="1"/>
    <x v="11"/>
    <x v="1092"/>
    <n v="65.914104477611943"/>
    <x v="4"/>
    <x v="11"/>
    <x v="1385"/>
    <d v="2016-04-29T04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x v="1386"/>
    <x v="0"/>
    <n v="14"/>
    <b v="1"/>
    <x v="11"/>
    <x v="1093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x v="0"/>
    <n v="78"/>
    <b v="1"/>
    <x v="11"/>
    <x v="1094"/>
    <n v="70.064102564102569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x v="0"/>
    <n v="112"/>
    <b v="1"/>
    <x v="11"/>
    <x v="1095"/>
    <n v="60.181874999999998"/>
    <x v="4"/>
    <x v="11"/>
    <x v="1388"/>
    <d v="2016-10-17T08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x v="0"/>
    <n v="34"/>
    <b v="1"/>
    <x v="11"/>
    <x v="663"/>
    <n v="21.382352941176471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x v="0"/>
    <n v="19"/>
    <b v="1"/>
    <x v="11"/>
    <x v="1096"/>
    <n v="160.78947368421052"/>
    <x v="4"/>
    <x v="11"/>
    <x v="1390"/>
    <d v="2015-04-27T09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x v="0"/>
    <n v="13"/>
    <b v="1"/>
    <x v="11"/>
    <x v="1097"/>
    <n v="42.384615384615387"/>
    <x v="4"/>
    <x v="11"/>
    <x v="1391"/>
    <d v="2015-08-21T20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x v="0"/>
    <n v="104"/>
    <b v="1"/>
    <x v="11"/>
    <x v="1098"/>
    <n v="27.317307692307693"/>
    <x v="4"/>
    <x v="11"/>
    <x v="1392"/>
    <d v="2016-03-02T19:43:06"/>
  </r>
  <r>
    <n v="1393"/>
    <s v="WolfHunt | Social Commentary Rock Project"/>
    <s v="Rock n' Roll tales of our times"/>
    <x v="3"/>
    <x v="990"/>
    <x v="0"/>
    <x v="0"/>
    <s v="USD"/>
    <n v="1470068523"/>
    <x v="1393"/>
    <x v="0"/>
    <n v="52"/>
    <b v="1"/>
    <x v="11"/>
    <x v="1099"/>
    <n v="196.82692307692307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x v="0"/>
    <n v="17"/>
    <b v="1"/>
    <x v="11"/>
    <x v="1100"/>
    <n v="53.882352941176471"/>
    <x v="4"/>
    <x v="11"/>
    <x v="1394"/>
    <d v="2017-02-28T19:00:00"/>
  </r>
  <r>
    <n v="1395"/>
    <s v="Quiet Oaks Full Length Album"/>
    <s v="Help Quiet Oaks record their debut album!!!"/>
    <x v="8"/>
    <x v="992"/>
    <x v="0"/>
    <x v="0"/>
    <s v="USD"/>
    <n v="1484430481"/>
    <x v="1395"/>
    <x v="0"/>
    <n v="82"/>
    <b v="1"/>
    <x v="11"/>
    <x v="1101"/>
    <n v="47.756097560975611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x v="0"/>
    <n v="73"/>
    <b v="1"/>
    <x v="11"/>
    <x v="1102"/>
    <n v="88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x v="0"/>
    <n v="158"/>
    <b v="1"/>
    <x v="11"/>
    <x v="1103"/>
    <n v="72.05696202531645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x v="0"/>
    <n v="65"/>
    <b v="1"/>
    <x v="11"/>
    <x v="1104"/>
    <n v="74.2461538461538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x v="0"/>
    <n v="184"/>
    <b v="1"/>
    <x v="11"/>
    <x v="1105"/>
    <n v="61.701086956521742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x v="0"/>
    <n v="34"/>
    <b v="1"/>
    <x v="11"/>
    <x v="1106"/>
    <n v="17.23529411764705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x v="0"/>
    <n v="240"/>
    <b v="1"/>
    <x v="11"/>
    <x v="1107"/>
    <n v="51.720833333333331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x v="0"/>
    <n v="113"/>
    <b v="1"/>
    <x v="11"/>
    <x v="1108"/>
    <n v="24.15044247787610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x v="0"/>
    <n v="66"/>
    <b v="1"/>
    <x v="11"/>
    <x v="1109"/>
    <n v="62.166666666666664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x v="1"/>
    <n v="5"/>
    <b v="0"/>
    <x v="22"/>
    <x v="1110"/>
    <n v="48.2"/>
    <x v="3"/>
    <x v="22"/>
    <x v="1404"/>
    <d v="2015-02-22T04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x v="1405"/>
    <x v="1"/>
    <n v="17"/>
    <b v="0"/>
    <x v="22"/>
    <x v="714"/>
    <n v="6.1764705882352944"/>
    <x v="3"/>
    <x v="22"/>
    <x v="1405"/>
    <d v="2014-11-28T09:20:01"/>
  </r>
  <r>
    <n v="1406"/>
    <s v="Man Down! Translation project"/>
    <s v="The White coat and the battle dress uniform"/>
    <x v="14"/>
    <x v="493"/>
    <x v="2"/>
    <x v="13"/>
    <s v="EUR"/>
    <n v="1449914400"/>
    <x v="1406"/>
    <x v="0"/>
    <n v="3"/>
    <b v="0"/>
    <x v="22"/>
    <x v="415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x v="0"/>
    <n v="2"/>
    <b v="0"/>
    <x v="22"/>
    <x v="724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x v="0"/>
    <n v="6"/>
    <b v="0"/>
    <x v="22"/>
    <x v="705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x v="0"/>
    <n v="0"/>
    <b v="0"/>
    <x v="22"/>
    <x v="109"/>
    <e v="#DIV/0!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x v="0"/>
    <n v="1"/>
    <b v="0"/>
    <x v="22"/>
    <x v="374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x v="0"/>
    <n v="3"/>
    <b v="0"/>
    <x v="22"/>
    <x v="1111"/>
    <n v="2.3333333333333335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x v="0"/>
    <n v="13"/>
    <b v="0"/>
    <x v="22"/>
    <x v="1112"/>
    <n v="24.615384615384617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x v="0"/>
    <n v="1"/>
    <b v="0"/>
    <x v="22"/>
    <x v="152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x v="0"/>
    <n v="1"/>
    <b v="0"/>
    <x v="22"/>
    <x v="418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x v="0"/>
    <n v="9"/>
    <b v="0"/>
    <x v="22"/>
    <x v="1113"/>
    <n v="88.88888888888888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x v="0"/>
    <n v="0"/>
    <b v="0"/>
    <x v="22"/>
    <x v="109"/>
    <e v="#DIV/0!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x v="0"/>
    <n v="2"/>
    <b v="0"/>
    <x v="22"/>
    <x v="1114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x v="0"/>
    <n v="1"/>
    <b v="0"/>
    <x v="22"/>
    <x v="418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x v="0"/>
    <n v="10"/>
    <b v="0"/>
    <x v="22"/>
    <x v="1115"/>
    <n v="44.5"/>
    <x v="3"/>
    <x v="22"/>
    <x v="1419"/>
    <d v="2016-10-09T02:56:59"/>
  </r>
  <r>
    <n v="1420"/>
    <s v="Shakespeare in the Hood - Romeo and Juliet"/>
    <s v="Help me butcher Shakespeare in a satirical fashion."/>
    <x v="252"/>
    <x v="158"/>
    <x v="2"/>
    <x v="0"/>
    <s v="USD"/>
    <n v="1467129686"/>
    <x v="1420"/>
    <x v="0"/>
    <n v="3"/>
    <b v="0"/>
    <x v="22"/>
    <x v="1116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x v="0"/>
    <n v="2"/>
    <b v="0"/>
    <x v="22"/>
    <x v="370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x v="0"/>
    <n v="2"/>
    <b v="0"/>
    <x v="22"/>
    <x v="477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x v="0"/>
    <n v="1"/>
    <b v="0"/>
    <x v="22"/>
    <x v="119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x v="0"/>
    <n v="14"/>
    <b v="0"/>
    <x v="22"/>
    <x v="1117"/>
    <n v="109.0714285714285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x v="0"/>
    <n v="0"/>
    <b v="0"/>
    <x v="22"/>
    <x v="109"/>
    <e v="#DIV/0!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x v="0"/>
    <n v="0"/>
    <b v="0"/>
    <x v="22"/>
    <x v="109"/>
    <e v="#DIV/0!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x v="0"/>
    <n v="4"/>
    <b v="0"/>
    <x v="22"/>
    <x v="1118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x v="0"/>
    <n v="3"/>
    <b v="0"/>
    <x v="22"/>
    <x v="684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x v="0"/>
    <n v="0"/>
    <b v="0"/>
    <x v="22"/>
    <x v="109"/>
    <e v="#DIV/0!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x v="0"/>
    <n v="5"/>
    <b v="0"/>
    <x v="22"/>
    <x v="1119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x v="0"/>
    <n v="47"/>
    <b v="0"/>
    <x v="22"/>
    <x v="1120"/>
    <n v="115.55319148936171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x v="0"/>
    <n v="0"/>
    <b v="0"/>
    <x v="22"/>
    <x v="109"/>
    <e v="#DIV/0!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x v="0"/>
    <n v="10"/>
    <b v="0"/>
    <x v="22"/>
    <x v="1121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x v="0"/>
    <n v="11"/>
    <b v="0"/>
    <x v="22"/>
    <x v="1122"/>
    <n v="744.545454545454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x v="0"/>
    <n v="2"/>
    <b v="0"/>
    <x v="22"/>
    <x v="370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x v="0"/>
    <n v="2"/>
    <b v="0"/>
    <x v="22"/>
    <x v="1123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x v="0"/>
    <n v="22"/>
    <b v="0"/>
    <x v="22"/>
    <x v="1124"/>
    <n v="36.6818181818181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x v="0"/>
    <n v="8"/>
    <b v="0"/>
    <x v="22"/>
    <x v="419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x v="0"/>
    <n v="6"/>
    <b v="0"/>
    <x v="22"/>
    <x v="1125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x v="0"/>
    <n v="1"/>
    <b v="0"/>
    <x v="22"/>
    <x v="1126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x v="0"/>
    <n v="3"/>
    <b v="0"/>
    <x v="22"/>
    <x v="1127"/>
    <n v="673.33333333333337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x v="0"/>
    <n v="0"/>
    <b v="0"/>
    <x v="22"/>
    <x v="109"/>
    <e v="#DIV/0!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x v="0"/>
    <n v="0"/>
    <b v="0"/>
    <x v="22"/>
    <x v="109"/>
    <e v="#DIV/0!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x v="0"/>
    <n v="0"/>
    <b v="0"/>
    <x v="22"/>
    <x v="109"/>
    <e v="#DIV/0!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x v="0"/>
    <n v="0"/>
    <b v="0"/>
    <x v="22"/>
    <x v="109"/>
    <e v="#DIV/0!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x v="0"/>
    <n v="0"/>
    <b v="0"/>
    <x v="22"/>
    <x v="109"/>
    <e v="#DIV/0!"/>
    <x v="3"/>
    <x v="22"/>
    <x v="1446"/>
    <d v="2016-04-21T02:44:38"/>
  </r>
  <r>
    <n v="1447"/>
    <s v="Indian Language Dictionary"/>
    <s v="I'm creating a dictionary of multiple Indian languages."/>
    <x v="69"/>
    <x v="735"/>
    <x v="2"/>
    <x v="0"/>
    <s v="USD"/>
    <n v="1467999134"/>
    <x v="1447"/>
    <x v="0"/>
    <n v="3"/>
    <b v="0"/>
    <x v="22"/>
    <x v="1128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x v="0"/>
    <n v="0"/>
    <b v="0"/>
    <x v="22"/>
    <x v="109"/>
    <e v="#DIV/0!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x v="0"/>
    <n v="0"/>
    <b v="0"/>
    <x v="22"/>
    <x v="109"/>
    <e v="#DIV/0!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x v="0"/>
    <n v="1"/>
    <b v="0"/>
    <x v="22"/>
    <x v="1129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x v="0"/>
    <n v="2"/>
    <b v="0"/>
    <x v="22"/>
    <x v="1130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x v="0"/>
    <n v="0"/>
    <b v="0"/>
    <x v="22"/>
    <x v="109"/>
    <e v="#DIV/0!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x v="0"/>
    <n v="0"/>
    <b v="0"/>
    <x v="22"/>
    <x v="109"/>
    <e v="#DIV/0!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x v="0"/>
    <n v="1"/>
    <b v="0"/>
    <x v="22"/>
    <x v="719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x v="0"/>
    <n v="7"/>
    <b v="0"/>
    <x v="22"/>
    <x v="1131"/>
    <n v="225"/>
    <x v="3"/>
    <x v="22"/>
    <x v="1455"/>
    <d v="2014-09-05T05:39:00"/>
  </r>
  <r>
    <n v="1456"/>
    <s v="Sometimes you don't need love (Canceled)"/>
    <s v="English Version of my auto-published novel"/>
    <x v="10"/>
    <x v="1011"/>
    <x v="1"/>
    <x v="13"/>
    <s v="EUR"/>
    <n v="1483459365"/>
    <x v="1456"/>
    <x v="0"/>
    <n v="3"/>
    <b v="0"/>
    <x v="22"/>
    <x v="1132"/>
    <n v="48.333333333333336"/>
    <x v="3"/>
    <x v="22"/>
    <x v="1456"/>
    <d v="2017-01-03T08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x v="0"/>
    <n v="0"/>
    <b v="0"/>
    <x v="22"/>
    <x v="109"/>
    <e v="#DIV/0!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x v="0"/>
    <n v="0"/>
    <b v="0"/>
    <x v="22"/>
    <x v="109"/>
    <e v="#DIV/0!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x v="0"/>
    <n v="0"/>
    <b v="0"/>
    <x v="22"/>
    <x v="109"/>
    <e v="#DIV/0!"/>
    <x v="3"/>
    <x v="22"/>
    <x v="1459"/>
    <d v="2015-12-02T09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x v="0"/>
    <n v="0"/>
    <b v="0"/>
    <x v="22"/>
    <x v="109"/>
    <e v="#DIV/0!"/>
    <x v="3"/>
    <x v="22"/>
    <x v="1460"/>
    <d v="2014-11-30T15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x v="1461"/>
    <x v="1"/>
    <n v="340"/>
    <b v="1"/>
    <x v="23"/>
    <x v="1133"/>
    <n v="44.66673529411765"/>
    <x v="3"/>
    <x v="23"/>
    <x v="1461"/>
    <d v="2014-10-20T16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x v="1462"/>
    <x v="1"/>
    <n v="150"/>
    <b v="1"/>
    <x v="23"/>
    <x v="1134"/>
    <n v="28.93799999999999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x v="1"/>
    <n v="25"/>
    <b v="1"/>
    <x v="23"/>
    <x v="1135"/>
    <n v="35.44"/>
    <x v="3"/>
    <x v="23"/>
    <x v="1463"/>
    <d v="2013-04-07T12:52:18"/>
  </r>
  <r>
    <n v="1464"/>
    <s v="Science Studio"/>
    <s v="The Best Science Media on the Web"/>
    <x v="10"/>
    <x v="1014"/>
    <x v="0"/>
    <x v="0"/>
    <s v="USD"/>
    <n v="1361029958"/>
    <x v="1464"/>
    <x v="1"/>
    <n v="234"/>
    <b v="1"/>
    <x v="23"/>
    <x v="1136"/>
    <n v="34.871794871794869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x v="1"/>
    <n v="2602"/>
    <b v="1"/>
    <x v="23"/>
    <x v="1137"/>
    <n v="52.622732513451197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x v="1"/>
    <n v="248"/>
    <b v="1"/>
    <x v="23"/>
    <x v="1138"/>
    <n v="69.598266129032254"/>
    <x v="3"/>
    <x v="23"/>
    <x v="1466"/>
    <d v="2016-01-11T21:00:00"/>
  </r>
  <r>
    <n v="1467"/>
    <s v="Radio Ambulante"/>
    <s v="We are a new Spanish language podcast telling uniquely Latin American stories."/>
    <x v="79"/>
    <x v="1017"/>
    <x v="0"/>
    <x v="0"/>
    <s v="USD"/>
    <n v="1332699285"/>
    <x v="1467"/>
    <x v="1"/>
    <n v="600"/>
    <b v="1"/>
    <x v="23"/>
    <x v="1139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x v="1"/>
    <n v="293"/>
    <b v="1"/>
    <x v="23"/>
    <x v="1140"/>
    <n v="33.191126279863482"/>
    <x v="3"/>
    <x v="23"/>
    <x v="1468"/>
    <d v="2011-06-11T16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x v="1"/>
    <n v="321"/>
    <b v="1"/>
    <x v="23"/>
    <x v="1141"/>
    <n v="149.46417445482865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x v="1"/>
    <n v="81"/>
    <b v="1"/>
    <x v="23"/>
    <x v="1142"/>
    <n v="23.172839506172838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x v="1"/>
    <n v="343"/>
    <b v="1"/>
    <x v="23"/>
    <x v="1143"/>
    <n v="96.877551020408163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x v="1"/>
    <n v="336"/>
    <b v="1"/>
    <x v="23"/>
    <x v="1144"/>
    <n v="103.20238095238095"/>
    <x v="3"/>
    <x v="23"/>
    <x v="1472"/>
    <d v="2013-10-16T05:01:43"/>
  </r>
  <r>
    <n v="1473"/>
    <s v="ONE LOVES ONLY FORM"/>
    <s v="Public Radio Project"/>
    <x v="15"/>
    <x v="1023"/>
    <x v="0"/>
    <x v="0"/>
    <s v="USD"/>
    <n v="1330644639"/>
    <x v="1473"/>
    <x v="1"/>
    <n v="47"/>
    <b v="1"/>
    <x v="23"/>
    <x v="1145"/>
    <n v="38.462553191489363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x v="1"/>
    <n v="76"/>
    <b v="1"/>
    <x v="23"/>
    <x v="1146"/>
    <n v="44.31578947368421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x v="1"/>
    <n v="441"/>
    <b v="1"/>
    <x v="23"/>
    <x v="1147"/>
    <n v="64.173356009070289"/>
    <x v="3"/>
    <x v="23"/>
    <x v="1475"/>
    <d v="2014-12-19T20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x v="1476"/>
    <x v="1"/>
    <n v="916"/>
    <b v="1"/>
    <x v="23"/>
    <x v="1148"/>
    <n v="43.333275109170302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x v="1"/>
    <n v="369"/>
    <b v="1"/>
    <x v="23"/>
    <x v="1149"/>
    <n v="90.495934959349597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x v="1"/>
    <n v="20242"/>
    <b v="1"/>
    <x v="23"/>
    <x v="1150"/>
    <n v="29.187190495010373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x v="1"/>
    <n v="71"/>
    <b v="1"/>
    <x v="23"/>
    <x v="1151"/>
    <n v="30.95774647887324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x v="1"/>
    <n v="635"/>
    <b v="1"/>
    <x v="23"/>
    <x v="1152"/>
    <n v="92.157795275590544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x v="0"/>
    <n v="6"/>
    <b v="0"/>
    <x v="10"/>
    <x v="1153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x v="0"/>
    <n v="1"/>
    <b v="0"/>
    <x v="10"/>
    <x v="370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x v="0"/>
    <n v="2"/>
    <b v="0"/>
    <x v="10"/>
    <x v="1154"/>
    <n v="25"/>
    <x v="3"/>
    <x v="10"/>
    <x v="1483"/>
    <d v="2016-07-21T20:37:55"/>
  </r>
  <r>
    <n v="1484"/>
    <s v="a book called filtered down thru the stars"/>
    <s v="The mussings of an old wizard"/>
    <x v="13"/>
    <x v="117"/>
    <x v="2"/>
    <x v="0"/>
    <s v="USD"/>
    <n v="1342882260"/>
    <x v="1484"/>
    <x v="0"/>
    <n v="0"/>
    <b v="0"/>
    <x v="10"/>
    <x v="109"/>
    <e v="#DIV/0!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x v="0"/>
    <n v="3"/>
    <b v="0"/>
    <x v="10"/>
    <x v="1155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x v="0"/>
    <n v="3"/>
    <b v="0"/>
    <x v="10"/>
    <x v="1156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x v="0"/>
    <n v="0"/>
    <b v="0"/>
    <x v="10"/>
    <x v="109"/>
    <e v="#DIV/0!"/>
    <x v="3"/>
    <x v="10"/>
    <x v="1487"/>
    <d v="2016-08-02T14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x v="0"/>
    <n v="6"/>
    <b v="0"/>
    <x v="10"/>
    <x v="365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x v="0"/>
    <n v="0"/>
    <b v="0"/>
    <x v="10"/>
    <x v="109"/>
    <e v="#DIV/0!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x v="0"/>
    <n v="19"/>
    <b v="0"/>
    <x v="10"/>
    <x v="1157"/>
    <n v="47.10526315789474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x v="0"/>
    <n v="1"/>
    <b v="0"/>
    <x v="10"/>
    <x v="1158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x v="0"/>
    <n v="2"/>
    <b v="0"/>
    <x v="10"/>
    <x v="571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x v="0"/>
    <n v="0"/>
    <b v="0"/>
    <x v="10"/>
    <x v="109"/>
    <e v="#DIV/0!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x v="0"/>
    <n v="11"/>
    <b v="0"/>
    <x v="10"/>
    <x v="1159"/>
    <n v="40.454545454545453"/>
    <x v="3"/>
    <x v="10"/>
    <x v="1494"/>
    <d v="2015-04-03T07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x v="0"/>
    <n v="0"/>
    <b v="0"/>
    <x v="10"/>
    <x v="109"/>
    <e v="#DIV/0!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x v="0"/>
    <n v="0"/>
    <b v="0"/>
    <x v="10"/>
    <x v="109"/>
    <e v="#DIV/0!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x v="0"/>
    <n v="1"/>
    <b v="0"/>
    <x v="10"/>
    <x v="440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x v="0"/>
    <n v="3"/>
    <b v="0"/>
    <x v="10"/>
    <x v="1160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x v="0"/>
    <n v="1"/>
    <b v="0"/>
    <x v="10"/>
    <x v="1161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x v="0"/>
    <n v="15"/>
    <b v="0"/>
    <x v="10"/>
    <x v="1162"/>
    <n v="46.733333333333334"/>
    <x v="3"/>
    <x v="10"/>
    <x v="1500"/>
    <d v="2013-05-01T13:42:37"/>
  </r>
  <r>
    <n v="1501"/>
    <s v="This is Nowhere"/>
    <s v="A hardcover book of surf, outdoor and nature photos from the British Columbia coast."/>
    <x v="263"/>
    <x v="1035"/>
    <x v="0"/>
    <x v="5"/>
    <s v="CAD"/>
    <n v="1436364023"/>
    <x v="1501"/>
    <x v="1"/>
    <n v="885"/>
    <b v="1"/>
    <x v="20"/>
    <x v="1163"/>
    <n v="97.731073446327684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x v="1"/>
    <n v="329"/>
    <b v="1"/>
    <x v="20"/>
    <x v="1164"/>
    <n v="67.835866261398181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x v="1"/>
    <n v="71"/>
    <b v="1"/>
    <x v="20"/>
    <x v="1165"/>
    <n v="56.98492957746479"/>
    <x v="8"/>
    <x v="20"/>
    <x v="1503"/>
    <d v="2016-10-23T00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x v="1504"/>
    <x v="1"/>
    <n v="269"/>
    <b v="1"/>
    <x v="20"/>
    <x v="1166"/>
    <n v="67.159851301115239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x v="1"/>
    <n v="345"/>
    <b v="1"/>
    <x v="20"/>
    <x v="1167"/>
    <n v="48.03768115942028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x v="1"/>
    <n v="43"/>
    <b v="1"/>
    <x v="20"/>
    <x v="209"/>
    <n v="38.860465116279073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x v="1"/>
    <n v="33"/>
    <b v="1"/>
    <x v="20"/>
    <x v="1168"/>
    <n v="78.18181818181818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x v="1"/>
    <n v="211"/>
    <b v="1"/>
    <x v="20"/>
    <x v="1169"/>
    <n v="97.113744075829388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x v="1"/>
    <n v="196"/>
    <b v="1"/>
    <x v="20"/>
    <x v="1170"/>
    <n v="110.39397959183674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x v="1"/>
    <n v="405"/>
    <b v="1"/>
    <x v="20"/>
    <x v="1171"/>
    <n v="39.91506172839506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x v="1"/>
    <n v="206"/>
    <b v="1"/>
    <x v="20"/>
    <x v="1172"/>
    <n v="75.975728155339809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x v="1"/>
    <n v="335"/>
    <b v="1"/>
    <x v="20"/>
    <x v="1173"/>
    <n v="58.379104477611939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x v="1"/>
    <n v="215"/>
    <b v="1"/>
    <x v="20"/>
    <x v="1174"/>
    <n v="55.82093023255814"/>
    <x v="8"/>
    <x v="20"/>
    <x v="1513"/>
    <d v="2014-07-16T07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x v="1"/>
    <n v="176"/>
    <b v="1"/>
    <x v="20"/>
    <x v="1175"/>
    <n v="151.24431818181819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x v="1"/>
    <n v="555"/>
    <b v="1"/>
    <x v="20"/>
    <x v="1176"/>
    <n v="849.67027027027029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x v="1"/>
    <n v="116"/>
    <b v="1"/>
    <x v="20"/>
    <x v="1177"/>
    <n v="159.24137931034483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x v="1"/>
    <n v="615"/>
    <b v="1"/>
    <x v="20"/>
    <x v="1178"/>
    <n v="39.507317073170732"/>
    <x v="8"/>
    <x v="20"/>
    <x v="1517"/>
    <d v="2014-12-05T22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x v="1"/>
    <n v="236"/>
    <b v="1"/>
    <x v="20"/>
    <x v="1179"/>
    <n v="130.52966101694915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x v="1"/>
    <n v="145"/>
    <b v="1"/>
    <x v="20"/>
    <x v="1180"/>
    <n v="64.156896551724131"/>
    <x v="8"/>
    <x v="20"/>
    <x v="1519"/>
    <d v="2014-06-20T13:59:00"/>
  </r>
  <r>
    <n v="1520"/>
    <s v="TULIPS"/>
    <s v="A self-published photography book by Andrew Miksys from his new series about Belarus"/>
    <x v="102"/>
    <x v="1054"/>
    <x v="0"/>
    <x v="0"/>
    <s v="USD"/>
    <n v="1418961600"/>
    <x v="1520"/>
    <x v="1"/>
    <n v="167"/>
    <b v="1"/>
    <x v="20"/>
    <x v="1181"/>
    <n v="111.5269461077844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x v="1"/>
    <n v="235"/>
    <b v="1"/>
    <x v="20"/>
    <x v="1182"/>
    <n v="170.44680851063831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x v="1"/>
    <n v="452"/>
    <b v="1"/>
    <x v="20"/>
    <x v="1183"/>
    <n v="133.739159292035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x v="1"/>
    <n v="241"/>
    <b v="1"/>
    <x v="20"/>
    <x v="1184"/>
    <n v="95.83402489626556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x v="1"/>
    <n v="28"/>
    <b v="1"/>
    <x v="20"/>
    <x v="1185"/>
    <n v="221.78571428571428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x v="1"/>
    <n v="140"/>
    <b v="1"/>
    <x v="20"/>
    <x v="1186"/>
    <n v="32.315357142857138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x v="1"/>
    <n v="280"/>
    <b v="1"/>
    <x v="20"/>
    <x v="1187"/>
    <n v="98.839285714285708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x v="1"/>
    <n v="70"/>
    <b v="1"/>
    <x v="20"/>
    <x v="1188"/>
    <n v="55.222142857142863"/>
    <x v="8"/>
    <x v="20"/>
    <x v="1527"/>
    <d v="2017-03-14T05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x v="1"/>
    <n v="160"/>
    <b v="1"/>
    <x v="20"/>
    <x v="1189"/>
    <n v="52.793750000000003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x v="1"/>
    <n v="141"/>
    <b v="1"/>
    <x v="20"/>
    <x v="1190"/>
    <n v="135.66666666666666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x v="1"/>
    <n v="874"/>
    <b v="1"/>
    <x v="20"/>
    <x v="1191"/>
    <n v="53.991990846681922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x v="1"/>
    <n v="73"/>
    <b v="1"/>
    <x v="20"/>
    <x v="1192"/>
    <n v="56.643835616438359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x v="1"/>
    <n v="294"/>
    <b v="1"/>
    <x v="20"/>
    <x v="1193"/>
    <n v="82.31632653061224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x v="1"/>
    <n v="740"/>
    <b v="1"/>
    <x v="20"/>
    <x v="1194"/>
    <n v="88.26081081081081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x v="1"/>
    <n v="369"/>
    <b v="1"/>
    <x v="20"/>
    <x v="1195"/>
    <n v="84.90514905149051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x v="1"/>
    <n v="110"/>
    <b v="1"/>
    <x v="20"/>
    <x v="1196"/>
    <n v="48.15454545454545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x v="1"/>
    <n v="455"/>
    <b v="1"/>
    <x v="20"/>
    <x v="1197"/>
    <n v="66.015406593406595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x v="1"/>
    <n v="224"/>
    <b v="1"/>
    <x v="20"/>
    <x v="1198"/>
    <n v="96.375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x v="1"/>
    <n v="46"/>
    <b v="1"/>
    <x v="20"/>
    <x v="1199"/>
    <n v="156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x v="0"/>
    <n v="284"/>
    <b v="1"/>
    <x v="20"/>
    <x v="1200"/>
    <n v="95.764859154929582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x v="1"/>
    <n v="98"/>
    <b v="1"/>
    <x v="20"/>
    <x v="1201"/>
    <n v="180.4081632653061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x v="0"/>
    <n v="2"/>
    <b v="0"/>
    <x v="24"/>
    <x v="108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x v="0"/>
    <n v="1"/>
    <b v="0"/>
    <x v="24"/>
    <x v="91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x v="0"/>
    <n v="1"/>
    <b v="0"/>
    <x v="24"/>
    <x v="1202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x v="0"/>
    <n v="0"/>
    <b v="0"/>
    <x v="24"/>
    <x v="109"/>
    <e v="#DIV/0!"/>
    <x v="8"/>
    <x v="24"/>
    <x v="1544"/>
    <d v="2015-03-31T16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x v="0"/>
    <n v="1"/>
    <b v="0"/>
    <x v="24"/>
    <x v="108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x v="0"/>
    <n v="11"/>
    <b v="0"/>
    <x v="24"/>
    <x v="1203"/>
    <n v="26.272727272727273"/>
    <x v="8"/>
    <x v="24"/>
    <x v="1546"/>
    <d v="2014-09-16T21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x v="0"/>
    <n v="0"/>
    <b v="0"/>
    <x v="24"/>
    <x v="109"/>
    <e v="#DIV/0!"/>
    <x v="8"/>
    <x v="24"/>
    <x v="1547"/>
    <d v="2017-02-23T02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x v="0"/>
    <n v="1"/>
    <b v="0"/>
    <x v="24"/>
    <x v="1204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x v="0"/>
    <n v="6"/>
    <b v="0"/>
    <x v="24"/>
    <x v="481"/>
    <n v="28.333333333333332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x v="0"/>
    <n v="7"/>
    <b v="0"/>
    <x v="24"/>
    <x v="1205"/>
    <n v="14.428571428571429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x v="0"/>
    <n v="0"/>
    <b v="0"/>
    <x v="24"/>
    <x v="109"/>
    <e v="#DIV/0!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x v="0"/>
    <n v="16"/>
    <b v="0"/>
    <x v="24"/>
    <x v="1206"/>
    <n v="132.18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x v="0"/>
    <n v="0"/>
    <b v="0"/>
    <x v="24"/>
    <x v="109"/>
    <e v="#DIV/0!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x v="0"/>
    <n v="0"/>
    <b v="0"/>
    <x v="24"/>
    <x v="109"/>
    <e v="#DIV/0!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x v="0"/>
    <n v="0"/>
    <b v="0"/>
    <x v="24"/>
    <x v="109"/>
    <e v="#DIV/0!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x v="0"/>
    <n v="12"/>
    <b v="0"/>
    <x v="24"/>
    <x v="1207"/>
    <n v="56.416666666666664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x v="0"/>
    <n v="1"/>
    <b v="0"/>
    <x v="24"/>
    <x v="91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x v="0"/>
    <n v="3"/>
    <b v="0"/>
    <x v="24"/>
    <x v="1208"/>
    <n v="11.666666666666666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x v="0"/>
    <n v="1"/>
    <b v="0"/>
    <x v="24"/>
    <x v="119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x v="0"/>
    <n v="4"/>
    <b v="0"/>
    <x v="24"/>
    <x v="1209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x v="0"/>
    <n v="1"/>
    <b v="0"/>
    <x v="25"/>
    <x v="1210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x v="0"/>
    <n v="0"/>
    <b v="0"/>
    <x v="25"/>
    <x v="109"/>
    <e v="#DIV/0!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x v="0"/>
    <n v="2"/>
    <b v="0"/>
    <x v="25"/>
    <x v="1211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x v="0"/>
    <n v="1"/>
    <b v="0"/>
    <x v="25"/>
    <x v="370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x v="0"/>
    <n v="1"/>
    <b v="0"/>
    <x v="25"/>
    <x v="453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x v="0"/>
    <n v="59"/>
    <b v="0"/>
    <x v="25"/>
    <x v="1212"/>
    <n v="108.05084745762711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x v="0"/>
    <n v="13"/>
    <b v="0"/>
    <x v="25"/>
    <x v="1213"/>
    <n v="26.923076923076923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x v="0"/>
    <n v="22"/>
    <b v="0"/>
    <x v="25"/>
    <x v="1214"/>
    <n v="155"/>
    <x v="3"/>
    <x v="25"/>
    <x v="1568"/>
    <d v="2014-12-23T17:29:45"/>
  </r>
  <r>
    <n v="1569"/>
    <s v="to be removed (Canceled)"/>
    <s v="to be removed"/>
    <x v="11"/>
    <x v="117"/>
    <x v="1"/>
    <x v="0"/>
    <s v="USD"/>
    <n v="1369498714"/>
    <x v="1569"/>
    <x v="0"/>
    <n v="0"/>
    <b v="0"/>
    <x v="25"/>
    <x v="109"/>
    <e v="#DIV/0!"/>
    <x v="3"/>
    <x v="25"/>
    <x v="1569"/>
    <d v="2013-05-25T08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x v="0"/>
    <n v="52"/>
    <b v="0"/>
    <x v="25"/>
    <x v="613"/>
    <n v="47.769230769230766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x v="0"/>
    <n v="4"/>
    <b v="0"/>
    <x v="25"/>
    <x v="1215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x v="0"/>
    <n v="3"/>
    <b v="0"/>
    <x v="25"/>
    <x v="152"/>
    <n v="41.66666666666666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x v="0"/>
    <n v="3"/>
    <b v="0"/>
    <x v="25"/>
    <x v="1216"/>
    <n v="74.333333333333329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x v="0"/>
    <n v="6"/>
    <b v="0"/>
    <x v="25"/>
    <x v="1217"/>
    <n v="84.333333333333329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x v="0"/>
    <n v="35"/>
    <b v="0"/>
    <x v="25"/>
    <x v="1218"/>
    <n v="65.457142857142856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x v="0"/>
    <n v="10"/>
    <b v="0"/>
    <x v="25"/>
    <x v="175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x v="0"/>
    <n v="2"/>
    <b v="0"/>
    <x v="25"/>
    <x v="1219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x v="0"/>
    <n v="4"/>
    <b v="0"/>
    <x v="25"/>
    <x v="1220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x v="0"/>
    <n v="2"/>
    <b v="0"/>
    <x v="25"/>
    <x v="1221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x v="0"/>
    <n v="0"/>
    <b v="0"/>
    <x v="25"/>
    <x v="109"/>
    <e v="#DIV/0!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x v="0"/>
    <n v="1"/>
    <b v="0"/>
    <x v="26"/>
    <x v="724"/>
    <n v="5"/>
    <x v="8"/>
    <x v="26"/>
    <x v="1581"/>
    <d v="2015-12-19T02:46:30"/>
  </r>
  <r>
    <n v="1582"/>
    <s v="Scenes from New Orleans"/>
    <s v="I create canvas prints of images from in and around New Orleans"/>
    <x v="28"/>
    <x v="1085"/>
    <x v="2"/>
    <x v="0"/>
    <s v="USD"/>
    <n v="1445894400"/>
    <x v="1582"/>
    <x v="0"/>
    <n v="3"/>
    <b v="0"/>
    <x v="26"/>
    <x v="1222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x v="0"/>
    <n v="1"/>
    <b v="0"/>
    <x v="26"/>
    <x v="1223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x v="0"/>
    <n v="0"/>
    <b v="0"/>
    <x v="26"/>
    <x v="109"/>
    <e v="#DIV/0!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x v="0"/>
    <n v="12"/>
    <b v="0"/>
    <x v="26"/>
    <x v="1224"/>
    <n v="131.66666666666666"/>
    <x v="8"/>
    <x v="26"/>
    <x v="1585"/>
    <d v="2016-12-25T03:00:00"/>
  </r>
  <r>
    <n v="1586"/>
    <s v="Missouri In Pictures"/>
    <s v="Show the world the beauty that is in all of our back yards!"/>
    <x v="15"/>
    <x v="117"/>
    <x v="2"/>
    <x v="0"/>
    <s v="USD"/>
    <n v="1428197422"/>
    <x v="1586"/>
    <x v="0"/>
    <n v="0"/>
    <b v="0"/>
    <x v="26"/>
    <x v="109"/>
    <e v="#DIV/0!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x v="0"/>
    <n v="1"/>
    <b v="0"/>
    <x v="26"/>
    <x v="473"/>
    <n v="1"/>
    <x v="8"/>
    <x v="26"/>
    <x v="1587"/>
    <d v="2014-12-13T14:49:25"/>
  </r>
  <r>
    <n v="1588"/>
    <s v="The Right Side of Texas"/>
    <s v="Southeast Texas as seen through the lens of a cell phone camera"/>
    <x v="274"/>
    <x v="117"/>
    <x v="2"/>
    <x v="0"/>
    <s v="USD"/>
    <n v="1422735120"/>
    <x v="1588"/>
    <x v="0"/>
    <n v="0"/>
    <b v="0"/>
    <x v="26"/>
    <x v="109"/>
    <e v="#DIV/0!"/>
    <x v="8"/>
    <x v="26"/>
    <x v="1588"/>
    <d v="2015-01-31T12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x v="0"/>
    <n v="0"/>
    <b v="0"/>
    <x v="26"/>
    <x v="109"/>
    <e v="#DIV/0!"/>
    <x v="8"/>
    <x v="26"/>
    <x v="1589"/>
    <d v="2015-10-09T15:38:06"/>
  </r>
  <r>
    <n v="1590"/>
    <s v="An Italian Adventure"/>
    <s v="Discover Italy through photography."/>
    <x v="127"/>
    <x v="806"/>
    <x v="2"/>
    <x v="13"/>
    <s v="EUR"/>
    <n v="1443040464"/>
    <x v="1590"/>
    <x v="0"/>
    <n v="2"/>
    <b v="0"/>
    <x v="26"/>
    <x v="617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x v="0"/>
    <n v="92"/>
    <b v="0"/>
    <x v="26"/>
    <x v="1225"/>
    <n v="44.478260869565219"/>
    <x v="8"/>
    <x v="26"/>
    <x v="1591"/>
    <d v="2016-04-03T08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x v="1592"/>
    <x v="0"/>
    <n v="0"/>
    <b v="0"/>
    <x v="26"/>
    <x v="109"/>
    <e v="#DIV/0!"/>
    <x v="8"/>
    <x v="26"/>
    <x v="1592"/>
    <d v="2015-03-27T16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x v="1593"/>
    <x v="0"/>
    <n v="3"/>
    <b v="0"/>
    <x v="26"/>
    <x v="1226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x v="0"/>
    <n v="10"/>
    <b v="0"/>
    <x v="26"/>
    <x v="1227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x v="0"/>
    <n v="7"/>
    <b v="0"/>
    <x v="26"/>
    <x v="1228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x v="0"/>
    <n v="3"/>
    <b v="0"/>
    <x v="26"/>
    <x v="1229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x v="0"/>
    <n v="0"/>
    <b v="0"/>
    <x v="26"/>
    <x v="109"/>
    <e v="#DIV/0!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x v="0"/>
    <n v="1"/>
    <b v="0"/>
    <x v="26"/>
    <x v="415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x v="0"/>
    <n v="0"/>
    <b v="0"/>
    <x v="26"/>
    <x v="109"/>
    <e v="#DIV/0!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x v="0"/>
    <n v="9"/>
    <b v="0"/>
    <x v="26"/>
    <x v="1230"/>
    <n v="40.777777777777779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x v="0"/>
    <n v="56"/>
    <b v="1"/>
    <x v="11"/>
    <x v="1231"/>
    <n v="48.325535714285714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x v="0"/>
    <n v="32"/>
    <b v="1"/>
    <x v="11"/>
    <x v="325"/>
    <n v="46.953125"/>
    <x v="4"/>
    <x v="11"/>
    <x v="1602"/>
    <d v="2011-10-14T15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x v="1603"/>
    <x v="0"/>
    <n v="30"/>
    <b v="1"/>
    <x v="11"/>
    <x v="1232"/>
    <n v="66.688666666666663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x v="0"/>
    <n v="70"/>
    <b v="1"/>
    <x v="11"/>
    <x v="1233"/>
    <n v="48.84285714285714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x v="0"/>
    <n v="44"/>
    <b v="1"/>
    <x v="11"/>
    <x v="1234"/>
    <n v="137.3090909090909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x v="0"/>
    <n v="92"/>
    <b v="1"/>
    <x v="11"/>
    <x v="1235"/>
    <n v="87.829673913043479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x v="0"/>
    <n v="205"/>
    <b v="1"/>
    <x v="11"/>
    <x v="1236"/>
    <n v="70.785365853658533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x v="0"/>
    <n v="23"/>
    <b v="1"/>
    <x v="11"/>
    <x v="982"/>
    <n v="52.826086956521742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x v="0"/>
    <n v="4"/>
    <b v="1"/>
    <x v="11"/>
    <x v="1237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x v="0"/>
    <n v="112"/>
    <b v="1"/>
    <x v="11"/>
    <x v="1238"/>
    <n v="48.544642857142854"/>
    <x v="4"/>
    <x v="11"/>
    <x v="1610"/>
    <d v="2012-12-15T14:11:50"/>
  </r>
  <r>
    <n v="1611"/>
    <s v="Skelton-Luns CD/7&quot;             No Big Deal."/>
    <s v="Skelton-Luns CD/7&quot; No Big Deal."/>
    <x v="134"/>
    <x v="1099"/>
    <x v="0"/>
    <x v="0"/>
    <s v="USD"/>
    <n v="1370390432"/>
    <x v="1611"/>
    <x v="0"/>
    <n v="27"/>
    <b v="1"/>
    <x v="11"/>
    <x v="1239"/>
    <n v="37.074074074074076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x v="0"/>
    <n v="11"/>
    <b v="1"/>
    <x v="11"/>
    <x v="1007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x v="0"/>
    <n v="26"/>
    <b v="1"/>
    <x v="11"/>
    <x v="1240"/>
    <n v="39.0384615384615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x v="0"/>
    <n v="77"/>
    <b v="1"/>
    <x v="11"/>
    <x v="1241"/>
    <n v="66.688311688311686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x v="0"/>
    <n v="136"/>
    <b v="1"/>
    <x v="11"/>
    <x v="1242"/>
    <n v="67.132352941176464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x v="0"/>
    <n v="157"/>
    <b v="1"/>
    <x v="11"/>
    <x v="1243"/>
    <n v="66.369426751592357"/>
    <x v="4"/>
    <x v="11"/>
    <x v="1616"/>
    <d v="2012-11-22T14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x v="0"/>
    <n v="158"/>
    <b v="1"/>
    <x v="11"/>
    <x v="1244"/>
    <n v="64.620253164556956"/>
    <x v="4"/>
    <x v="11"/>
    <x v="1617"/>
    <d v="2013-11-01T11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x v="1618"/>
    <x v="0"/>
    <n v="27"/>
    <b v="1"/>
    <x v="11"/>
    <x v="1245"/>
    <n v="58.370370370370374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x v="0"/>
    <n v="23"/>
    <b v="1"/>
    <x v="11"/>
    <x v="25"/>
    <n v="86.956521739130437"/>
    <x v="4"/>
    <x v="11"/>
    <x v="1619"/>
    <d v="2014-09-14T20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x v="1620"/>
    <x v="0"/>
    <n v="17"/>
    <b v="1"/>
    <x v="11"/>
    <x v="1246"/>
    <n v="66.470588235294116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x v="0"/>
    <n v="37"/>
    <b v="1"/>
    <x v="11"/>
    <x v="1247"/>
    <n v="163.783783783783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x v="0"/>
    <n v="65"/>
    <b v="1"/>
    <x v="11"/>
    <x v="1248"/>
    <n v="107.9846153846153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x v="0"/>
    <n v="18"/>
    <b v="1"/>
    <x v="11"/>
    <x v="1249"/>
    <n v="42.11111111111111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x v="0"/>
    <n v="25"/>
    <b v="1"/>
    <x v="11"/>
    <x v="1250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x v="0"/>
    <n v="104"/>
    <b v="1"/>
    <x v="11"/>
    <x v="1251"/>
    <n v="112.01923076923077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x v="0"/>
    <n v="108"/>
    <b v="1"/>
    <x v="11"/>
    <x v="1252"/>
    <n v="74.953703703703709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x v="0"/>
    <n v="38"/>
    <b v="1"/>
    <x v="11"/>
    <x v="967"/>
    <n v="61.578947368421055"/>
    <x v="4"/>
    <x v="11"/>
    <x v="1627"/>
    <d v="2012-11-25T20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x v="0"/>
    <n v="88"/>
    <b v="1"/>
    <x v="11"/>
    <x v="1253"/>
    <n v="45.875"/>
    <x v="4"/>
    <x v="11"/>
    <x v="1628"/>
    <d v="2014-06-17T09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x v="0"/>
    <n v="82"/>
    <b v="1"/>
    <x v="11"/>
    <x v="1078"/>
    <n v="75.853658536585371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x v="0"/>
    <n v="126"/>
    <b v="1"/>
    <x v="11"/>
    <x v="1254"/>
    <n v="84.206349206349202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x v="0"/>
    <n v="133"/>
    <b v="1"/>
    <x v="11"/>
    <x v="1255"/>
    <n v="117.22556390977444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x v="0"/>
    <n v="47"/>
    <b v="1"/>
    <x v="11"/>
    <x v="1256"/>
    <n v="86.48936170212765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x v="0"/>
    <n v="58"/>
    <b v="1"/>
    <x v="11"/>
    <x v="31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x v="0"/>
    <n v="32"/>
    <b v="1"/>
    <x v="11"/>
    <x v="10"/>
    <n v="62.812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x v="0"/>
    <n v="37"/>
    <b v="1"/>
    <x v="11"/>
    <x v="1066"/>
    <n v="67.72972972972972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x v="0"/>
    <n v="87"/>
    <b v="1"/>
    <x v="11"/>
    <x v="1257"/>
    <n v="53.563218390804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x v="0"/>
    <n v="15"/>
    <b v="1"/>
    <x v="11"/>
    <x v="965"/>
    <n v="34.6"/>
    <x v="4"/>
    <x v="11"/>
    <x v="1637"/>
    <d v="2009-12-31T15:39:00"/>
  </r>
  <r>
    <n v="1638"/>
    <s v="Avenues EP 2013"/>
    <s v="Avenues will be going in to the studio to record a new EP with Matt Allison!"/>
    <x v="28"/>
    <x v="1121"/>
    <x v="0"/>
    <x v="0"/>
    <s v="USD"/>
    <n v="1362086700"/>
    <x v="1638"/>
    <x v="0"/>
    <n v="27"/>
    <b v="1"/>
    <x v="11"/>
    <x v="2"/>
    <n v="38.888888888888886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x v="0"/>
    <n v="19"/>
    <b v="1"/>
    <x v="11"/>
    <x v="31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x v="0"/>
    <n v="17"/>
    <b v="1"/>
    <x v="11"/>
    <x v="1258"/>
    <n v="39.967058823529413"/>
    <x v="4"/>
    <x v="11"/>
    <x v="1640"/>
    <d v="2010-08-02T17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x v="1641"/>
    <x v="0"/>
    <n v="26"/>
    <b v="1"/>
    <x v="27"/>
    <x v="578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x v="0"/>
    <n v="28"/>
    <b v="1"/>
    <x v="27"/>
    <x v="31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x v="0"/>
    <n v="37"/>
    <b v="1"/>
    <x v="27"/>
    <x v="1259"/>
    <n v="168.51351351351352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x v="0"/>
    <n v="128"/>
    <b v="1"/>
    <x v="27"/>
    <x v="1260"/>
    <n v="85.54687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x v="0"/>
    <n v="10"/>
    <b v="1"/>
    <x v="27"/>
    <x v="126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x v="0"/>
    <n v="83"/>
    <b v="1"/>
    <x v="27"/>
    <x v="1097"/>
    <n v="26.554216867469879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x v="0"/>
    <n v="46"/>
    <b v="1"/>
    <x v="27"/>
    <x v="1262"/>
    <n v="113.8260869565217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x v="0"/>
    <n v="90"/>
    <b v="1"/>
    <x v="27"/>
    <x v="1263"/>
    <n v="32.011111111111113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x v="0"/>
    <n v="81"/>
    <b v="1"/>
    <x v="27"/>
    <x v="1264"/>
    <n v="47.18925925925925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x v="0"/>
    <n v="32"/>
    <b v="1"/>
    <x v="27"/>
    <x v="1265"/>
    <n v="88.4687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x v="0"/>
    <n v="20"/>
    <b v="1"/>
    <x v="27"/>
    <x v="1266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x v="0"/>
    <n v="70"/>
    <b v="1"/>
    <x v="27"/>
    <x v="17"/>
    <n v="64.71428571428570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x v="0"/>
    <n v="168"/>
    <b v="1"/>
    <x v="27"/>
    <x v="1267"/>
    <n v="51.854285714285716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x v="0"/>
    <n v="34"/>
    <b v="1"/>
    <x v="27"/>
    <x v="1268"/>
    <n v="38.794117647058826"/>
    <x v="4"/>
    <x v="27"/>
    <x v="1654"/>
    <d v="2012-04-18T13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x v="1655"/>
    <x v="0"/>
    <n v="48"/>
    <b v="1"/>
    <x v="27"/>
    <x v="1269"/>
    <n v="44.645833333333336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x v="0"/>
    <n v="48"/>
    <b v="1"/>
    <x v="27"/>
    <x v="1270"/>
    <n v="156.77333333333334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x v="0"/>
    <n v="221"/>
    <b v="1"/>
    <x v="27"/>
    <x v="1271"/>
    <n v="118.7033936651583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x v="0"/>
    <n v="107"/>
    <b v="1"/>
    <x v="27"/>
    <x v="1272"/>
    <n v="74.149532710280369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x v="0"/>
    <n v="45"/>
    <b v="1"/>
    <x v="27"/>
    <x v="1273"/>
    <n v="12.53333333333333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x v="0"/>
    <n v="36"/>
    <b v="1"/>
    <x v="27"/>
    <x v="1274"/>
    <n v="27.861111111111111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x v="0"/>
    <n v="101"/>
    <b v="1"/>
    <x v="27"/>
    <x v="1275"/>
    <n v="80.178217821782184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x v="0"/>
    <n v="62"/>
    <b v="1"/>
    <x v="27"/>
    <x v="1276"/>
    <n v="132.43548387096774"/>
    <x v="4"/>
    <x v="27"/>
    <x v="1662"/>
    <d v="2011-12-30T21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x v="0"/>
    <n v="32"/>
    <b v="1"/>
    <x v="27"/>
    <x v="1277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x v="0"/>
    <n v="89"/>
    <b v="1"/>
    <x v="27"/>
    <x v="1278"/>
    <n v="34.38449438202246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x v="0"/>
    <n v="93"/>
    <b v="1"/>
    <x v="27"/>
    <x v="1279"/>
    <n v="44.956989247311824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x v="0"/>
    <n v="98"/>
    <b v="1"/>
    <x v="27"/>
    <x v="1280"/>
    <n v="41.04081632653061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x v="0"/>
    <n v="82"/>
    <b v="1"/>
    <x v="27"/>
    <x v="1281"/>
    <n v="52.59756097560975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x v="0"/>
    <n v="116"/>
    <b v="1"/>
    <x v="27"/>
    <x v="1276"/>
    <n v="70.784482758620683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x v="0"/>
    <n v="52"/>
    <b v="1"/>
    <x v="27"/>
    <x v="1282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x v="0"/>
    <n v="23"/>
    <b v="1"/>
    <x v="27"/>
    <x v="946"/>
    <n v="44.608695652173914"/>
    <x v="4"/>
    <x v="27"/>
    <x v="1670"/>
    <d v="2010-07-04T20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x v="1671"/>
    <x v="0"/>
    <n v="77"/>
    <b v="1"/>
    <x v="27"/>
    <x v="1283"/>
    <n v="26.148961038961041"/>
    <x v="4"/>
    <x v="27"/>
    <x v="1671"/>
    <d v="2016-08-01T05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x v="0"/>
    <n v="49"/>
    <b v="1"/>
    <x v="27"/>
    <x v="1284"/>
    <n v="39.183673469387756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x v="0"/>
    <n v="59"/>
    <b v="1"/>
    <x v="27"/>
    <x v="1285"/>
    <n v="4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x v="0"/>
    <n v="113"/>
    <b v="1"/>
    <x v="27"/>
    <x v="1286"/>
    <n v="89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x v="0"/>
    <n v="34"/>
    <b v="1"/>
    <x v="27"/>
    <x v="1287"/>
    <n v="40.416470588235299"/>
    <x v="4"/>
    <x v="27"/>
    <x v="1675"/>
    <d v="2011-10-16T14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x v="0"/>
    <n v="42"/>
    <b v="1"/>
    <x v="27"/>
    <x v="1288"/>
    <n v="82.380952380952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x v="0"/>
    <n v="42"/>
    <b v="1"/>
    <x v="27"/>
    <x v="1067"/>
    <n v="159.5238095238095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x v="0"/>
    <n v="49"/>
    <b v="1"/>
    <x v="27"/>
    <x v="1289"/>
    <n v="36.244897959183675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x v="0"/>
    <n v="56"/>
    <b v="1"/>
    <x v="27"/>
    <x v="1290"/>
    <n v="62.5"/>
    <x v="4"/>
    <x v="27"/>
    <x v="1679"/>
    <d v="2011-07-21T17:39:05"/>
  </r>
  <r>
    <n v="1680"/>
    <s v="Kick Out a Record"/>
    <s v="Working Musician dilemma #164: how the taxman put Kick the Record 2.0 on hold"/>
    <x v="28"/>
    <x v="1156"/>
    <x v="0"/>
    <x v="0"/>
    <s v="USD"/>
    <n v="1405188667"/>
    <x v="1680"/>
    <x v="0"/>
    <n v="25"/>
    <b v="1"/>
    <x v="27"/>
    <x v="1291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x v="0"/>
    <n v="884"/>
    <b v="0"/>
    <x v="28"/>
    <x v="1292"/>
    <n v="74.575090497737563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x v="0"/>
    <n v="0"/>
    <b v="0"/>
    <x v="28"/>
    <x v="109"/>
    <e v="#DIV/0!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x v="0"/>
    <n v="10"/>
    <b v="0"/>
    <x v="28"/>
    <x v="1293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x v="0"/>
    <n v="101"/>
    <b v="0"/>
    <x v="28"/>
    <x v="1294"/>
    <n v="86.435643564356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x v="0"/>
    <n v="15"/>
    <b v="0"/>
    <x v="28"/>
    <x v="82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x v="0"/>
    <n v="1"/>
    <b v="0"/>
    <x v="28"/>
    <x v="1295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x v="0"/>
    <n v="39"/>
    <b v="0"/>
    <x v="28"/>
    <x v="1296"/>
    <n v="80.128205128205124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x v="0"/>
    <n v="7"/>
    <b v="0"/>
    <x v="28"/>
    <x v="1297"/>
    <n v="253.14285714285714"/>
    <x v="4"/>
    <x v="28"/>
    <x v="1688"/>
    <d v="2017-04-09T03:49:54"/>
  </r>
  <r>
    <n v="1689"/>
    <s v="Fly Away"/>
    <s v="Praising the Living God in the second half of life."/>
    <x v="262"/>
    <x v="1162"/>
    <x v="3"/>
    <x v="0"/>
    <s v="USD"/>
    <n v="1489700230"/>
    <x v="1689"/>
    <x v="0"/>
    <n v="14"/>
    <b v="0"/>
    <x v="28"/>
    <x v="31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x v="0"/>
    <n v="11"/>
    <b v="0"/>
    <x v="28"/>
    <x v="1298"/>
    <n v="57.727272727272727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x v="0"/>
    <n v="38"/>
    <b v="0"/>
    <x v="28"/>
    <x v="1299"/>
    <n v="264.26315789473682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x v="0"/>
    <n v="15"/>
    <b v="0"/>
    <x v="28"/>
    <x v="1300"/>
    <n v="159.333333333333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x v="0"/>
    <n v="8"/>
    <b v="0"/>
    <x v="28"/>
    <x v="1301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x v="0"/>
    <n v="1"/>
    <b v="0"/>
    <x v="28"/>
    <x v="833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x v="0"/>
    <n v="23"/>
    <b v="0"/>
    <x v="28"/>
    <x v="1302"/>
    <n v="61.086956521739133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x v="0"/>
    <n v="0"/>
    <b v="0"/>
    <x v="28"/>
    <x v="109"/>
    <e v="#DIV/0!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x v="0"/>
    <n v="22"/>
    <b v="0"/>
    <x v="28"/>
    <x v="1303"/>
    <n v="114.81818181818181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x v="0"/>
    <n v="0"/>
    <b v="0"/>
    <x v="28"/>
    <x v="109"/>
    <e v="#DIV/0!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x v="0"/>
    <n v="4"/>
    <b v="0"/>
    <x v="28"/>
    <x v="1304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x v="0"/>
    <n v="79"/>
    <b v="0"/>
    <x v="28"/>
    <x v="1305"/>
    <n v="65.974683544303801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x v="0"/>
    <n v="2"/>
    <b v="0"/>
    <x v="28"/>
    <x v="1306"/>
    <n v="5"/>
    <x v="4"/>
    <x v="28"/>
    <x v="1701"/>
    <d v="2015-01-15T07:56:45"/>
  </r>
  <r>
    <n v="1702"/>
    <s v="lyndale lewis and new vision prosper cd release"/>
    <s v="I can do all things through christ jesus"/>
    <x v="281"/>
    <x v="116"/>
    <x v="2"/>
    <x v="0"/>
    <s v="USD"/>
    <n v="1427745150"/>
    <x v="1702"/>
    <x v="0"/>
    <n v="1"/>
    <b v="0"/>
    <x v="28"/>
    <x v="1307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x v="0"/>
    <n v="2"/>
    <b v="0"/>
    <x v="28"/>
    <x v="391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x v="0"/>
    <n v="11"/>
    <b v="0"/>
    <x v="28"/>
    <x v="1308"/>
    <n v="118.363636363636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x v="0"/>
    <n v="0"/>
    <b v="0"/>
    <x v="28"/>
    <x v="109"/>
    <e v="#DIV/0!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x v="0"/>
    <n v="0"/>
    <b v="0"/>
    <x v="28"/>
    <x v="109"/>
    <e v="#DIV/0!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x v="0"/>
    <n v="9"/>
    <b v="0"/>
    <x v="28"/>
    <x v="1309"/>
    <n v="54.11111111111111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x v="0"/>
    <n v="0"/>
    <b v="0"/>
    <x v="28"/>
    <x v="109"/>
    <e v="#DIV/0!"/>
    <x v="4"/>
    <x v="28"/>
    <x v="1708"/>
    <d v="2016-05-01T12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x v="0"/>
    <n v="4"/>
    <b v="0"/>
    <x v="28"/>
    <x v="1310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x v="0"/>
    <n v="1"/>
    <b v="0"/>
    <x v="28"/>
    <x v="1311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x v="0"/>
    <n v="2"/>
    <b v="0"/>
    <x v="28"/>
    <x v="1131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x v="0"/>
    <n v="0"/>
    <b v="0"/>
    <x v="28"/>
    <x v="109"/>
    <e v="#DIV/0!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x v="0"/>
    <n v="1"/>
    <b v="0"/>
    <x v="28"/>
    <x v="1312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x v="0"/>
    <n v="17"/>
    <b v="0"/>
    <x v="28"/>
    <x v="1313"/>
    <n v="115.70588235294117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x v="0"/>
    <n v="2"/>
    <b v="0"/>
    <x v="28"/>
    <x v="881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x v="0"/>
    <n v="3"/>
    <b v="0"/>
    <x v="28"/>
    <x v="847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x v="0"/>
    <n v="41"/>
    <b v="0"/>
    <x v="28"/>
    <x v="1314"/>
    <n v="34.024390243902438"/>
    <x v="4"/>
    <x v="28"/>
    <x v="1717"/>
    <d v="2016-04-20T20:00:00"/>
  </r>
  <r>
    <n v="1718"/>
    <s v="The Prodigal Son"/>
    <s v="A melody for the galaxy."/>
    <x v="19"/>
    <x v="735"/>
    <x v="2"/>
    <x v="0"/>
    <s v="USD"/>
    <n v="1463201940"/>
    <x v="1718"/>
    <x v="0"/>
    <n v="2"/>
    <b v="0"/>
    <x v="28"/>
    <x v="1315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x v="0"/>
    <n v="3"/>
    <b v="0"/>
    <x v="28"/>
    <x v="1316"/>
    <n v="11.666666666666666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x v="0"/>
    <n v="8"/>
    <b v="0"/>
    <x v="28"/>
    <x v="1317"/>
    <n v="28.12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x v="0"/>
    <n v="0"/>
    <b v="0"/>
    <x v="28"/>
    <x v="109"/>
    <e v="#DIV/0!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x v="0"/>
    <n v="1"/>
    <b v="0"/>
    <x v="28"/>
    <x v="1318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x v="0"/>
    <n v="3"/>
    <b v="0"/>
    <x v="28"/>
    <x v="896"/>
    <n v="216.6666666666666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x v="0"/>
    <n v="4"/>
    <b v="0"/>
    <x v="28"/>
    <x v="1319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x v="0"/>
    <n v="9"/>
    <b v="0"/>
    <x v="28"/>
    <x v="1320"/>
    <n v="62.222222222222221"/>
    <x v="4"/>
    <x v="28"/>
    <x v="1725"/>
    <d v="2014-08-24T15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x v="0"/>
    <n v="16"/>
    <b v="0"/>
    <x v="28"/>
    <x v="1321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x v="0"/>
    <n v="1"/>
    <b v="0"/>
    <x v="28"/>
    <x v="108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x v="0"/>
    <n v="7"/>
    <b v="0"/>
    <x v="28"/>
    <x v="1322"/>
    <n v="122.142857142857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x v="0"/>
    <n v="0"/>
    <b v="0"/>
    <x v="28"/>
    <x v="109"/>
    <e v="#DIV/0!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x v="0"/>
    <n v="0"/>
    <b v="0"/>
    <x v="28"/>
    <x v="109"/>
    <e v="#DIV/0!"/>
    <x v="4"/>
    <x v="28"/>
    <x v="1730"/>
    <d v="2015-10-24T18:06:23"/>
  </r>
  <r>
    <n v="1731"/>
    <s v="Sam Cox Band First Christian Tour"/>
    <s v="We are a Christin Worship band looking to midwest tour. God Bless!"/>
    <x v="28"/>
    <x v="117"/>
    <x v="2"/>
    <x v="0"/>
    <s v="USD"/>
    <n v="1434034800"/>
    <x v="1731"/>
    <x v="0"/>
    <n v="0"/>
    <b v="0"/>
    <x v="28"/>
    <x v="109"/>
    <e v="#DIV/0!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x v="0"/>
    <n v="0"/>
    <b v="0"/>
    <x v="28"/>
    <x v="109"/>
    <e v="#DIV/0!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x v="0"/>
    <n v="0"/>
    <b v="0"/>
    <x v="28"/>
    <x v="109"/>
    <e v="#DIV/0!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x v="0"/>
    <n v="1"/>
    <b v="0"/>
    <x v="28"/>
    <x v="1323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x v="0"/>
    <n v="2"/>
    <b v="0"/>
    <x v="28"/>
    <x v="1324"/>
    <n v="55"/>
    <x v="4"/>
    <x v="28"/>
    <x v="1735"/>
    <d v="2016-08-07T11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x v="1736"/>
    <x v="0"/>
    <n v="1"/>
    <b v="0"/>
    <x v="28"/>
    <x v="1325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x v="0"/>
    <n v="15"/>
    <b v="0"/>
    <x v="28"/>
    <x v="1212"/>
    <n v="56.666666666666664"/>
    <x v="4"/>
    <x v="28"/>
    <x v="1737"/>
    <d v="2015-07-20T14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x v="1738"/>
    <x v="0"/>
    <n v="1"/>
    <b v="0"/>
    <x v="28"/>
    <x v="177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x v="0"/>
    <n v="1"/>
    <b v="0"/>
    <x v="28"/>
    <x v="370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x v="0"/>
    <n v="0"/>
    <b v="0"/>
    <x v="28"/>
    <x v="109"/>
    <e v="#DIV/0!"/>
    <x v="4"/>
    <x v="28"/>
    <x v="1740"/>
    <d v="2015-07-16T11:37:02"/>
  </r>
  <r>
    <n v="1741"/>
    <s v="Caught off Guard"/>
    <s v="A photo journal documenting my experiences and travels across New Zealand"/>
    <x v="38"/>
    <x v="414"/>
    <x v="0"/>
    <x v="1"/>
    <s v="GBP"/>
    <n v="1433948671"/>
    <x v="1741"/>
    <x v="0"/>
    <n v="52"/>
    <b v="1"/>
    <x v="20"/>
    <x v="1326"/>
    <n v="25.5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x v="0"/>
    <n v="34"/>
    <b v="1"/>
    <x v="20"/>
    <x v="648"/>
    <n v="63.970588235294116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x v="0"/>
    <n v="67"/>
    <b v="1"/>
    <x v="20"/>
    <x v="1327"/>
    <n v="89.9253731343283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x v="0"/>
    <n v="70"/>
    <b v="1"/>
    <x v="20"/>
    <x v="1328"/>
    <n v="93.0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x v="0"/>
    <n v="89"/>
    <b v="1"/>
    <x v="20"/>
    <x v="1329"/>
    <n v="89.674157303370791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x v="0"/>
    <n v="107"/>
    <b v="1"/>
    <x v="20"/>
    <x v="1330"/>
    <n v="207.61682242990653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x v="0"/>
    <n v="159"/>
    <b v="1"/>
    <x v="20"/>
    <x v="1331"/>
    <n v="59.408805031446541"/>
    <x v="8"/>
    <x v="20"/>
    <x v="1747"/>
    <d v="2015-11-13T07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x v="1748"/>
    <x v="0"/>
    <n v="181"/>
    <b v="1"/>
    <x v="20"/>
    <x v="1332"/>
    <n v="358.9723756906077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x v="0"/>
    <n v="131"/>
    <b v="1"/>
    <x v="20"/>
    <x v="1333"/>
    <n v="94.73664122137404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x v="0"/>
    <n v="125"/>
    <b v="1"/>
    <x v="20"/>
    <x v="1334"/>
    <n v="80.647999999999996"/>
    <x v="8"/>
    <x v="20"/>
    <x v="1750"/>
    <d v="2016-04-19T12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x v="0"/>
    <n v="61"/>
    <b v="1"/>
    <x v="20"/>
    <x v="1335"/>
    <n v="168.68852459016392"/>
    <x v="8"/>
    <x v="20"/>
    <x v="1751"/>
    <d v="2015-03-19T09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x v="1752"/>
    <x v="0"/>
    <n v="90"/>
    <b v="1"/>
    <x v="20"/>
    <x v="1336"/>
    <n v="34.6888888888888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x v="0"/>
    <n v="35"/>
    <b v="1"/>
    <x v="20"/>
    <x v="1277"/>
    <n v="462.8571428571428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x v="0"/>
    <n v="90"/>
    <b v="1"/>
    <x v="20"/>
    <x v="1337"/>
    <n v="104.3888888888888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x v="0"/>
    <n v="4"/>
    <b v="1"/>
    <x v="20"/>
    <x v="43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x v="0"/>
    <n v="120"/>
    <b v="1"/>
    <x v="20"/>
    <x v="1338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x v="0"/>
    <n v="14"/>
    <b v="1"/>
    <x v="20"/>
    <x v="1339"/>
    <n v="414.28571428571428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x v="0"/>
    <n v="27"/>
    <b v="1"/>
    <x v="20"/>
    <x v="1340"/>
    <n v="42.481481481481481"/>
    <x v="8"/>
    <x v="20"/>
    <x v="1758"/>
    <d v="2016-07-14T14:56:32"/>
  </r>
  <r>
    <n v="1759"/>
    <s v="Death Valley"/>
    <s v="Death Valley will be the first photo book of Andi State"/>
    <x v="10"/>
    <x v="1194"/>
    <x v="0"/>
    <x v="0"/>
    <s v="USD"/>
    <n v="1427309629"/>
    <x v="1759"/>
    <x v="0"/>
    <n v="49"/>
    <b v="1"/>
    <x v="20"/>
    <x v="15"/>
    <n v="108.77551020408163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x v="0"/>
    <n v="102"/>
    <b v="1"/>
    <x v="20"/>
    <x v="1341"/>
    <n v="81.098039215686271"/>
    <x v="8"/>
    <x v="20"/>
    <x v="1760"/>
    <d v="2016-02-25T08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x v="1761"/>
    <x v="0"/>
    <n v="3"/>
    <b v="1"/>
    <x v="20"/>
    <x v="1342"/>
    <n v="51.666666666666664"/>
    <x v="8"/>
    <x v="20"/>
    <x v="1761"/>
    <d v="2015-09-12T05:37:40"/>
  </r>
  <r>
    <n v="1762"/>
    <s v="&quot;The Naked Pixel&quot; Ali Pakele"/>
    <s v="Project rewards $25 gets you 190+ digital images"/>
    <x v="213"/>
    <x v="1197"/>
    <x v="0"/>
    <x v="0"/>
    <s v="USD"/>
    <n v="1457739245"/>
    <x v="1762"/>
    <x v="0"/>
    <n v="25"/>
    <b v="1"/>
    <x v="20"/>
    <x v="1343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x v="0"/>
    <n v="118"/>
    <b v="1"/>
    <x v="20"/>
    <x v="1344"/>
    <n v="103.6355932203389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x v="1"/>
    <n v="39"/>
    <b v="0"/>
    <x v="20"/>
    <x v="1345"/>
    <n v="55.282051282051285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x v="1"/>
    <n v="103"/>
    <b v="0"/>
    <x v="20"/>
    <x v="1346"/>
    <n v="72.16970873786407"/>
    <x v="8"/>
    <x v="20"/>
    <x v="1765"/>
    <d v="2014-08-13T15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x v="1"/>
    <n v="0"/>
    <b v="0"/>
    <x v="20"/>
    <x v="109"/>
    <e v="#DIV/0!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x v="1"/>
    <n v="39"/>
    <b v="0"/>
    <x v="20"/>
    <x v="1347"/>
    <n v="58.615384615384613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x v="1"/>
    <n v="15"/>
    <b v="0"/>
    <x v="20"/>
    <x v="1348"/>
    <n v="12.46666666666666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x v="1"/>
    <n v="22"/>
    <b v="0"/>
    <x v="20"/>
    <x v="1349"/>
    <n v="49.136363636363633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x v="1"/>
    <n v="92"/>
    <b v="0"/>
    <x v="20"/>
    <x v="1350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x v="1"/>
    <n v="25"/>
    <b v="0"/>
    <x v="20"/>
    <x v="1351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x v="1772"/>
    <x v="1"/>
    <n v="19"/>
    <b v="0"/>
    <x v="20"/>
    <x v="1352"/>
    <n v="45.15789473684210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x v="1"/>
    <n v="19"/>
    <b v="0"/>
    <x v="20"/>
    <x v="1353"/>
    <n v="98.78947368421052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x v="1"/>
    <n v="13"/>
    <b v="0"/>
    <x v="20"/>
    <x v="768"/>
    <n v="88.307692307692307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x v="1"/>
    <n v="124"/>
    <b v="0"/>
    <x v="20"/>
    <x v="1354"/>
    <n v="170.6290322580645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x v="1"/>
    <n v="4"/>
    <b v="0"/>
    <x v="20"/>
    <x v="1355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x v="1"/>
    <n v="10"/>
    <b v="0"/>
    <x v="20"/>
    <x v="1356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x v="1"/>
    <n v="15"/>
    <b v="0"/>
    <x v="20"/>
    <x v="1357"/>
    <n v="66.333333333333329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x v="1"/>
    <n v="38"/>
    <b v="0"/>
    <x v="20"/>
    <x v="1358"/>
    <n v="104.89473684210526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x v="1"/>
    <n v="152"/>
    <b v="0"/>
    <x v="20"/>
    <x v="1359"/>
    <n v="78.440789473684205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x v="1"/>
    <n v="24"/>
    <b v="0"/>
    <x v="20"/>
    <x v="1360"/>
    <n v="59.04166666666666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x v="1"/>
    <n v="76"/>
    <b v="0"/>
    <x v="20"/>
    <x v="1361"/>
    <n v="71.34210526315789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x v="1"/>
    <n v="185"/>
    <b v="0"/>
    <x v="20"/>
    <x v="1362"/>
    <n v="51.227027027027027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x v="1"/>
    <n v="33"/>
    <b v="0"/>
    <x v="20"/>
    <x v="1363"/>
    <n v="60.242424242424242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x v="1"/>
    <n v="108"/>
    <b v="0"/>
    <x v="20"/>
    <x v="1364"/>
    <n v="44.93518518518518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x v="1"/>
    <n v="29"/>
    <b v="0"/>
    <x v="20"/>
    <x v="1365"/>
    <n v="31.206896551724139"/>
    <x v="8"/>
    <x v="20"/>
    <x v="1786"/>
    <d v="2014-12-15T05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x v="1"/>
    <n v="24"/>
    <b v="0"/>
    <x v="20"/>
    <x v="1366"/>
    <n v="63.875"/>
    <x v="8"/>
    <x v="20"/>
    <x v="1787"/>
    <d v="2015-04-04T06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x v="1"/>
    <n v="4"/>
    <b v="0"/>
    <x v="20"/>
    <x v="1367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x v="1"/>
    <n v="4"/>
    <b v="0"/>
    <x v="20"/>
    <x v="724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x v="1"/>
    <n v="15"/>
    <b v="0"/>
    <x v="20"/>
    <x v="1368"/>
    <n v="109.06666666666666"/>
    <x v="8"/>
    <x v="20"/>
    <x v="1790"/>
    <d v="2015-02-05T08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x v="1791"/>
    <x v="1"/>
    <n v="4"/>
    <b v="0"/>
    <x v="20"/>
    <x v="1369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x v="1"/>
    <n v="139"/>
    <b v="0"/>
    <x v="20"/>
    <x v="1370"/>
    <n v="109.93525179856115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x v="1"/>
    <n v="2"/>
    <b v="0"/>
    <x v="20"/>
    <x v="843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x v="1"/>
    <n v="18"/>
    <b v="0"/>
    <x v="20"/>
    <x v="1371"/>
    <n v="55.388888888888886"/>
    <x v="8"/>
    <x v="20"/>
    <x v="1794"/>
    <d v="2015-02-11T05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x v="1"/>
    <n v="81"/>
    <b v="0"/>
    <x v="20"/>
    <x v="1372"/>
    <n v="133.90123456790124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x v="1"/>
    <n v="86"/>
    <b v="0"/>
    <x v="20"/>
    <x v="1373"/>
    <n v="48.72093023255813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x v="1"/>
    <n v="140"/>
    <b v="0"/>
    <x v="20"/>
    <x v="697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x v="1"/>
    <n v="37"/>
    <b v="0"/>
    <x v="20"/>
    <x v="1374"/>
    <n v="58.972972972972975"/>
    <x v="8"/>
    <x v="20"/>
    <x v="1798"/>
    <d v="2016-02-03T23:50:33"/>
  </r>
  <r>
    <n v="1799"/>
    <s v="The UnDiscovered Image"/>
    <s v="The UnDiscovered Image, a monthly publication dedicated to photographers."/>
    <x v="23"/>
    <x v="1227"/>
    <x v="2"/>
    <x v="1"/>
    <s v="GBP"/>
    <n v="1415740408"/>
    <x v="1799"/>
    <x v="1"/>
    <n v="6"/>
    <b v="0"/>
    <x v="20"/>
    <x v="1375"/>
    <n v="11.63833333333333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x v="1"/>
    <n v="113"/>
    <b v="0"/>
    <x v="20"/>
    <x v="1376"/>
    <n v="83.71681415929204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x v="1"/>
    <n v="37"/>
    <b v="0"/>
    <x v="20"/>
    <x v="1377"/>
    <n v="63.648648648648646"/>
    <x v="8"/>
    <x v="20"/>
    <x v="1801"/>
    <d v="2015-12-15T04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x v="1802"/>
    <x v="1"/>
    <n v="18"/>
    <b v="0"/>
    <x v="20"/>
    <x v="1378"/>
    <n v="94.277777777777771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x v="1"/>
    <n v="75"/>
    <b v="0"/>
    <x v="20"/>
    <x v="1379"/>
    <n v="71.8666666666666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x v="1"/>
    <n v="52"/>
    <b v="0"/>
    <x v="20"/>
    <x v="1380"/>
    <n v="104.84615384615384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x v="1"/>
    <n v="122"/>
    <b v="0"/>
    <x v="20"/>
    <x v="1381"/>
    <n v="67.139344262295083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x v="1"/>
    <n v="8"/>
    <b v="0"/>
    <x v="20"/>
    <x v="1382"/>
    <n v="73.875"/>
    <x v="8"/>
    <x v="20"/>
    <x v="1806"/>
    <d v="2014-09-30T07:19:09"/>
  </r>
  <r>
    <n v="1807"/>
    <s v="Anywhere but Here"/>
    <s v="I want to explore alternative cultures and lifestyles in America."/>
    <x v="10"/>
    <x v="503"/>
    <x v="2"/>
    <x v="0"/>
    <s v="USD"/>
    <n v="1411868313"/>
    <x v="1807"/>
    <x v="1"/>
    <n v="8"/>
    <b v="0"/>
    <x v="20"/>
    <x v="1383"/>
    <n v="69.1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x v="1"/>
    <n v="96"/>
    <b v="0"/>
    <x v="20"/>
    <x v="1384"/>
    <n v="120.77083333333333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x v="1"/>
    <n v="9"/>
    <b v="0"/>
    <x v="20"/>
    <x v="1385"/>
    <n v="42.222222222222221"/>
    <x v="8"/>
    <x v="20"/>
    <x v="1809"/>
    <d v="2015-03-01T13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x v="1810"/>
    <x v="0"/>
    <n v="2"/>
    <b v="0"/>
    <x v="20"/>
    <x v="422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x v="0"/>
    <n v="26"/>
    <b v="0"/>
    <x v="20"/>
    <x v="1386"/>
    <n v="1.5384615384615385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x v="0"/>
    <n v="23"/>
    <b v="0"/>
    <x v="20"/>
    <x v="1387"/>
    <n v="37.608695652173914"/>
    <x v="8"/>
    <x v="20"/>
    <x v="1812"/>
    <d v="2016-07-02T23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x v="0"/>
    <n v="0"/>
    <b v="0"/>
    <x v="20"/>
    <x v="109"/>
    <e v="#DIV/0!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x v="0"/>
    <n v="140"/>
    <b v="0"/>
    <x v="20"/>
    <x v="1388"/>
    <n v="42.15714285714285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x v="0"/>
    <n v="0"/>
    <b v="0"/>
    <x v="20"/>
    <x v="109"/>
    <e v="#DIV/0!"/>
    <x v="8"/>
    <x v="20"/>
    <x v="1815"/>
    <d v="2015-07-01T13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x v="0"/>
    <n v="6"/>
    <b v="0"/>
    <x v="20"/>
    <x v="1389"/>
    <n v="84.833333333333329"/>
    <x v="8"/>
    <x v="20"/>
    <x v="1816"/>
    <d v="2016-07-25T11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x v="0"/>
    <n v="100"/>
    <b v="0"/>
    <x v="20"/>
    <x v="1390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x v="0"/>
    <n v="0"/>
    <b v="0"/>
    <x v="20"/>
    <x v="109"/>
    <e v="#DIV/0!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x v="0"/>
    <n v="4"/>
    <b v="0"/>
    <x v="20"/>
    <x v="1391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x v="0"/>
    <n v="8"/>
    <b v="0"/>
    <x v="20"/>
    <x v="1392"/>
    <n v="213.375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x v="0"/>
    <n v="57"/>
    <b v="1"/>
    <x v="11"/>
    <x v="1393"/>
    <n v="59.162280701754383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x v="0"/>
    <n v="11"/>
    <b v="1"/>
    <x v="11"/>
    <x v="31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x v="0"/>
    <n v="33"/>
    <b v="1"/>
    <x v="11"/>
    <x v="1394"/>
    <n v="24.575757575757574"/>
    <x v="4"/>
    <x v="11"/>
    <x v="1823"/>
    <d v="2012-10-24T08:26:16"/>
  </r>
  <r>
    <n v="1824"/>
    <s v="Tin Man's Broken Wisdom Fund"/>
    <s v="cd fund raiser"/>
    <x v="9"/>
    <x v="1243"/>
    <x v="0"/>
    <x v="0"/>
    <s v="USD"/>
    <n v="1389146880"/>
    <x v="1824"/>
    <x v="0"/>
    <n v="40"/>
    <b v="1"/>
    <x v="11"/>
    <x v="1395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x v="0"/>
    <n v="50"/>
    <b v="1"/>
    <x v="11"/>
    <x v="1396"/>
    <n v="42.02"/>
    <x v="4"/>
    <x v="11"/>
    <x v="1825"/>
    <d v="2013-07-11T12:01:43"/>
  </r>
  <r>
    <n v="1826"/>
    <s v="BEAR GHOST! Professional Recording! Yay!"/>
    <s v="Hear your favorite Bear Ghost in eargasmic quality!"/>
    <x v="13"/>
    <x v="895"/>
    <x v="0"/>
    <x v="0"/>
    <s v="USD"/>
    <n v="1392675017"/>
    <x v="1826"/>
    <x v="0"/>
    <n v="38"/>
    <b v="1"/>
    <x v="11"/>
    <x v="50"/>
    <n v="53.157894736842103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x v="0"/>
    <n v="96"/>
    <b v="1"/>
    <x v="11"/>
    <x v="1397"/>
    <n v="83.885416666666671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x v="0"/>
    <n v="48"/>
    <b v="1"/>
    <x v="11"/>
    <x v="1398"/>
    <n v="417.33333333333331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x v="0"/>
    <n v="33"/>
    <b v="1"/>
    <x v="11"/>
    <x v="1399"/>
    <n v="75.765151515151516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x v="0"/>
    <n v="226"/>
    <b v="1"/>
    <x v="11"/>
    <x v="1400"/>
    <n v="67.389380530973455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x v="0"/>
    <n v="14"/>
    <b v="1"/>
    <x v="11"/>
    <x v="288"/>
    <n v="73.57142857142856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x v="0"/>
    <n v="20"/>
    <b v="1"/>
    <x v="11"/>
    <x v="1401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x v="0"/>
    <n v="25"/>
    <b v="1"/>
    <x v="11"/>
    <x v="1402"/>
    <n v="42"/>
    <x v="4"/>
    <x v="11"/>
    <x v="1833"/>
    <d v="2013-03-01T23:59:00"/>
  </r>
  <r>
    <n v="1834"/>
    <s v="TDJ - All Part of the Plan EP/Tour"/>
    <s v="Help us fund our first tour and promote our new EP!"/>
    <x v="3"/>
    <x v="1250"/>
    <x v="0"/>
    <x v="0"/>
    <s v="USD"/>
    <n v="1422140895"/>
    <x v="1834"/>
    <x v="0"/>
    <n v="90"/>
    <b v="1"/>
    <x v="11"/>
    <x v="1403"/>
    <n v="131.16666666666666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x v="0"/>
    <n v="11"/>
    <b v="1"/>
    <x v="11"/>
    <x v="87"/>
    <n v="47.272727272727273"/>
    <x v="4"/>
    <x v="11"/>
    <x v="1835"/>
    <d v="2016-03-31T07:51:11"/>
  </r>
  <r>
    <n v="1836"/>
    <s v="KICKSTART OUR &lt;+3"/>
    <s v="Help fund our 2013 Sound &amp; Lighting Touring rig!"/>
    <x v="10"/>
    <x v="1251"/>
    <x v="0"/>
    <x v="0"/>
    <s v="USD"/>
    <n v="1361129129"/>
    <x v="1836"/>
    <x v="0"/>
    <n v="55"/>
    <b v="1"/>
    <x v="11"/>
    <x v="1404"/>
    <n v="182.1272727272727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x v="0"/>
    <n v="30"/>
    <b v="1"/>
    <x v="11"/>
    <x v="1405"/>
    <n v="61.36666666666666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x v="0"/>
    <n v="28"/>
    <b v="1"/>
    <x v="11"/>
    <x v="1406"/>
    <n v="35.767499999999998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x v="0"/>
    <n v="45"/>
    <b v="1"/>
    <x v="11"/>
    <x v="1407"/>
    <n v="45.6222222222222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x v="0"/>
    <n v="13"/>
    <b v="1"/>
    <x v="11"/>
    <x v="1408"/>
    <n v="75.384615384615387"/>
    <x v="4"/>
    <x v="11"/>
    <x v="1840"/>
    <d v="2013-05-06T20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x v="1841"/>
    <x v="0"/>
    <n v="40"/>
    <b v="1"/>
    <x v="11"/>
    <x v="1409"/>
    <n v="50.875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x v="0"/>
    <n v="21"/>
    <b v="1"/>
    <x v="11"/>
    <x v="1410"/>
    <n v="119.285714285714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x v="0"/>
    <n v="134"/>
    <b v="1"/>
    <x v="11"/>
    <x v="1411"/>
    <n v="92.541865671641801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x v="0"/>
    <n v="20"/>
    <b v="1"/>
    <x v="11"/>
    <x v="578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x v="0"/>
    <n v="19"/>
    <b v="1"/>
    <x v="11"/>
    <x v="31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x v="0"/>
    <n v="209"/>
    <b v="1"/>
    <x v="11"/>
    <x v="1412"/>
    <n v="98.99043062200956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x v="0"/>
    <n v="38"/>
    <b v="1"/>
    <x v="11"/>
    <x v="1413"/>
    <n v="79.526315789473685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x v="0"/>
    <n v="24"/>
    <b v="1"/>
    <x v="11"/>
    <x v="1414"/>
    <n v="134.20833333333334"/>
    <x v="4"/>
    <x v="11"/>
    <x v="1848"/>
    <d v="2011-07-30T22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x v="1849"/>
    <x v="0"/>
    <n v="8"/>
    <b v="1"/>
    <x v="11"/>
    <x v="1415"/>
    <n v="37.62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x v="0"/>
    <n v="179"/>
    <b v="1"/>
    <x v="11"/>
    <x v="1416"/>
    <n v="51.044692737430168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x v="0"/>
    <n v="26"/>
    <b v="1"/>
    <x v="11"/>
    <x v="1417"/>
    <n v="50.0384615384615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x v="0"/>
    <n v="131"/>
    <b v="1"/>
    <x v="11"/>
    <x v="1418"/>
    <n v="133.93129770992365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x v="0"/>
    <n v="14"/>
    <b v="1"/>
    <x v="11"/>
    <x v="1419"/>
    <n v="58.214285714285715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x v="0"/>
    <n v="174"/>
    <b v="1"/>
    <x v="11"/>
    <x v="1420"/>
    <n v="88.037643678160919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x v="0"/>
    <n v="191"/>
    <b v="1"/>
    <x v="11"/>
    <x v="1421"/>
    <n v="70.57675392670157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x v="0"/>
    <n v="38"/>
    <b v="1"/>
    <x v="11"/>
    <x v="982"/>
    <n v="53.289473684210527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x v="0"/>
    <n v="22"/>
    <b v="1"/>
    <x v="11"/>
    <x v="31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x v="0"/>
    <n v="149"/>
    <b v="1"/>
    <x v="11"/>
    <x v="1422"/>
    <n v="40.547315436241611"/>
    <x v="4"/>
    <x v="11"/>
    <x v="1858"/>
    <d v="2011-12-15T21:48:41"/>
  </r>
  <r>
    <n v="1859"/>
    <s v="Queen Kwong Tour to London and Paris"/>
    <s v="Queen Kwong is going ON TOUR to London and Paris!"/>
    <x v="9"/>
    <x v="1270"/>
    <x v="0"/>
    <x v="0"/>
    <s v="USD"/>
    <n v="1316716129"/>
    <x v="1859"/>
    <x v="0"/>
    <n v="56"/>
    <b v="1"/>
    <x v="11"/>
    <x v="1423"/>
    <n v="70.62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x v="0"/>
    <n v="19"/>
    <b v="1"/>
    <x v="11"/>
    <x v="1424"/>
    <n v="52.68421052631578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x v="0"/>
    <n v="0"/>
    <b v="0"/>
    <x v="18"/>
    <x v="109"/>
    <e v="#DIV/0!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x v="0"/>
    <n v="16"/>
    <b v="0"/>
    <x v="18"/>
    <x v="1425"/>
    <n v="90.9375"/>
    <x v="6"/>
    <x v="18"/>
    <x v="1862"/>
    <d v="2017-03-07T23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x v="0"/>
    <n v="2"/>
    <b v="0"/>
    <x v="18"/>
    <x v="177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x v="0"/>
    <n v="48"/>
    <b v="0"/>
    <x v="18"/>
    <x v="1426"/>
    <n v="58.08333333333333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x v="0"/>
    <n v="2"/>
    <b v="0"/>
    <x v="18"/>
    <x v="1427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x v="0"/>
    <n v="2"/>
    <b v="0"/>
    <x v="18"/>
    <x v="724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x v="0"/>
    <n v="1"/>
    <b v="0"/>
    <x v="18"/>
    <x v="833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x v="0"/>
    <n v="17"/>
    <b v="0"/>
    <x v="18"/>
    <x v="1428"/>
    <n v="71.588235294117652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x v="0"/>
    <n v="0"/>
    <b v="0"/>
    <x v="18"/>
    <x v="109"/>
    <e v="#DIV/0!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x v="0"/>
    <n v="11"/>
    <b v="0"/>
    <x v="18"/>
    <x v="1429"/>
    <n v="32.818181818181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x v="0"/>
    <n v="95"/>
    <b v="0"/>
    <x v="18"/>
    <x v="1430"/>
    <n v="49.1157894736842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x v="0"/>
    <n v="13"/>
    <b v="0"/>
    <x v="18"/>
    <x v="550"/>
    <n v="16.307692307692307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x v="0"/>
    <n v="2"/>
    <b v="0"/>
    <x v="18"/>
    <x v="871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x v="0"/>
    <n v="2"/>
    <b v="0"/>
    <x v="18"/>
    <x v="1431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x v="0"/>
    <n v="3"/>
    <b v="0"/>
    <x v="18"/>
    <x v="872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x v="0"/>
    <n v="0"/>
    <b v="0"/>
    <x v="18"/>
    <x v="109"/>
    <e v="#DIV/0!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x v="0"/>
    <n v="0"/>
    <b v="0"/>
    <x v="18"/>
    <x v="109"/>
    <e v="#DIV/0!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x v="0"/>
    <n v="0"/>
    <b v="0"/>
    <x v="18"/>
    <x v="109"/>
    <e v="#DIV/0!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x v="0"/>
    <n v="2"/>
    <b v="0"/>
    <x v="18"/>
    <x v="154"/>
    <n v="3"/>
    <x v="6"/>
    <x v="18"/>
    <x v="1879"/>
    <d v="2016-03-14T06:35:29"/>
  </r>
  <r>
    <n v="1880"/>
    <s v="Sim Betting Football"/>
    <s v="Sim Betting Football is the only football (soccer) betting simulation  game."/>
    <x v="10"/>
    <x v="1276"/>
    <x v="2"/>
    <x v="1"/>
    <s v="GBP"/>
    <n v="1459341380"/>
    <x v="1880"/>
    <x v="0"/>
    <n v="24"/>
    <b v="0"/>
    <x v="18"/>
    <x v="1432"/>
    <n v="41.833333333333336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x v="0"/>
    <n v="70"/>
    <b v="1"/>
    <x v="14"/>
    <x v="1433"/>
    <n v="49.338428571428572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x v="0"/>
    <n v="81"/>
    <b v="1"/>
    <x v="14"/>
    <x v="1434"/>
    <n v="41.728395061728392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x v="0"/>
    <n v="32"/>
    <b v="1"/>
    <x v="14"/>
    <x v="1435"/>
    <n v="32.7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x v="0"/>
    <n v="26"/>
    <b v="1"/>
    <x v="14"/>
    <x v="1436"/>
    <n v="51.9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x v="0"/>
    <n v="105"/>
    <b v="1"/>
    <x v="14"/>
    <x v="1437"/>
    <n v="50.685714285714283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x v="0"/>
    <n v="29"/>
    <b v="1"/>
    <x v="14"/>
    <x v="1438"/>
    <n v="42.241379310344826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x v="0"/>
    <n v="8"/>
    <b v="1"/>
    <x v="14"/>
    <x v="1439"/>
    <n v="416.8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x v="0"/>
    <n v="89"/>
    <b v="1"/>
    <x v="14"/>
    <x v="1440"/>
    <n v="46.65168539325842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x v="0"/>
    <n v="44"/>
    <b v="1"/>
    <x v="14"/>
    <x v="15"/>
    <n v="48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x v="0"/>
    <n v="246"/>
    <b v="1"/>
    <x v="14"/>
    <x v="1441"/>
    <n v="70.5289837398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x v="0"/>
    <n v="120"/>
    <b v="1"/>
    <x v="14"/>
    <x v="1442"/>
    <n v="87.958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x v="0"/>
    <n v="26"/>
    <b v="1"/>
    <x v="14"/>
    <x v="1443"/>
    <n v="26.2692307692307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x v="0"/>
    <n v="45"/>
    <b v="1"/>
    <x v="14"/>
    <x v="87"/>
    <n v="57.777777777777779"/>
    <x v="4"/>
    <x v="14"/>
    <x v="1893"/>
    <d v="2011-04-15T19:59:00"/>
  </r>
  <r>
    <n v="1894"/>
    <s v="Help me release my first 3 song EP!!"/>
    <s v="Im trying to raise $1000 for a 3 song EP in a studio!"/>
    <x v="28"/>
    <x v="1288"/>
    <x v="0"/>
    <x v="0"/>
    <s v="USD"/>
    <n v="1329082983"/>
    <x v="1894"/>
    <x v="0"/>
    <n v="20"/>
    <b v="1"/>
    <x v="14"/>
    <x v="1444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x v="0"/>
    <n v="47"/>
    <b v="1"/>
    <x v="14"/>
    <x v="1445"/>
    <n v="196.3404255319148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x v="0"/>
    <n v="13"/>
    <b v="1"/>
    <x v="14"/>
    <x v="1446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x v="0"/>
    <n v="183"/>
    <b v="1"/>
    <x v="14"/>
    <x v="1447"/>
    <n v="35.551912568306008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x v="0"/>
    <n v="21"/>
    <b v="1"/>
    <x v="14"/>
    <x v="1448"/>
    <n v="68.809523809523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x v="0"/>
    <n v="42"/>
    <b v="1"/>
    <x v="14"/>
    <x v="25"/>
    <n v="28.57142857142857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x v="0"/>
    <n v="54"/>
    <b v="1"/>
    <x v="14"/>
    <x v="1449"/>
    <n v="50.63166666666666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x v="0"/>
    <n v="25"/>
    <b v="0"/>
    <x v="29"/>
    <x v="1450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x v="0"/>
    <n v="3"/>
    <b v="0"/>
    <x v="29"/>
    <x v="444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x v="0"/>
    <n v="41"/>
    <b v="0"/>
    <x v="29"/>
    <x v="1451"/>
    <n v="34.097560975609753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x v="0"/>
    <n v="2"/>
    <b v="0"/>
    <x v="29"/>
    <x v="370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x v="0"/>
    <n v="4"/>
    <b v="0"/>
    <x v="29"/>
    <x v="1452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x v="0"/>
    <n v="99"/>
    <b v="0"/>
    <x v="29"/>
    <x v="1453"/>
    <n v="215.95959595959596"/>
    <x v="2"/>
    <x v="29"/>
    <x v="1906"/>
    <d v="2016-06-23T08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x v="0"/>
    <n v="4"/>
    <b v="0"/>
    <x v="29"/>
    <x v="1454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x v="0"/>
    <n v="4"/>
    <b v="0"/>
    <x v="29"/>
    <x v="1455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x v="0"/>
    <n v="38"/>
    <b v="0"/>
    <x v="29"/>
    <x v="1456"/>
    <n v="129.97368421052633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x v="0"/>
    <n v="285"/>
    <b v="0"/>
    <x v="29"/>
    <x v="1457"/>
    <n v="117.49473684210527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x v="0"/>
    <n v="1"/>
    <b v="0"/>
    <x v="29"/>
    <x v="1458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x v="0"/>
    <n v="42"/>
    <b v="0"/>
    <x v="29"/>
    <x v="1459"/>
    <n v="70.595238095238102"/>
    <x v="2"/>
    <x v="29"/>
    <x v="1912"/>
    <d v="2015-06-03T21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x v="0"/>
    <n v="26"/>
    <b v="0"/>
    <x v="29"/>
    <x v="1460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x v="0"/>
    <n v="2"/>
    <b v="0"/>
    <x v="29"/>
    <x v="1461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x v="0"/>
    <n v="4"/>
    <b v="0"/>
    <x v="29"/>
    <x v="1462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x v="0"/>
    <n v="6"/>
    <b v="0"/>
    <x v="29"/>
    <x v="872"/>
    <n v="17"/>
    <x v="2"/>
    <x v="29"/>
    <x v="1916"/>
    <d v="2016-11-07T10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x v="1917"/>
    <x v="0"/>
    <n v="70"/>
    <b v="0"/>
    <x v="29"/>
    <x v="1463"/>
    <n v="2928.9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x v="0"/>
    <n v="9"/>
    <b v="0"/>
    <x v="29"/>
    <x v="1464"/>
    <n v="28.8888888888888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x v="0"/>
    <n v="8"/>
    <b v="0"/>
    <x v="29"/>
    <x v="1465"/>
    <n v="29.62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x v="0"/>
    <n v="105"/>
    <b v="0"/>
    <x v="29"/>
    <x v="1466"/>
    <n v="40.980952380952381"/>
    <x v="2"/>
    <x v="29"/>
    <x v="1920"/>
    <d v="2015-10-21T15:00:00"/>
  </r>
  <r>
    <n v="1921"/>
    <s v="The Fine Spirits are making an album!"/>
    <s v="The Fine Spirits are making an album, but we need your help!"/>
    <x v="15"/>
    <x v="1305"/>
    <x v="0"/>
    <x v="0"/>
    <s v="USD"/>
    <n v="1342243143"/>
    <x v="1921"/>
    <x v="0"/>
    <n v="38"/>
    <b v="1"/>
    <x v="14"/>
    <x v="346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x v="0"/>
    <n v="64"/>
    <b v="1"/>
    <x v="14"/>
    <x v="1467"/>
    <n v="36.10937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x v="0"/>
    <n v="13"/>
    <b v="1"/>
    <x v="14"/>
    <x v="1468"/>
    <n v="23.153846153846153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x v="0"/>
    <n v="33"/>
    <b v="1"/>
    <x v="14"/>
    <x v="316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x v="0"/>
    <n v="52"/>
    <b v="1"/>
    <x v="14"/>
    <x v="1469"/>
    <n v="31.82692307692307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x v="0"/>
    <n v="107"/>
    <b v="1"/>
    <x v="14"/>
    <x v="1470"/>
    <n v="27.3896261682243"/>
    <x v="4"/>
    <x v="14"/>
    <x v="1926"/>
    <d v="2010-11-01T16:26:00"/>
  </r>
  <r>
    <n v="1927"/>
    <s v="GBS Detroit Presents Hampshire"/>
    <s v="Hampshire is headed to GBS Detroit."/>
    <x v="20"/>
    <x v="972"/>
    <x v="0"/>
    <x v="0"/>
    <s v="USD"/>
    <n v="1331182740"/>
    <x v="1927"/>
    <x v="0"/>
    <n v="11"/>
    <b v="1"/>
    <x v="14"/>
    <x v="101"/>
    <n v="56.36363636363636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x v="0"/>
    <n v="34"/>
    <b v="1"/>
    <x v="14"/>
    <x v="1471"/>
    <n v="77.3529411764705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x v="0"/>
    <n v="75"/>
    <b v="1"/>
    <x v="14"/>
    <x v="1472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x v="0"/>
    <n v="26"/>
    <b v="1"/>
    <x v="14"/>
    <x v="74"/>
    <n v="48.846153846153847"/>
    <x v="4"/>
    <x v="14"/>
    <x v="1930"/>
    <d v="2013-07-07T05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x v="0"/>
    <n v="50"/>
    <b v="1"/>
    <x v="14"/>
    <x v="1473"/>
    <n v="48.240400000000001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x v="0"/>
    <n v="80"/>
    <b v="1"/>
    <x v="14"/>
    <x v="1474"/>
    <n v="70.2125000000000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x v="0"/>
    <n v="110"/>
    <b v="1"/>
    <x v="14"/>
    <x v="1475"/>
    <n v="94.054545454545448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x v="0"/>
    <n v="77"/>
    <b v="1"/>
    <x v="14"/>
    <x v="1476"/>
    <n v="80.272727272727266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x v="0"/>
    <n v="50"/>
    <b v="1"/>
    <x v="14"/>
    <x v="1477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x v="0"/>
    <n v="145"/>
    <b v="1"/>
    <x v="14"/>
    <x v="1478"/>
    <n v="60.26903448275862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x v="0"/>
    <n v="29"/>
    <b v="1"/>
    <x v="14"/>
    <x v="1479"/>
    <n v="38.740344827586206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x v="0"/>
    <n v="114"/>
    <b v="1"/>
    <x v="14"/>
    <x v="1480"/>
    <n v="152.54385964912279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x v="0"/>
    <n v="96"/>
    <b v="1"/>
    <x v="14"/>
    <x v="1076"/>
    <n v="115.3125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x v="0"/>
    <n v="31"/>
    <b v="1"/>
    <x v="14"/>
    <x v="1481"/>
    <n v="35.83870967741935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x v="1"/>
    <n v="4883"/>
    <b v="1"/>
    <x v="30"/>
    <x v="1482"/>
    <n v="64.570118779438872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x v="1"/>
    <n v="95"/>
    <b v="1"/>
    <x v="30"/>
    <x v="1483"/>
    <n v="87.436000000000007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x v="1"/>
    <n v="2478"/>
    <b v="1"/>
    <x v="30"/>
    <x v="1484"/>
    <n v="68.815577078288939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x v="1"/>
    <n v="1789"/>
    <b v="1"/>
    <x v="30"/>
    <x v="1485"/>
    <n v="176.200223588597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x v="1"/>
    <n v="680"/>
    <b v="1"/>
    <x v="30"/>
    <x v="1486"/>
    <n v="511.79117647058825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x v="1"/>
    <n v="70"/>
    <b v="1"/>
    <x v="30"/>
    <x v="1487"/>
    <n v="160.44285714285715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x v="1"/>
    <n v="23"/>
    <b v="1"/>
    <x v="30"/>
    <x v="1488"/>
    <n v="35.003043478260871"/>
    <x v="2"/>
    <x v="30"/>
    <x v="1947"/>
    <d v="2009-11-22T21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x v="1948"/>
    <x v="1"/>
    <n v="4245"/>
    <b v="1"/>
    <x v="30"/>
    <x v="1489"/>
    <n v="188.50671378091872"/>
    <x v="2"/>
    <x v="30"/>
    <x v="1948"/>
    <d v="2016-06-06T09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x v="1"/>
    <n v="943"/>
    <b v="1"/>
    <x v="30"/>
    <x v="1490"/>
    <n v="56.204984093319197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x v="1"/>
    <n v="1876"/>
    <b v="1"/>
    <x v="30"/>
    <x v="1491"/>
    <n v="51.3054157782516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x v="1"/>
    <n v="834"/>
    <b v="1"/>
    <x v="30"/>
    <x v="1492"/>
    <n v="127.36450839328538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x v="1"/>
    <n v="682"/>
    <b v="1"/>
    <x v="30"/>
    <x v="1493"/>
    <n v="101.85532258064516"/>
    <x v="2"/>
    <x v="30"/>
    <x v="1952"/>
    <d v="2013-10-16T06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x v="1"/>
    <n v="147"/>
    <b v="1"/>
    <x v="30"/>
    <x v="1494"/>
    <n v="230.55782312925169"/>
    <x v="2"/>
    <x v="30"/>
    <x v="1953"/>
    <d v="2012-03-01T19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x v="1954"/>
    <x v="1"/>
    <n v="415"/>
    <b v="1"/>
    <x v="30"/>
    <x v="1495"/>
    <n v="842.10602409638557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x v="1"/>
    <n v="290"/>
    <b v="1"/>
    <x v="30"/>
    <x v="1496"/>
    <n v="577.27593103448271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x v="1"/>
    <n v="365"/>
    <b v="1"/>
    <x v="30"/>
    <x v="1497"/>
    <n v="483.34246575342468"/>
    <x v="2"/>
    <x v="30"/>
    <x v="1956"/>
    <d v="2015-04-18T13:10:05"/>
  </r>
  <r>
    <n v="1957"/>
    <s v="freeSoC and freeSoC Mini"/>
    <s v="An open hardware platform for the best microcontroller in the world."/>
    <x v="11"/>
    <x v="1339"/>
    <x v="0"/>
    <x v="0"/>
    <s v="USD"/>
    <n v="1351304513"/>
    <x v="1957"/>
    <x v="1"/>
    <n v="660"/>
    <b v="1"/>
    <x v="30"/>
    <x v="1498"/>
    <n v="76.138500000000008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x v="1"/>
    <n v="1356"/>
    <b v="1"/>
    <x v="30"/>
    <x v="1499"/>
    <n v="74.107684365781708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x v="1"/>
    <n v="424"/>
    <b v="1"/>
    <x v="30"/>
    <x v="1500"/>
    <n v="36.96566037735848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x v="1"/>
    <n v="33"/>
    <b v="1"/>
    <x v="30"/>
    <x v="1501"/>
    <n v="2500.969696969697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x v="1"/>
    <n v="1633"/>
    <b v="1"/>
    <x v="30"/>
    <x v="1502"/>
    <n v="67.69021432945498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x v="1"/>
    <n v="306"/>
    <b v="1"/>
    <x v="30"/>
    <x v="1503"/>
    <n v="63.04738562091503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x v="1"/>
    <n v="205"/>
    <b v="1"/>
    <x v="30"/>
    <x v="1504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x v="1"/>
    <n v="1281"/>
    <b v="1"/>
    <x v="30"/>
    <x v="1505"/>
    <n v="180.75185011709601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x v="1"/>
    <n v="103"/>
    <b v="1"/>
    <x v="30"/>
    <x v="1506"/>
    <n v="127.32038834951456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x v="1"/>
    <n v="1513"/>
    <b v="1"/>
    <x v="30"/>
    <x v="1507"/>
    <n v="136.6444745538665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x v="1"/>
    <n v="405"/>
    <b v="1"/>
    <x v="30"/>
    <x v="1508"/>
    <n v="182.78024691358024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x v="1"/>
    <n v="510"/>
    <b v="1"/>
    <x v="30"/>
    <x v="1509"/>
    <n v="279.3784313725490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x v="1"/>
    <n v="1887"/>
    <b v="1"/>
    <x v="30"/>
    <x v="1510"/>
    <n v="61.37572866984631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x v="1"/>
    <n v="701"/>
    <b v="1"/>
    <x v="30"/>
    <x v="1511"/>
    <n v="80.72753209700428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x v="1"/>
    <n v="3863"/>
    <b v="1"/>
    <x v="30"/>
    <x v="1512"/>
    <n v="272.35590732591254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x v="1"/>
    <n v="238"/>
    <b v="1"/>
    <x v="30"/>
    <x v="1513"/>
    <n v="70.848739495798313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x v="1"/>
    <n v="2051"/>
    <b v="1"/>
    <x v="30"/>
    <x v="1514"/>
    <n v="247.94003412969283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x v="1"/>
    <n v="402"/>
    <b v="1"/>
    <x v="30"/>
    <x v="1515"/>
    <n v="186.81393034825871"/>
    <x v="2"/>
    <x v="30"/>
    <x v="1974"/>
    <d v="2013-08-19T00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x v="1975"/>
    <x v="1"/>
    <n v="253"/>
    <b v="1"/>
    <x v="30"/>
    <x v="1516"/>
    <n v="131.98948616600788"/>
    <x v="2"/>
    <x v="30"/>
    <x v="1975"/>
    <d v="2013-03-10T10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x v="1"/>
    <n v="473"/>
    <b v="1"/>
    <x v="30"/>
    <x v="1517"/>
    <n v="29.310782241014799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x v="1"/>
    <n v="821"/>
    <b v="1"/>
    <x v="30"/>
    <x v="1518"/>
    <n v="245.02436053593178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x v="1"/>
    <n v="388"/>
    <b v="1"/>
    <x v="30"/>
    <x v="1519"/>
    <n v="1323.2540463917526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x v="1"/>
    <n v="813"/>
    <b v="1"/>
    <x v="30"/>
    <x v="1520"/>
    <n v="282.65966789667897"/>
    <x v="2"/>
    <x v="30"/>
    <x v="1979"/>
    <d v="2015-11-18T20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x v="1980"/>
    <x v="1"/>
    <n v="1945"/>
    <b v="1"/>
    <x v="30"/>
    <x v="1521"/>
    <n v="91.214401028277635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x v="0"/>
    <n v="12"/>
    <b v="0"/>
    <x v="31"/>
    <x v="1522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x v="0"/>
    <n v="0"/>
    <b v="0"/>
    <x v="31"/>
    <x v="109"/>
    <e v="#DIV/0!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x v="0"/>
    <n v="16"/>
    <b v="0"/>
    <x v="31"/>
    <x v="1523"/>
    <n v="88.6875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x v="0"/>
    <n v="7"/>
    <b v="0"/>
    <x v="31"/>
    <x v="1524"/>
    <n v="453.1428571428571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x v="0"/>
    <n v="4"/>
    <b v="0"/>
    <x v="31"/>
    <x v="1525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x v="0"/>
    <n v="1"/>
    <b v="0"/>
    <x v="31"/>
    <x v="833"/>
    <n v="1"/>
    <x v="8"/>
    <x v="31"/>
    <x v="1986"/>
    <d v="2016-03-14T01:24:43"/>
  </r>
  <r>
    <n v="1987"/>
    <s v="Ethiopia: Beheld"/>
    <s v="A collection of images that depicts the beauty and diversity within Ethiopia"/>
    <x v="62"/>
    <x v="1366"/>
    <x v="2"/>
    <x v="1"/>
    <s v="GBP"/>
    <n v="1425223276"/>
    <x v="1987"/>
    <x v="0"/>
    <n v="28"/>
    <b v="0"/>
    <x v="31"/>
    <x v="1526"/>
    <n v="83.428571428571431"/>
    <x v="8"/>
    <x v="31"/>
    <x v="1987"/>
    <d v="2015-03-01T07:21:16"/>
  </r>
  <r>
    <n v="1988"/>
    <s v="Phillip Michael Photography"/>
    <s v="Expressing art in an image!"/>
    <x v="12"/>
    <x v="379"/>
    <x v="2"/>
    <x v="0"/>
    <s v="USD"/>
    <n v="1440094742"/>
    <x v="1988"/>
    <x v="0"/>
    <n v="1"/>
    <b v="0"/>
    <x v="31"/>
    <x v="151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x v="0"/>
    <n v="1"/>
    <b v="0"/>
    <x v="31"/>
    <x v="460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x v="0"/>
    <n v="5"/>
    <b v="0"/>
    <x v="31"/>
    <x v="1527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x v="1991"/>
    <x v="0"/>
    <n v="3"/>
    <b v="0"/>
    <x v="31"/>
    <x v="1528"/>
    <n v="46.666666666666664"/>
    <x v="8"/>
    <x v="31"/>
    <x v="1991"/>
    <d v="2015-07-03T13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x v="1992"/>
    <x v="0"/>
    <n v="2"/>
    <b v="0"/>
    <x v="31"/>
    <x v="1529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x v="0"/>
    <n v="0"/>
    <b v="0"/>
    <x v="31"/>
    <x v="109"/>
    <e v="#DIV/0!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x v="0"/>
    <n v="0"/>
    <b v="0"/>
    <x v="31"/>
    <x v="109"/>
    <e v="#DIV/0!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x v="0"/>
    <n v="3"/>
    <b v="0"/>
    <x v="31"/>
    <x v="1530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x v="0"/>
    <n v="0"/>
    <b v="0"/>
    <x v="31"/>
    <x v="109"/>
    <e v="#DIV/0!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x v="0"/>
    <n v="0"/>
    <b v="0"/>
    <x v="31"/>
    <x v="109"/>
    <e v="#DIV/0!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x v="0"/>
    <n v="3"/>
    <b v="0"/>
    <x v="31"/>
    <x v="1531"/>
    <n v="218.33333333333334"/>
    <x v="8"/>
    <x v="31"/>
    <x v="1998"/>
    <d v="2014-07-31T18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x v="0"/>
    <n v="7"/>
    <b v="0"/>
    <x v="31"/>
    <x v="1532"/>
    <n v="33.714285714285715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x v="0"/>
    <n v="25"/>
    <b v="0"/>
    <x v="31"/>
    <x v="856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x v="1"/>
    <n v="1637"/>
    <b v="1"/>
    <x v="30"/>
    <x v="1533"/>
    <n v="128.38790470372632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x v="1"/>
    <n v="1375"/>
    <b v="1"/>
    <x v="30"/>
    <x v="1534"/>
    <n v="78.834261818181815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x v="1"/>
    <n v="17"/>
    <b v="1"/>
    <x v="30"/>
    <x v="1535"/>
    <n v="91.764705882352942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x v="1"/>
    <n v="354"/>
    <b v="1"/>
    <x v="30"/>
    <x v="1536"/>
    <n v="331.1023728813559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x v="1"/>
    <n v="191"/>
    <b v="1"/>
    <x v="30"/>
    <x v="1537"/>
    <n v="194.26193717277485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x v="1"/>
    <n v="303"/>
    <b v="1"/>
    <x v="30"/>
    <x v="1538"/>
    <n v="408.976897689768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x v="1"/>
    <n v="137"/>
    <b v="1"/>
    <x v="30"/>
    <x v="1539"/>
    <n v="84.459270072992695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x v="1"/>
    <n v="41"/>
    <b v="1"/>
    <x v="30"/>
    <x v="1540"/>
    <n v="44.853658536585364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x v="1"/>
    <n v="398"/>
    <b v="1"/>
    <x v="30"/>
    <x v="1541"/>
    <n v="383.3643216080402"/>
    <x v="2"/>
    <x v="30"/>
    <x v="2009"/>
    <d v="2016-11-23T00:45:43"/>
  </r>
  <r>
    <n v="2010"/>
    <s v="Weighitz: Weigh Smarter"/>
    <s v="Weighitz are miniature smart scales designed to weigh anything in the home."/>
    <x v="11"/>
    <x v="1380"/>
    <x v="0"/>
    <x v="0"/>
    <s v="USD"/>
    <n v="1471564491"/>
    <x v="2010"/>
    <x v="1"/>
    <n v="1737"/>
    <b v="1"/>
    <x v="30"/>
    <x v="1542"/>
    <n v="55.276856649395505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x v="1"/>
    <n v="971"/>
    <b v="1"/>
    <x v="30"/>
    <x v="1543"/>
    <n v="422.0205973223480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x v="1"/>
    <n v="183"/>
    <b v="1"/>
    <x v="30"/>
    <x v="1544"/>
    <n v="64.180327868852459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x v="1"/>
    <n v="4562"/>
    <b v="1"/>
    <x v="30"/>
    <x v="1545"/>
    <n v="173.57781674704077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x v="1"/>
    <n v="26457"/>
    <b v="1"/>
    <x v="30"/>
    <x v="1546"/>
    <n v="88.601680840609291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x v="1"/>
    <n v="162"/>
    <b v="1"/>
    <x v="30"/>
    <x v="1547"/>
    <n v="50.222283950617282"/>
    <x v="2"/>
    <x v="30"/>
    <x v="2015"/>
    <d v="2011-09-09T13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x v="1"/>
    <n v="479"/>
    <b v="1"/>
    <x v="30"/>
    <x v="1548"/>
    <n v="192.3887682672233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x v="1"/>
    <n v="426"/>
    <b v="1"/>
    <x v="30"/>
    <x v="1549"/>
    <n v="73.416901408450698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x v="1"/>
    <n v="450"/>
    <b v="1"/>
    <x v="30"/>
    <x v="1550"/>
    <n v="147.68495555555555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x v="1"/>
    <n v="1780"/>
    <b v="1"/>
    <x v="30"/>
    <x v="1551"/>
    <n v="108.9684831460674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x v="1"/>
    <n v="122"/>
    <b v="1"/>
    <x v="30"/>
    <x v="1552"/>
    <n v="23.647540983606557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x v="1"/>
    <n v="95"/>
    <b v="1"/>
    <x v="30"/>
    <x v="1553"/>
    <n v="147.9473684210526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x v="1"/>
    <n v="325"/>
    <b v="1"/>
    <x v="30"/>
    <x v="1554"/>
    <n v="385.03692307692307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x v="1"/>
    <n v="353"/>
    <b v="1"/>
    <x v="30"/>
    <x v="1555"/>
    <n v="457.39093484419266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x v="1"/>
    <n v="105"/>
    <b v="1"/>
    <x v="30"/>
    <x v="1556"/>
    <n v="222.9904761904761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x v="1"/>
    <n v="729"/>
    <b v="1"/>
    <x v="30"/>
    <x v="1557"/>
    <n v="220.74074074074073"/>
    <x v="2"/>
    <x v="30"/>
    <x v="2025"/>
    <d v="2015-06-10T20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x v="2026"/>
    <x v="1"/>
    <n v="454"/>
    <b v="1"/>
    <x v="30"/>
    <x v="1558"/>
    <n v="73.503898678414089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x v="1"/>
    <n v="539"/>
    <b v="1"/>
    <x v="30"/>
    <x v="1559"/>
    <n v="223.09647495361781"/>
    <x v="2"/>
    <x v="30"/>
    <x v="2027"/>
    <d v="2015-03-30T10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x v="1"/>
    <n v="79"/>
    <b v="1"/>
    <x v="30"/>
    <x v="1560"/>
    <n v="47.911392405063289"/>
    <x v="2"/>
    <x v="30"/>
    <x v="2028"/>
    <d v="2010-03-15T13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x v="2029"/>
    <x v="1"/>
    <n v="94"/>
    <b v="1"/>
    <x v="30"/>
    <x v="1561"/>
    <n v="96.06382978723404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x v="1"/>
    <n v="625"/>
    <b v="1"/>
    <x v="30"/>
    <x v="1562"/>
    <n v="118.6144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x v="1"/>
    <n v="508"/>
    <b v="1"/>
    <x v="30"/>
    <x v="1563"/>
    <n v="118.45472440944881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x v="1"/>
    <n v="531"/>
    <b v="1"/>
    <x v="30"/>
    <x v="1564"/>
    <n v="143.21468926553672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x v="1"/>
    <n v="158"/>
    <b v="1"/>
    <x v="30"/>
    <x v="1565"/>
    <n v="282.7151898734177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x v="1"/>
    <n v="508"/>
    <b v="1"/>
    <x v="30"/>
    <x v="1566"/>
    <n v="593.93620078740162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x v="1"/>
    <n v="644"/>
    <b v="1"/>
    <x v="30"/>
    <x v="1567"/>
    <n v="262.15704968944101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x v="1"/>
    <n v="848"/>
    <b v="1"/>
    <x v="30"/>
    <x v="1568"/>
    <n v="46.580778301886795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x v="1"/>
    <n v="429"/>
    <b v="1"/>
    <x v="30"/>
    <x v="1569"/>
    <n v="70.041118881118877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x v="1"/>
    <n v="204"/>
    <b v="1"/>
    <x v="30"/>
    <x v="1570"/>
    <n v="164.90686274509804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x v="1"/>
    <n v="379"/>
    <b v="1"/>
    <x v="30"/>
    <x v="1571"/>
    <n v="449.26385224274406"/>
    <x v="2"/>
    <x v="30"/>
    <x v="2039"/>
    <d v="2016-11-30T20:59:00"/>
  </r>
  <r>
    <n v="2040"/>
    <s v="Programmable Capacitor"/>
    <s v="4.29 Billion+ Capacitor Combinations._x000a_No Coding Required."/>
    <x v="9"/>
    <x v="1410"/>
    <x v="0"/>
    <x v="0"/>
    <s v="USD"/>
    <n v="1384557303"/>
    <x v="2040"/>
    <x v="1"/>
    <n v="271"/>
    <b v="1"/>
    <x v="30"/>
    <x v="1572"/>
    <n v="27.472841328413285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x v="0"/>
    <n v="120"/>
    <b v="1"/>
    <x v="30"/>
    <x v="1573"/>
    <n v="143.974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x v="0"/>
    <n v="140"/>
    <b v="1"/>
    <x v="30"/>
    <x v="1574"/>
    <n v="88.23571428571428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x v="0"/>
    <n v="193"/>
    <b v="1"/>
    <x v="30"/>
    <x v="1575"/>
    <n v="36.326424870466319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x v="0"/>
    <n v="180"/>
    <b v="1"/>
    <x v="30"/>
    <x v="1576"/>
    <n v="90.177777777777777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x v="0"/>
    <n v="263"/>
    <b v="1"/>
    <x v="30"/>
    <x v="1577"/>
    <n v="152.62361216730039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x v="0"/>
    <n v="217"/>
    <b v="1"/>
    <x v="30"/>
    <x v="1578"/>
    <n v="55.806451612903224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x v="0"/>
    <n v="443"/>
    <b v="1"/>
    <x v="30"/>
    <x v="1579"/>
    <n v="227.85327313769753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x v="0"/>
    <n v="1373"/>
    <b v="1"/>
    <x v="30"/>
    <x v="1580"/>
    <n v="91.82989803350327"/>
    <x v="2"/>
    <x v="30"/>
    <x v="2048"/>
    <d v="2013-05-23T07:38:11"/>
  </r>
  <r>
    <n v="2049"/>
    <s v="LOCK8 - the World's First Smart Bike Lock"/>
    <s v="Keyless. Alarm secured. GPS tracking."/>
    <x v="63"/>
    <x v="1419"/>
    <x v="0"/>
    <x v="1"/>
    <s v="GBP"/>
    <n v="1386025140"/>
    <x v="2049"/>
    <x v="0"/>
    <n v="742"/>
    <b v="1"/>
    <x v="30"/>
    <x v="1581"/>
    <n v="80.991037735849048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x v="0"/>
    <n v="170"/>
    <b v="1"/>
    <x v="30"/>
    <x v="1582"/>
    <n v="278.39411764705881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x v="0"/>
    <n v="242"/>
    <b v="1"/>
    <x v="30"/>
    <x v="1583"/>
    <n v="43.09504132231405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x v="0"/>
    <n v="541"/>
    <b v="1"/>
    <x v="30"/>
    <x v="1584"/>
    <n v="326.29205175600737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x v="0"/>
    <n v="121"/>
    <b v="1"/>
    <x v="30"/>
    <x v="1585"/>
    <n v="41.74380165289256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x v="0"/>
    <n v="621"/>
    <b v="1"/>
    <x v="30"/>
    <x v="1586"/>
    <n v="64.02093397745571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x v="0"/>
    <n v="101"/>
    <b v="1"/>
    <x v="30"/>
    <x v="1587"/>
    <n v="99.455445544554451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x v="0"/>
    <n v="554"/>
    <b v="1"/>
    <x v="30"/>
    <x v="1588"/>
    <n v="138.49458483754512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x v="0"/>
    <n v="666"/>
    <b v="1"/>
    <x v="30"/>
    <x v="1589"/>
    <n v="45.547792792792798"/>
    <x v="2"/>
    <x v="30"/>
    <x v="2057"/>
    <d v="2016-02-26T03:52:12"/>
  </r>
  <r>
    <n v="2058"/>
    <s v="Raspberry Pi Debug Clip"/>
    <s v="Making using the serial terminal on the Raspberry Pi as easy as Pi!"/>
    <x v="317"/>
    <x v="1427"/>
    <x v="0"/>
    <x v="1"/>
    <s v="GBP"/>
    <n v="1425326400"/>
    <x v="2058"/>
    <x v="0"/>
    <n v="410"/>
    <b v="1"/>
    <x v="30"/>
    <x v="1590"/>
    <n v="10.507317073170732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x v="0"/>
    <n v="375"/>
    <b v="1"/>
    <x v="30"/>
    <x v="1591"/>
    <n v="114.76533333333333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x v="0"/>
    <n v="1364"/>
    <b v="1"/>
    <x v="30"/>
    <x v="1592"/>
    <n v="35.997067448680355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x v="0"/>
    <n v="35"/>
    <b v="1"/>
    <x v="30"/>
    <x v="1593"/>
    <n v="154.17142857142858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x v="0"/>
    <n v="203"/>
    <b v="1"/>
    <x v="30"/>
    <x v="1594"/>
    <n v="566.38916256157631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x v="0"/>
    <n v="49"/>
    <b v="1"/>
    <x v="30"/>
    <x v="1595"/>
    <n v="120.857142857142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x v="0"/>
    <n v="5812"/>
    <b v="1"/>
    <x v="30"/>
    <x v="1596"/>
    <n v="86.163845492085343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x v="0"/>
    <n v="1556"/>
    <b v="1"/>
    <x v="30"/>
    <x v="1597"/>
    <n v="51.212114395886893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x v="0"/>
    <n v="65"/>
    <b v="1"/>
    <x v="30"/>
    <x v="1598"/>
    <n v="67.261538461538464"/>
    <x v="2"/>
    <x v="30"/>
    <x v="2066"/>
    <d v="2014-08-23T10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x v="0"/>
    <n v="10"/>
    <b v="1"/>
    <x v="30"/>
    <x v="1599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x v="0"/>
    <n v="76"/>
    <b v="1"/>
    <x v="30"/>
    <x v="1600"/>
    <n v="346.1311842105263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x v="0"/>
    <n v="263"/>
    <b v="1"/>
    <x v="30"/>
    <x v="1601"/>
    <n v="244.11912547528519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x v="0"/>
    <n v="1530"/>
    <b v="1"/>
    <x v="30"/>
    <x v="1602"/>
    <n v="259.25424836601309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x v="0"/>
    <n v="278"/>
    <b v="1"/>
    <x v="30"/>
    <x v="1603"/>
    <n v="201.9640287769784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x v="0"/>
    <n v="350"/>
    <b v="1"/>
    <x v="30"/>
    <x v="1604"/>
    <n v="226.20857142857142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x v="0"/>
    <n v="470"/>
    <b v="1"/>
    <x v="30"/>
    <x v="1605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x v="0"/>
    <n v="3"/>
    <b v="1"/>
    <x v="30"/>
    <x v="78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x v="0"/>
    <n v="8200"/>
    <b v="1"/>
    <x v="30"/>
    <x v="1606"/>
    <n v="20.465926829268295"/>
    <x v="2"/>
    <x v="30"/>
    <x v="2075"/>
    <d v="2013-07-25T08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x v="0"/>
    <n v="8359"/>
    <b v="1"/>
    <x v="30"/>
    <x v="1607"/>
    <n v="116.35303146309367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x v="0"/>
    <n v="188"/>
    <b v="1"/>
    <x v="30"/>
    <x v="1608"/>
    <n v="307.20212765957444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x v="0"/>
    <n v="48"/>
    <b v="1"/>
    <x v="30"/>
    <x v="1609"/>
    <n v="546.687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x v="0"/>
    <n v="607"/>
    <b v="1"/>
    <x v="30"/>
    <x v="1610"/>
    <n v="47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x v="0"/>
    <n v="50"/>
    <b v="1"/>
    <x v="30"/>
    <x v="1611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x v="0"/>
    <n v="55"/>
    <b v="1"/>
    <x v="14"/>
    <x v="1612"/>
    <n v="72.909090909090907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x v="0"/>
    <n v="38"/>
    <b v="1"/>
    <x v="14"/>
    <x v="1613"/>
    <n v="43.710526315789473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x v="0"/>
    <n v="25"/>
    <b v="1"/>
    <x v="14"/>
    <x v="1614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x v="0"/>
    <n v="46"/>
    <b v="1"/>
    <x v="14"/>
    <x v="1002"/>
    <n v="70.652173913043484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x v="0"/>
    <n v="83"/>
    <b v="1"/>
    <x v="14"/>
    <x v="1615"/>
    <n v="89.30120481927710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x v="0"/>
    <n v="35"/>
    <b v="1"/>
    <x v="14"/>
    <x v="1616"/>
    <n v="115.0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x v="0"/>
    <n v="25"/>
    <b v="1"/>
    <x v="14"/>
    <x v="1617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x v="0"/>
    <n v="75"/>
    <b v="1"/>
    <x v="14"/>
    <x v="1618"/>
    <n v="46.204266666666669"/>
    <x v="4"/>
    <x v="14"/>
    <x v="2088"/>
    <d v="2010-09-10T19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x v="2089"/>
    <x v="0"/>
    <n v="62"/>
    <b v="1"/>
    <x v="14"/>
    <x v="1619"/>
    <n v="48.5485483870967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x v="0"/>
    <n v="160"/>
    <b v="1"/>
    <x v="14"/>
    <x v="1620"/>
    <n v="57.520187499999999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x v="0"/>
    <n v="246"/>
    <b v="1"/>
    <x v="14"/>
    <x v="1621"/>
    <n v="88.14715447154472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x v="0"/>
    <n v="55"/>
    <b v="1"/>
    <x v="14"/>
    <x v="1622"/>
    <n v="110.49090909090908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x v="0"/>
    <n v="23"/>
    <b v="1"/>
    <x v="14"/>
    <x v="95"/>
    <n v="66.826086956521735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x v="0"/>
    <n v="72"/>
    <b v="1"/>
    <x v="14"/>
    <x v="1623"/>
    <n v="58.597222222222221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x v="0"/>
    <n v="22"/>
    <b v="1"/>
    <x v="14"/>
    <x v="31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x v="0"/>
    <n v="14"/>
    <b v="1"/>
    <x v="14"/>
    <x v="658"/>
    <n v="43.571428571428569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x v="0"/>
    <n v="38"/>
    <b v="1"/>
    <x v="14"/>
    <x v="31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x v="0"/>
    <n v="32"/>
    <b v="1"/>
    <x v="14"/>
    <x v="1415"/>
    <n v="188.125"/>
    <x v="4"/>
    <x v="14"/>
    <x v="2098"/>
    <d v="2012-03-07T18:43:55"/>
  </r>
  <r>
    <n v="2099"/>
    <s v="Roosevelt Died."/>
    <s v="Our tour van died, we need help!"/>
    <x v="9"/>
    <x v="1464"/>
    <x v="0"/>
    <x v="0"/>
    <s v="USD"/>
    <n v="1435808400"/>
    <x v="2099"/>
    <x v="0"/>
    <n v="63"/>
    <b v="1"/>
    <x v="14"/>
    <x v="1624"/>
    <n v="63.03174603174603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x v="0"/>
    <n v="27"/>
    <b v="1"/>
    <x v="14"/>
    <x v="1625"/>
    <n v="30.370370370370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x v="0"/>
    <n v="44"/>
    <b v="1"/>
    <x v="14"/>
    <x v="1626"/>
    <n v="51.477272727272727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x v="0"/>
    <n v="38"/>
    <b v="1"/>
    <x v="14"/>
    <x v="1627"/>
    <n v="35.789473684210527"/>
    <x v="4"/>
    <x v="14"/>
    <x v="2102"/>
    <d v="2011-05-05T12:50:48"/>
  </r>
  <r>
    <n v="2103"/>
    <s v="Matthew Moon's New Album"/>
    <s v="Indie rocker, Matthew Moon, has something to share with you..."/>
    <x v="198"/>
    <x v="1468"/>
    <x v="0"/>
    <x v="0"/>
    <s v="USD"/>
    <n v="1352488027"/>
    <x v="2103"/>
    <x v="0"/>
    <n v="115"/>
    <b v="1"/>
    <x v="14"/>
    <x v="1628"/>
    <n v="98.81739130434782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x v="0"/>
    <n v="37"/>
    <b v="1"/>
    <x v="14"/>
    <x v="1629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x v="0"/>
    <n v="99"/>
    <b v="1"/>
    <x v="14"/>
    <x v="1630"/>
    <n v="51.313131313131315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x v="0"/>
    <n v="44"/>
    <b v="1"/>
    <x v="14"/>
    <x v="1631"/>
    <n v="53.522727272727273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x v="0"/>
    <n v="58"/>
    <b v="1"/>
    <x v="14"/>
    <x v="1632"/>
    <n v="37.149310344827583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x v="0"/>
    <n v="191"/>
    <b v="1"/>
    <x v="14"/>
    <x v="1633"/>
    <n v="89.895287958115176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x v="0"/>
    <n v="40"/>
    <b v="1"/>
    <x v="14"/>
    <x v="1634"/>
    <n v="106.52500000000001"/>
    <x v="4"/>
    <x v="14"/>
    <x v="2109"/>
    <d v="2015-07-05T09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x v="0"/>
    <n v="38"/>
    <b v="1"/>
    <x v="14"/>
    <x v="28"/>
    <n v="52.81578947368421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x v="0"/>
    <n v="39"/>
    <b v="1"/>
    <x v="14"/>
    <x v="1635"/>
    <n v="54.615384615384613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x v="0"/>
    <n v="11"/>
    <b v="1"/>
    <x v="14"/>
    <x v="31"/>
    <n v="27.272727272727273"/>
    <x v="4"/>
    <x v="14"/>
    <x v="2112"/>
    <d v="2013-04-15T14:16:33"/>
  </r>
  <r>
    <n v="2113"/>
    <s v="Summer Underground // Honeycomb LP"/>
    <s v="Help us fund our second full-length album Honeycomb!"/>
    <x v="39"/>
    <x v="1475"/>
    <x v="0"/>
    <x v="0"/>
    <s v="USD"/>
    <n v="1411505176"/>
    <x v="2113"/>
    <x v="0"/>
    <n v="107"/>
    <b v="1"/>
    <x v="14"/>
    <x v="1636"/>
    <n v="68.59813084112148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x v="0"/>
    <n v="147"/>
    <b v="1"/>
    <x v="14"/>
    <x v="1637"/>
    <n v="35.612244897959187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x v="0"/>
    <n v="36"/>
    <b v="1"/>
    <x v="14"/>
    <x v="1638"/>
    <n v="94.027777777777771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x v="0"/>
    <n v="92"/>
    <b v="1"/>
    <x v="14"/>
    <x v="1639"/>
    <n v="526.45652173913038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x v="0"/>
    <n v="35"/>
    <b v="1"/>
    <x v="14"/>
    <x v="1640"/>
    <n v="50.657142857142858"/>
    <x v="4"/>
    <x v="14"/>
    <x v="2117"/>
    <d v="2015-10-26T20:59:00"/>
  </r>
  <r>
    <n v="2118"/>
    <s v="PORCHES. vs. THE U.S.A."/>
    <s v="PORCHES.  and Documentarians tour from New York to San Francisco and back."/>
    <x v="28"/>
    <x v="1480"/>
    <x v="0"/>
    <x v="0"/>
    <s v="USD"/>
    <n v="1311538136"/>
    <x v="2118"/>
    <x v="0"/>
    <n v="17"/>
    <b v="1"/>
    <x v="14"/>
    <x v="1641"/>
    <n v="79.182941176470578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x v="0"/>
    <n v="22"/>
    <b v="1"/>
    <x v="14"/>
    <x v="1266"/>
    <n v="91.590909090909093"/>
    <x v="4"/>
    <x v="14"/>
    <x v="2119"/>
    <d v="2012-08-15T19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x v="2120"/>
    <x v="0"/>
    <n v="69"/>
    <b v="1"/>
    <x v="14"/>
    <x v="1642"/>
    <n v="116.96275362318841"/>
    <x v="4"/>
    <x v="14"/>
    <x v="2120"/>
    <d v="2014-01-01T15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x v="0"/>
    <n v="10"/>
    <b v="0"/>
    <x v="17"/>
    <x v="1643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x v="0"/>
    <n v="3"/>
    <b v="0"/>
    <x v="17"/>
    <x v="1644"/>
    <n v="103.333333333333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x v="0"/>
    <n v="5"/>
    <b v="0"/>
    <x v="17"/>
    <x v="709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x v="0"/>
    <n v="5"/>
    <b v="0"/>
    <x v="17"/>
    <x v="1645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x v="0"/>
    <n v="27"/>
    <b v="0"/>
    <x v="17"/>
    <x v="1646"/>
    <n v="31.555555555555557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x v="0"/>
    <n v="2"/>
    <b v="0"/>
    <x v="17"/>
    <x v="833"/>
    <n v="5"/>
    <x v="6"/>
    <x v="17"/>
    <x v="2126"/>
    <d v="2014-12-08T15:21:27"/>
  </r>
  <r>
    <n v="2127"/>
    <s v="Three Monkeys - Part 1: Into the Abyss"/>
    <s v="Three Monkeys is an audio adventure game for PC."/>
    <x v="89"/>
    <x v="1484"/>
    <x v="2"/>
    <x v="1"/>
    <s v="GBP"/>
    <n v="1426158463"/>
    <x v="2127"/>
    <x v="0"/>
    <n v="236"/>
    <b v="0"/>
    <x v="17"/>
    <x v="1647"/>
    <n v="34.220338983050844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x v="0"/>
    <n v="1"/>
    <b v="0"/>
    <x v="17"/>
    <x v="874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x v="0"/>
    <n v="12"/>
    <b v="0"/>
    <x v="17"/>
    <x v="1648"/>
    <n v="19.666666666666668"/>
    <x v="6"/>
    <x v="17"/>
    <x v="2129"/>
    <d v="2016-03-09T16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x v="2130"/>
    <x v="0"/>
    <n v="4"/>
    <b v="0"/>
    <x v="17"/>
    <x v="1649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x v="0"/>
    <n v="3"/>
    <b v="0"/>
    <x v="17"/>
    <x v="152"/>
    <n v="8.3333333333333339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x v="0"/>
    <n v="99"/>
    <b v="0"/>
    <x v="17"/>
    <x v="1650"/>
    <n v="21.34333333333333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x v="0"/>
    <n v="3"/>
    <b v="0"/>
    <x v="17"/>
    <x v="1462"/>
    <n v="5.3333333333333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x v="0"/>
    <n v="3"/>
    <b v="0"/>
    <x v="17"/>
    <x v="1651"/>
    <n v="34.666666666666664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x v="0"/>
    <n v="22"/>
    <b v="0"/>
    <x v="17"/>
    <x v="1652"/>
    <n v="21.727272727272727"/>
    <x v="6"/>
    <x v="17"/>
    <x v="2135"/>
    <d v="2012-10-04T15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x v="0"/>
    <n v="4"/>
    <b v="0"/>
    <x v="17"/>
    <x v="1653"/>
    <n v="11.922499999999999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x v="0"/>
    <n v="534"/>
    <b v="0"/>
    <x v="17"/>
    <x v="1654"/>
    <n v="26.59737827715356"/>
    <x v="6"/>
    <x v="17"/>
    <x v="2137"/>
    <d v="2014-12-05T10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x v="0"/>
    <n v="12"/>
    <b v="0"/>
    <x v="17"/>
    <x v="1655"/>
    <n v="10.666666666666666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x v="0"/>
    <n v="56"/>
    <b v="0"/>
    <x v="17"/>
    <x v="1656"/>
    <n v="29.035714285714285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x v="0"/>
    <n v="11"/>
    <b v="0"/>
    <x v="17"/>
    <x v="1657"/>
    <n v="50.909090909090907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x v="0"/>
    <n v="0"/>
    <b v="0"/>
    <x v="17"/>
    <x v="109"/>
    <e v="#DIV/0!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x v="0"/>
    <n v="12"/>
    <b v="0"/>
    <x v="17"/>
    <x v="1658"/>
    <n v="50.083333333333336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x v="0"/>
    <n v="5"/>
    <b v="0"/>
    <x v="17"/>
    <x v="1659"/>
    <n v="45"/>
    <x v="6"/>
    <x v="17"/>
    <x v="2143"/>
    <d v="2010-07-21T11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x v="2144"/>
    <x v="0"/>
    <n v="24"/>
    <b v="0"/>
    <x v="17"/>
    <x v="1660"/>
    <n v="25.291666666666668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x v="0"/>
    <n v="89"/>
    <b v="0"/>
    <x v="17"/>
    <x v="1661"/>
    <n v="51.292134831460672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x v="0"/>
    <n v="1"/>
    <b v="0"/>
    <x v="17"/>
    <x v="459"/>
    <n v="1"/>
    <x v="6"/>
    <x v="17"/>
    <x v="2146"/>
    <d v="2016-02-11T08:18:30"/>
  </r>
  <r>
    <n v="2147"/>
    <s v="Johnny Rocketfingers 3"/>
    <s v="A Point and Click Adventure on Steroids."/>
    <x v="303"/>
    <x v="1495"/>
    <x v="2"/>
    <x v="0"/>
    <s v="USD"/>
    <n v="1416125148"/>
    <x v="2147"/>
    <x v="0"/>
    <n v="55"/>
    <b v="0"/>
    <x v="17"/>
    <x v="1662"/>
    <n v="49.381818181818183"/>
    <x v="6"/>
    <x v="17"/>
    <x v="2147"/>
    <d v="2014-11-16T00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x v="0"/>
    <n v="2"/>
    <b v="0"/>
    <x v="17"/>
    <x v="17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x v="0"/>
    <n v="0"/>
    <b v="0"/>
    <x v="17"/>
    <x v="109"/>
    <e v="#DIV/0!"/>
    <x v="6"/>
    <x v="17"/>
    <x v="2149"/>
    <d v="2010-07-30T16:00:00"/>
  </r>
  <r>
    <n v="2150"/>
    <s v="The Unknown Door"/>
    <s v="A pixel styled open world detective game."/>
    <x v="63"/>
    <x v="1496"/>
    <x v="2"/>
    <x v="10"/>
    <s v="NOK"/>
    <n v="1468392599"/>
    <x v="2150"/>
    <x v="0"/>
    <n v="4"/>
    <b v="0"/>
    <x v="17"/>
    <x v="1663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x v="0"/>
    <n v="6"/>
    <b v="0"/>
    <x v="17"/>
    <x v="1664"/>
    <n v="19.666666666666668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x v="0"/>
    <n v="4"/>
    <b v="0"/>
    <x v="17"/>
    <x v="874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x v="0"/>
    <n v="4"/>
    <b v="0"/>
    <x v="17"/>
    <x v="1665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x v="0"/>
    <n v="2"/>
    <b v="0"/>
    <x v="17"/>
    <x v="417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x v="0"/>
    <n v="5"/>
    <b v="0"/>
    <x v="17"/>
    <x v="1666"/>
    <n v="23"/>
    <x v="6"/>
    <x v="17"/>
    <x v="2155"/>
    <d v="2016-03-31T08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x v="0"/>
    <n v="83"/>
    <b v="0"/>
    <x v="17"/>
    <x v="1667"/>
    <n v="17.987951807228917"/>
    <x v="6"/>
    <x v="17"/>
    <x v="2156"/>
    <d v="2013-09-16T12:30:06"/>
  </r>
  <r>
    <n v="2157"/>
    <s v="Nin"/>
    <s v="Gamers and 90's fans unite in this small tale of epic proportions!"/>
    <x v="96"/>
    <x v="1499"/>
    <x v="2"/>
    <x v="0"/>
    <s v="USD"/>
    <n v="1482479940"/>
    <x v="2157"/>
    <x v="0"/>
    <n v="57"/>
    <b v="0"/>
    <x v="17"/>
    <x v="1668"/>
    <n v="370.9473684210526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x v="0"/>
    <n v="311"/>
    <b v="0"/>
    <x v="17"/>
    <x v="1669"/>
    <n v="63.569485530546629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x v="0"/>
    <n v="2"/>
    <b v="0"/>
    <x v="17"/>
    <x v="1670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x v="0"/>
    <n v="16"/>
    <b v="0"/>
    <x v="17"/>
    <x v="1671"/>
    <n v="5.3125"/>
    <x v="6"/>
    <x v="17"/>
    <x v="2160"/>
    <d v="2012-05-19T09:05:05"/>
  </r>
  <r>
    <n v="2161"/>
    <s v="CallMeGhost DEBUT ALBUM preorder!"/>
    <s v="We're trying to fund hard copies of our debut album!"/>
    <x v="44"/>
    <x v="1501"/>
    <x v="0"/>
    <x v="0"/>
    <s v="USD"/>
    <n v="1443040059"/>
    <x v="2161"/>
    <x v="0"/>
    <n v="13"/>
    <b v="1"/>
    <x v="11"/>
    <x v="1672"/>
    <n v="35.615384615384613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x v="0"/>
    <n v="58"/>
    <b v="1"/>
    <x v="11"/>
    <x v="1146"/>
    <n v="87.103448275862064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x v="0"/>
    <n v="44"/>
    <b v="1"/>
    <x v="11"/>
    <x v="1673"/>
    <n v="75.11363636363636"/>
    <x v="4"/>
    <x v="11"/>
    <x v="2163"/>
    <d v="2015-06-07T19:50:00"/>
  </r>
  <r>
    <n v="2164"/>
    <s v="Rosaline debut record"/>
    <s v="South Florida roots country/rock outfit's long awaited debut record"/>
    <x v="62"/>
    <x v="1504"/>
    <x v="0"/>
    <x v="0"/>
    <s v="USD"/>
    <n v="1466827140"/>
    <x v="2164"/>
    <x v="0"/>
    <n v="83"/>
    <b v="1"/>
    <x v="11"/>
    <x v="1674"/>
    <n v="68.01204819277109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x v="0"/>
    <n v="117"/>
    <b v="1"/>
    <x v="11"/>
    <x v="1675"/>
    <n v="29.623931623931625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x v="0"/>
    <n v="32"/>
    <b v="1"/>
    <x v="11"/>
    <x v="1676"/>
    <n v="91.625"/>
    <x v="4"/>
    <x v="11"/>
    <x v="2166"/>
    <d v="2014-12-05T13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x v="0"/>
    <n v="8"/>
    <b v="1"/>
    <x v="11"/>
    <x v="43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x v="0"/>
    <n v="340"/>
    <b v="1"/>
    <x v="11"/>
    <x v="1677"/>
    <n v="64.366735294117646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x v="0"/>
    <n v="7"/>
    <b v="1"/>
    <x v="11"/>
    <x v="31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x v="0"/>
    <n v="19"/>
    <b v="1"/>
    <x v="11"/>
    <x v="1678"/>
    <n v="33.3157894736842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x v="0"/>
    <n v="47"/>
    <b v="1"/>
    <x v="11"/>
    <x v="1679"/>
    <n v="90.276595744680847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x v="0"/>
    <n v="13"/>
    <b v="1"/>
    <x v="11"/>
    <x v="31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x v="0"/>
    <n v="90"/>
    <b v="1"/>
    <x v="11"/>
    <x v="1680"/>
    <n v="59.23333333333333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x v="0"/>
    <n v="63"/>
    <b v="1"/>
    <x v="11"/>
    <x v="1681"/>
    <n v="65.380952380952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x v="0"/>
    <n v="26"/>
    <b v="1"/>
    <x v="11"/>
    <x v="1682"/>
    <n v="67.307692307692307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x v="0"/>
    <n v="71"/>
    <b v="1"/>
    <x v="11"/>
    <x v="1683"/>
    <n v="88.74647887323944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x v="0"/>
    <n v="38"/>
    <b v="1"/>
    <x v="11"/>
    <x v="1684"/>
    <n v="65.868421052631575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x v="0"/>
    <n v="859"/>
    <b v="1"/>
    <x v="11"/>
    <x v="1675"/>
    <n v="40.349243306169967"/>
    <x v="4"/>
    <x v="11"/>
    <x v="2178"/>
    <d v="2017-01-18T07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x v="2179"/>
    <x v="0"/>
    <n v="21"/>
    <b v="1"/>
    <x v="11"/>
    <x v="1685"/>
    <n v="76.857142857142861"/>
    <x v="4"/>
    <x v="11"/>
    <x v="2179"/>
    <d v="2015-04-10T20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x v="0"/>
    <n v="78"/>
    <b v="1"/>
    <x v="11"/>
    <x v="1686"/>
    <n v="68.707820512820518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x v="0"/>
    <n v="53"/>
    <b v="1"/>
    <x v="32"/>
    <x v="1687"/>
    <n v="57.773584905660378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x v="0"/>
    <n v="356"/>
    <b v="1"/>
    <x v="32"/>
    <x v="1688"/>
    <n v="44.171348314606739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x v="0"/>
    <n v="279"/>
    <b v="1"/>
    <x v="32"/>
    <x v="1689"/>
    <n v="31.56630824372759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x v="1"/>
    <n v="266"/>
    <b v="1"/>
    <x v="32"/>
    <x v="1690"/>
    <n v="107.04511278195488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x v="0"/>
    <n v="623"/>
    <b v="1"/>
    <x v="32"/>
    <x v="1691"/>
    <n v="149.03451043338683"/>
    <x v="6"/>
    <x v="32"/>
    <x v="2185"/>
    <d v="2013-03-26T00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x v="0"/>
    <n v="392"/>
    <b v="1"/>
    <x v="32"/>
    <x v="1692"/>
    <n v="55.9566326530612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x v="1"/>
    <n v="3562"/>
    <b v="1"/>
    <x v="32"/>
    <x v="1693"/>
    <n v="56.97038180797304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x v="0"/>
    <n v="514"/>
    <b v="1"/>
    <x v="32"/>
    <x v="1694"/>
    <n v="44.056420233463037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x v="0"/>
    <n v="88"/>
    <b v="1"/>
    <x v="32"/>
    <x v="1695"/>
    <n v="68.625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x v="0"/>
    <n v="537"/>
    <b v="1"/>
    <x v="32"/>
    <x v="1696"/>
    <n v="65.318435754189949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x v="0"/>
    <n v="25"/>
    <b v="1"/>
    <x v="32"/>
    <x v="1697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x v="0"/>
    <n v="3238"/>
    <b v="1"/>
    <x v="32"/>
    <x v="1698"/>
    <n v="40.070667078443485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x v="0"/>
    <n v="897"/>
    <b v="1"/>
    <x v="32"/>
    <x v="1699"/>
    <n v="75.647714604236342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x v="0"/>
    <n v="878"/>
    <b v="1"/>
    <x v="32"/>
    <x v="1700"/>
    <n v="61.203872437357631"/>
    <x v="6"/>
    <x v="32"/>
    <x v="2194"/>
    <d v="2016-03-26T09:11:30"/>
  </r>
  <r>
    <n v="2195"/>
    <s v="Purgatoria: City of Angels"/>
    <s v="A gritty, noir tabletop RPG with a fast-paced combo-based battle system."/>
    <x v="210"/>
    <x v="968"/>
    <x v="0"/>
    <x v="0"/>
    <s v="USD"/>
    <n v="1439317900"/>
    <x v="2195"/>
    <x v="0"/>
    <n v="115"/>
    <b v="1"/>
    <x v="32"/>
    <x v="1187"/>
    <n v="48.130434782608695"/>
    <x v="6"/>
    <x v="32"/>
    <x v="2195"/>
    <d v="2015-08-11T10:31:40"/>
  </r>
  <r>
    <n v="2196"/>
    <s v="LACORSA Grand Prix Game (relaunch)"/>
    <s v="Race your friends in style with this classic Grand Prix game."/>
    <x v="32"/>
    <x v="1532"/>
    <x v="0"/>
    <x v="0"/>
    <s v="USD"/>
    <n v="1480662000"/>
    <x v="2196"/>
    <x v="0"/>
    <n v="234"/>
    <b v="1"/>
    <x v="32"/>
    <x v="1701"/>
    <n v="68.10683760683760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x v="0"/>
    <n v="4330"/>
    <b v="1"/>
    <x v="32"/>
    <x v="1702"/>
    <n v="65.891300230946882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x v="0"/>
    <n v="651"/>
    <b v="1"/>
    <x v="32"/>
    <x v="1703"/>
    <n v="81.654377880184327"/>
    <x v="6"/>
    <x v="32"/>
    <x v="2198"/>
    <d v="2015-11-14T05:20:00"/>
  </r>
  <r>
    <n v="2199"/>
    <s v="Decadolo. Flip it!"/>
    <s v="A new strategic board game designed to flip out your opponent."/>
    <x v="7"/>
    <x v="1535"/>
    <x v="0"/>
    <x v="17"/>
    <s v="EUR"/>
    <n v="1444903198"/>
    <x v="2199"/>
    <x v="1"/>
    <n v="251"/>
    <b v="1"/>
    <x v="32"/>
    <x v="1704"/>
    <n v="52.701195219123505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x v="0"/>
    <n v="263"/>
    <b v="1"/>
    <x v="32"/>
    <x v="1705"/>
    <n v="41.22813688212927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x v="0"/>
    <n v="28"/>
    <b v="1"/>
    <x v="15"/>
    <x v="1706"/>
    <n v="15.0353571428571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x v="0"/>
    <n v="721"/>
    <b v="1"/>
    <x v="15"/>
    <x v="1707"/>
    <n v="39.066920943134534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x v="0"/>
    <n v="50"/>
    <b v="1"/>
    <x v="15"/>
    <x v="1708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x v="0"/>
    <n v="73"/>
    <b v="1"/>
    <x v="15"/>
    <x v="1709"/>
    <n v="27.301369863013697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x v="0"/>
    <n v="27"/>
    <b v="1"/>
    <x v="15"/>
    <x v="1710"/>
    <n v="42.222222222222221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x v="0"/>
    <n v="34"/>
    <b v="1"/>
    <x v="15"/>
    <x v="1711"/>
    <n v="33.235294117647058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x v="0"/>
    <n v="7"/>
    <b v="1"/>
    <x v="15"/>
    <x v="31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x v="0"/>
    <n v="24"/>
    <b v="1"/>
    <x v="15"/>
    <x v="264"/>
    <n v="42.333333333333336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x v="0"/>
    <n v="15"/>
    <b v="1"/>
    <x v="15"/>
    <x v="1712"/>
    <n v="50.26666666666666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x v="0"/>
    <n v="72"/>
    <b v="1"/>
    <x v="15"/>
    <x v="1713"/>
    <n v="61.90277777777777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x v="0"/>
    <n v="120"/>
    <b v="1"/>
    <x v="15"/>
    <x v="1714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x v="0"/>
    <n v="123"/>
    <b v="1"/>
    <x v="15"/>
    <x v="1715"/>
    <n v="55.796747967479675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x v="0"/>
    <n v="1"/>
    <b v="1"/>
    <x v="15"/>
    <x v="1716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x v="0"/>
    <n v="24"/>
    <b v="1"/>
    <x v="15"/>
    <x v="1717"/>
    <n v="73.125416666666666"/>
    <x v="4"/>
    <x v="15"/>
    <x v="2214"/>
    <d v="2014-02-06T11:00:48"/>
  </r>
  <r>
    <n v="2215"/>
    <s v="&quot;Something to See, Not to Say&quot; - Anemometer's First EP Album"/>
    <s v="Ambient Electro Grind-fest!"/>
    <x v="131"/>
    <x v="1548"/>
    <x v="0"/>
    <x v="0"/>
    <s v="USD"/>
    <n v="1331621940"/>
    <x v="2215"/>
    <x v="0"/>
    <n v="33"/>
    <b v="1"/>
    <x v="15"/>
    <x v="1718"/>
    <n v="26.060606060606062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x v="0"/>
    <n v="14"/>
    <b v="1"/>
    <x v="15"/>
    <x v="1719"/>
    <n v="22.642857142857142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x v="0"/>
    <n v="9"/>
    <b v="1"/>
    <x v="15"/>
    <x v="1720"/>
    <n v="47.222222222222221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x v="0"/>
    <n v="76"/>
    <b v="1"/>
    <x v="15"/>
    <x v="1721"/>
    <n v="32.324473684210524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x v="0"/>
    <n v="19"/>
    <b v="1"/>
    <x v="15"/>
    <x v="1240"/>
    <n v="53.421052631578945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x v="0"/>
    <n v="69"/>
    <b v="1"/>
    <x v="15"/>
    <x v="1722"/>
    <n v="51.30434782608695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x v="0"/>
    <n v="218"/>
    <b v="1"/>
    <x v="32"/>
    <x v="1723"/>
    <n v="37.19724770642201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x v="0"/>
    <n v="30"/>
    <b v="1"/>
    <x v="32"/>
    <x v="1724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x v="0"/>
    <n v="100"/>
    <b v="1"/>
    <x v="32"/>
    <x v="1725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x v="0"/>
    <n v="296"/>
    <b v="1"/>
    <x v="32"/>
    <x v="1726"/>
    <n v="82.145270270270274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x v="0"/>
    <n v="1204"/>
    <b v="1"/>
    <x v="32"/>
    <x v="1727"/>
    <n v="164.7965199335548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x v="0"/>
    <n v="321"/>
    <b v="1"/>
    <x v="32"/>
    <x v="1728"/>
    <n v="60.820280373831778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x v="0"/>
    <n v="301"/>
    <b v="1"/>
    <x v="32"/>
    <x v="1729"/>
    <n v="67.970099667774093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x v="0"/>
    <n v="144"/>
    <b v="1"/>
    <x v="32"/>
    <x v="1730"/>
    <n v="81.561805555555551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x v="0"/>
    <n v="539"/>
    <b v="1"/>
    <x v="32"/>
    <x v="1731"/>
    <n v="25.42547309833024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x v="0"/>
    <n v="498"/>
    <b v="1"/>
    <x v="32"/>
    <x v="1732"/>
    <n v="21.497991967871485"/>
    <x v="6"/>
    <x v="32"/>
    <x v="2230"/>
    <d v="2014-04-25T13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x v="0"/>
    <n v="1113"/>
    <b v="1"/>
    <x v="32"/>
    <x v="1733"/>
    <n v="27.22663072776280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x v="0"/>
    <n v="988"/>
    <b v="1"/>
    <x v="32"/>
    <x v="1734"/>
    <n v="25.091093117408906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x v="0"/>
    <n v="391"/>
    <b v="1"/>
    <x v="32"/>
    <x v="1735"/>
    <n v="21.23017902813299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x v="0"/>
    <n v="28"/>
    <b v="1"/>
    <x v="32"/>
    <x v="1736"/>
    <n v="41.607142857142854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x v="0"/>
    <n v="147"/>
    <b v="1"/>
    <x v="32"/>
    <x v="1737"/>
    <n v="135.58503401360545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x v="0"/>
    <n v="680"/>
    <b v="1"/>
    <x v="32"/>
    <x v="1738"/>
    <n v="22.116176470588236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x v="0"/>
    <n v="983"/>
    <b v="1"/>
    <x v="32"/>
    <x v="1739"/>
    <n v="64.625635808748726"/>
    <x v="6"/>
    <x v="32"/>
    <x v="2237"/>
    <d v="2014-11-11T23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x v="0"/>
    <n v="79"/>
    <b v="1"/>
    <x v="32"/>
    <x v="1740"/>
    <n v="69.569620253164558"/>
    <x v="6"/>
    <x v="32"/>
    <x v="2238"/>
    <d v="2017-03-10T06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x v="0"/>
    <n v="426"/>
    <b v="1"/>
    <x v="32"/>
    <x v="1741"/>
    <n v="75.13302816901408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x v="0"/>
    <n v="96"/>
    <b v="1"/>
    <x v="32"/>
    <x v="1742"/>
    <n v="140.9791666666666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x v="0"/>
    <n v="163"/>
    <b v="1"/>
    <x v="32"/>
    <x v="1743"/>
    <n v="49.472392638036808"/>
    <x v="6"/>
    <x v="32"/>
    <x v="2241"/>
    <d v="2017-03-02T11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x v="0"/>
    <n v="2525"/>
    <b v="1"/>
    <x v="32"/>
    <x v="1744"/>
    <n v="53.865251485148519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x v="0"/>
    <n v="2035"/>
    <b v="1"/>
    <x v="32"/>
    <x v="1745"/>
    <n v="4.5712530712530715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x v="0"/>
    <n v="290"/>
    <b v="1"/>
    <x v="32"/>
    <x v="1746"/>
    <n v="65.00344827586207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x v="0"/>
    <n v="1980"/>
    <b v="1"/>
    <x v="32"/>
    <x v="1747"/>
    <n v="53.475252525252522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x v="0"/>
    <n v="57"/>
    <b v="1"/>
    <x v="32"/>
    <x v="1684"/>
    <n v="43.912280701754383"/>
    <x v="6"/>
    <x v="32"/>
    <x v="2246"/>
    <d v="2015-09-04T11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x v="2247"/>
    <x v="0"/>
    <n v="380"/>
    <b v="1"/>
    <x v="32"/>
    <x v="1748"/>
    <n v="50.852631578947367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x v="0"/>
    <n v="128"/>
    <b v="1"/>
    <x v="32"/>
    <x v="1749"/>
    <n v="58.632812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x v="0"/>
    <n v="180"/>
    <b v="1"/>
    <x v="32"/>
    <x v="1750"/>
    <n v="32.8166666666666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x v="0"/>
    <n v="571"/>
    <b v="1"/>
    <x v="32"/>
    <x v="1751"/>
    <n v="426.93169877408059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x v="0"/>
    <n v="480"/>
    <b v="1"/>
    <x v="32"/>
    <x v="1752"/>
    <n v="23.80872916666666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x v="0"/>
    <n v="249"/>
    <b v="1"/>
    <x v="32"/>
    <x v="1753"/>
    <n v="98.413654618473899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x v="0"/>
    <n v="84"/>
    <b v="1"/>
    <x v="32"/>
    <x v="1754"/>
    <n v="107.32142857142857"/>
    <x v="6"/>
    <x v="32"/>
    <x v="2253"/>
    <d v="2015-11-18T08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x v="0"/>
    <n v="197"/>
    <b v="1"/>
    <x v="32"/>
    <x v="1755"/>
    <n v="11.67005076142132"/>
    <x v="6"/>
    <x v="32"/>
    <x v="2254"/>
    <d v="2017-01-24T07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x v="0"/>
    <n v="271"/>
    <b v="1"/>
    <x v="32"/>
    <x v="1756"/>
    <n v="41.782287822878232"/>
    <x v="6"/>
    <x v="32"/>
    <x v="2255"/>
    <d v="2016-05-07T14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x v="0"/>
    <n v="50"/>
    <b v="1"/>
    <x v="32"/>
    <x v="1757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x v="0"/>
    <n v="169"/>
    <b v="1"/>
    <x v="32"/>
    <x v="1758"/>
    <n v="94.103550295857985"/>
    <x v="6"/>
    <x v="32"/>
    <x v="2257"/>
    <d v="2016-06-19T15:00:00"/>
  </r>
  <r>
    <n v="2258"/>
    <s v="A Sundered World"/>
    <s v="A Dungeon World campaign setting that takes place after the end of the worlds."/>
    <x v="41"/>
    <x v="1588"/>
    <x v="0"/>
    <x v="0"/>
    <s v="USD"/>
    <n v="1434045687"/>
    <x v="2258"/>
    <x v="0"/>
    <n v="205"/>
    <b v="1"/>
    <x v="32"/>
    <x v="1759"/>
    <n v="15.7219512195121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x v="0"/>
    <n v="206"/>
    <b v="1"/>
    <x v="32"/>
    <x v="1760"/>
    <n v="90.635922330097088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x v="0"/>
    <n v="84"/>
    <b v="1"/>
    <x v="32"/>
    <x v="1761"/>
    <n v="97.297619047619051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x v="0"/>
    <n v="210"/>
    <b v="1"/>
    <x v="32"/>
    <x v="1762"/>
    <n v="37.11904761904762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x v="0"/>
    <n v="181"/>
    <b v="1"/>
    <x v="32"/>
    <x v="1763"/>
    <n v="28.104972375690608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x v="0"/>
    <n v="60"/>
    <b v="1"/>
    <x v="32"/>
    <x v="1764"/>
    <n v="144.43333333333334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x v="0"/>
    <n v="445"/>
    <b v="1"/>
    <x v="32"/>
    <x v="1765"/>
    <n v="24.274157303370785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x v="0"/>
    <n v="17"/>
    <b v="1"/>
    <x v="32"/>
    <x v="1766"/>
    <n v="35.117647058823529"/>
    <x v="6"/>
    <x v="32"/>
    <x v="2265"/>
    <d v="2016-11-22T12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x v="0"/>
    <n v="194"/>
    <b v="1"/>
    <x v="32"/>
    <x v="1767"/>
    <n v="24.762886597938145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x v="0"/>
    <n v="404"/>
    <b v="1"/>
    <x v="32"/>
    <x v="1768"/>
    <n v="188.37871287128712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x v="0"/>
    <n v="194"/>
    <b v="1"/>
    <x v="32"/>
    <x v="946"/>
    <n v="148.08247422680412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x v="0"/>
    <n v="902"/>
    <b v="1"/>
    <x v="32"/>
    <x v="1769"/>
    <n v="49.934589800443462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x v="0"/>
    <n v="1670"/>
    <b v="1"/>
    <x v="32"/>
    <x v="1770"/>
    <n v="107.82155688622754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x v="0"/>
    <n v="1328"/>
    <b v="1"/>
    <x v="32"/>
    <x v="1771"/>
    <n v="42.63403614457831"/>
    <x v="6"/>
    <x v="32"/>
    <x v="2271"/>
    <d v="2016-12-09T16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x v="0"/>
    <n v="944"/>
    <b v="1"/>
    <x v="32"/>
    <x v="1772"/>
    <n v="14.37076271186440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x v="0"/>
    <n v="147"/>
    <b v="1"/>
    <x v="32"/>
    <x v="1773"/>
    <n v="37.47619047619047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x v="0"/>
    <n v="99"/>
    <b v="1"/>
    <x v="32"/>
    <x v="1774"/>
    <n v="30.202020202020201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x v="0"/>
    <n v="79"/>
    <b v="1"/>
    <x v="32"/>
    <x v="1775"/>
    <n v="33.550632911392405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x v="0"/>
    <n v="75"/>
    <b v="1"/>
    <x v="32"/>
    <x v="1776"/>
    <n v="64.74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x v="0"/>
    <n v="207"/>
    <b v="1"/>
    <x v="32"/>
    <x v="1777"/>
    <n v="57.932367149758456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x v="0"/>
    <n v="102"/>
    <b v="1"/>
    <x v="32"/>
    <x v="1778"/>
    <n v="53.078431372549019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x v="0"/>
    <n v="32"/>
    <b v="1"/>
    <x v="32"/>
    <x v="1779"/>
    <n v="48.06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x v="0"/>
    <n v="480"/>
    <b v="1"/>
    <x v="32"/>
    <x v="1780"/>
    <n v="82.39687499999999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x v="0"/>
    <n v="11"/>
    <b v="1"/>
    <x v="11"/>
    <x v="1781"/>
    <n v="50.454545454545453"/>
    <x v="4"/>
    <x v="11"/>
    <x v="2281"/>
    <d v="2011-07-24T22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x v="0"/>
    <n v="12"/>
    <b v="1"/>
    <x v="11"/>
    <x v="1782"/>
    <n v="115.8333333333333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x v="0"/>
    <n v="48"/>
    <b v="1"/>
    <x v="11"/>
    <x v="1783"/>
    <n v="63.03458333333333"/>
    <x v="4"/>
    <x v="11"/>
    <x v="2283"/>
    <d v="2012-05-08T18:00:04"/>
  </r>
  <r>
    <n v="2284"/>
    <s v="Make a record, write a song, take the Vinyl Skyway. "/>
    <s v="The Vinyl Skyway reunite to make a third album. "/>
    <x v="12"/>
    <x v="1614"/>
    <x v="0"/>
    <x v="0"/>
    <s v="USD"/>
    <n v="1299902400"/>
    <x v="2284"/>
    <x v="0"/>
    <n v="59"/>
    <b v="1"/>
    <x v="11"/>
    <x v="1784"/>
    <n v="108.0215254237288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x v="0"/>
    <n v="79"/>
    <b v="1"/>
    <x v="11"/>
    <x v="1785"/>
    <n v="46.08860759493671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x v="0"/>
    <n v="14"/>
    <b v="1"/>
    <x v="11"/>
    <x v="1395"/>
    <n v="107.2142857142857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x v="0"/>
    <n v="106"/>
    <b v="1"/>
    <x v="11"/>
    <x v="1786"/>
    <n v="50.933867924528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x v="0"/>
    <n v="25"/>
    <b v="1"/>
    <x v="11"/>
    <x v="1787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x v="0"/>
    <n v="25"/>
    <b v="1"/>
    <x v="11"/>
    <x v="202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x v="0"/>
    <n v="29"/>
    <b v="1"/>
    <x v="11"/>
    <x v="1788"/>
    <n v="53.827586206896555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x v="0"/>
    <n v="43"/>
    <b v="1"/>
    <x v="11"/>
    <x v="1789"/>
    <n v="100.46511627906976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x v="0"/>
    <n v="46"/>
    <b v="1"/>
    <x v="11"/>
    <x v="1790"/>
    <n v="46.630652173913049"/>
    <x v="4"/>
    <x v="11"/>
    <x v="2292"/>
    <d v="2012-04-18T08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x v="0"/>
    <n v="27"/>
    <b v="1"/>
    <x v="11"/>
    <x v="1791"/>
    <n v="34.074074074074076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x v="0"/>
    <n v="112"/>
    <b v="1"/>
    <x v="11"/>
    <x v="1792"/>
    <n v="65.214642857142863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x v="0"/>
    <n v="34"/>
    <b v="1"/>
    <x v="11"/>
    <x v="1410"/>
    <n v="44.205882352941174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x v="0"/>
    <n v="145"/>
    <b v="1"/>
    <x v="11"/>
    <x v="1793"/>
    <n v="71.965517241379317"/>
    <x v="4"/>
    <x v="11"/>
    <x v="2296"/>
    <d v="2012-02-23T09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x v="2297"/>
    <x v="0"/>
    <n v="19"/>
    <b v="1"/>
    <x v="11"/>
    <x v="1794"/>
    <n v="52.94736842105263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x v="0"/>
    <n v="288"/>
    <b v="1"/>
    <x v="11"/>
    <x v="1795"/>
    <n v="109.45138888888889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x v="0"/>
    <n v="14"/>
    <b v="1"/>
    <x v="11"/>
    <x v="1796"/>
    <n v="75.035714285714292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x v="0"/>
    <n v="7"/>
    <b v="1"/>
    <x v="11"/>
    <x v="982"/>
    <n v="115.71428571428571"/>
    <x v="4"/>
    <x v="11"/>
    <x v="2300"/>
    <d v="2012-06-28T09:26:56"/>
  </r>
  <r>
    <n v="2301"/>
    <s v="Time Crash"/>
    <s v="We are America's first trock band, and we're ready to bring you our first album!"/>
    <x v="10"/>
    <x v="1630"/>
    <x v="0"/>
    <x v="0"/>
    <s v="USD"/>
    <n v="1371785496"/>
    <x v="2301"/>
    <x v="1"/>
    <n v="211"/>
    <b v="1"/>
    <x v="14"/>
    <x v="1797"/>
    <n v="31.65981042654028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x v="1"/>
    <n v="85"/>
    <b v="1"/>
    <x v="14"/>
    <x v="1798"/>
    <n v="46.176470588235297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x v="1"/>
    <n v="103"/>
    <b v="1"/>
    <x v="14"/>
    <x v="1799"/>
    <n v="68.481650485436887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x v="1"/>
    <n v="113"/>
    <b v="1"/>
    <x v="14"/>
    <x v="1800"/>
    <n v="53.469203539823013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x v="1"/>
    <n v="167"/>
    <b v="1"/>
    <x v="14"/>
    <x v="1801"/>
    <n v="109.1077844311377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x v="1"/>
    <n v="73"/>
    <b v="1"/>
    <x v="14"/>
    <x v="1802"/>
    <n v="51.185616438356163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x v="1"/>
    <n v="75"/>
    <b v="1"/>
    <x v="14"/>
    <x v="1803"/>
    <n v="27.936800000000002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x v="1"/>
    <n v="614"/>
    <b v="1"/>
    <x v="14"/>
    <x v="1804"/>
    <n v="82.496921824104234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x v="1"/>
    <n v="107"/>
    <b v="1"/>
    <x v="14"/>
    <x v="1805"/>
    <n v="59.817476635514019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x v="1"/>
    <n v="1224"/>
    <b v="1"/>
    <x v="14"/>
    <x v="1806"/>
    <n v="64.816470588235291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x v="1"/>
    <n v="104"/>
    <b v="1"/>
    <x v="14"/>
    <x v="1807"/>
    <n v="90.09615384615384"/>
    <x v="4"/>
    <x v="14"/>
    <x v="2311"/>
    <d v="2014-05-06T16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x v="1"/>
    <n v="79"/>
    <b v="1"/>
    <x v="14"/>
    <x v="1808"/>
    <n v="40.962025316455694"/>
    <x v="4"/>
    <x v="14"/>
    <x v="2312"/>
    <d v="2014-04-18T15:00:00"/>
  </r>
  <r>
    <n v="2313"/>
    <s v="A SUNNY DAY IN GLASGOW"/>
    <s v="A Sunny Day in Glasgow are recording a new album and we need your help!"/>
    <x v="10"/>
    <x v="1642"/>
    <x v="0"/>
    <x v="0"/>
    <s v="USD"/>
    <n v="1336086026"/>
    <x v="2313"/>
    <x v="1"/>
    <n v="157"/>
    <b v="1"/>
    <x v="14"/>
    <x v="1809"/>
    <n v="56.000127388535034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x v="1"/>
    <n v="50"/>
    <b v="1"/>
    <x v="14"/>
    <x v="1810"/>
    <n v="37.67280000000000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x v="1"/>
    <n v="64"/>
    <b v="1"/>
    <x v="14"/>
    <x v="946"/>
    <n v="40.0781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x v="1"/>
    <n v="200"/>
    <b v="1"/>
    <x v="14"/>
    <x v="1811"/>
    <n v="78.031999999999996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x v="1"/>
    <n v="22"/>
    <b v="1"/>
    <x v="14"/>
    <x v="87"/>
    <n v="18.909090909090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x v="1"/>
    <n v="163"/>
    <b v="1"/>
    <x v="14"/>
    <x v="1812"/>
    <n v="37.134969325153371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x v="1"/>
    <n v="77"/>
    <b v="1"/>
    <x v="14"/>
    <x v="1813"/>
    <n v="41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x v="1"/>
    <n v="89"/>
    <b v="1"/>
    <x v="14"/>
    <x v="1814"/>
    <n v="61.044943820224717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x v="0"/>
    <n v="64"/>
    <b v="0"/>
    <x v="33"/>
    <x v="1815"/>
    <n v="64.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x v="0"/>
    <n v="4"/>
    <b v="0"/>
    <x v="33"/>
    <x v="1816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x v="0"/>
    <n v="4"/>
    <b v="0"/>
    <x v="33"/>
    <x v="1817"/>
    <n v="30"/>
    <x v="7"/>
    <x v="33"/>
    <x v="2323"/>
    <d v="2017-03-20T10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x v="2324"/>
    <x v="0"/>
    <n v="61"/>
    <b v="0"/>
    <x v="33"/>
    <x v="1818"/>
    <n v="25.491803278688526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x v="0"/>
    <n v="7"/>
    <b v="0"/>
    <x v="33"/>
    <x v="1819"/>
    <n v="11.428571428571429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x v="0"/>
    <n v="1"/>
    <b v="0"/>
    <x v="33"/>
    <x v="174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x v="1"/>
    <n v="3355"/>
    <b v="1"/>
    <x v="33"/>
    <x v="1820"/>
    <n v="54.883162444113267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x v="1"/>
    <n v="537"/>
    <b v="1"/>
    <x v="33"/>
    <x v="1821"/>
    <n v="47.383612662942269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x v="1"/>
    <n v="125"/>
    <b v="1"/>
    <x v="33"/>
    <x v="1822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x v="1"/>
    <n v="163"/>
    <b v="1"/>
    <x v="33"/>
    <x v="1823"/>
    <n v="219.92638036809817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x v="1"/>
    <n v="283"/>
    <b v="1"/>
    <x v="33"/>
    <x v="1824"/>
    <n v="40.795406360424032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x v="1"/>
    <n v="352"/>
    <b v="1"/>
    <x v="33"/>
    <x v="1825"/>
    <n v="75.502840909090907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x v="1"/>
    <n v="94"/>
    <b v="1"/>
    <x v="33"/>
    <x v="1826"/>
    <n v="13.542553191489361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x v="1"/>
    <n v="67"/>
    <b v="1"/>
    <x v="33"/>
    <x v="1827"/>
    <n v="60.865671641791046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x v="1"/>
    <n v="221"/>
    <b v="1"/>
    <x v="33"/>
    <x v="1828"/>
    <n v="115.692307692307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x v="1"/>
    <n v="2165"/>
    <b v="1"/>
    <x v="33"/>
    <x v="1829"/>
    <n v="48.104623556581984"/>
    <x v="7"/>
    <x v="33"/>
    <x v="2336"/>
    <d v="2014-03-08T14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x v="1"/>
    <n v="179"/>
    <b v="1"/>
    <x v="33"/>
    <x v="1830"/>
    <n v="74.18435754189944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x v="1"/>
    <n v="123"/>
    <b v="1"/>
    <x v="33"/>
    <x v="1831"/>
    <n v="123.3455284552845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x v="1"/>
    <n v="1104"/>
    <b v="1"/>
    <x v="33"/>
    <x v="1832"/>
    <n v="66.623188405797094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x v="1"/>
    <n v="403"/>
    <b v="1"/>
    <x v="33"/>
    <x v="1833"/>
    <n v="104.9900744416873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x v="0"/>
    <n v="0"/>
    <b v="0"/>
    <x v="7"/>
    <x v="109"/>
    <e v="#DIV/0!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x v="0"/>
    <n v="0"/>
    <b v="0"/>
    <x v="7"/>
    <x v="109"/>
    <e v="#DIV/0!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x v="0"/>
    <n v="1"/>
    <b v="0"/>
    <x v="7"/>
    <x v="419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x v="0"/>
    <n v="1"/>
    <b v="0"/>
    <x v="7"/>
    <x v="370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x v="0"/>
    <n v="0"/>
    <b v="0"/>
    <x v="7"/>
    <x v="109"/>
    <e v="#DIV/0!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x v="0"/>
    <n v="3"/>
    <b v="0"/>
    <x v="7"/>
    <x v="1834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x v="0"/>
    <n v="1"/>
    <b v="0"/>
    <x v="7"/>
    <x v="1835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x v="0"/>
    <n v="5"/>
    <b v="0"/>
    <x v="7"/>
    <x v="1836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x v="0"/>
    <n v="0"/>
    <b v="0"/>
    <x v="7"/>
    <x v="109"/>
    <e v="#DIV/0!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x v="0"/>
    <n v="0"/>
    <b v="0"/>
    <x v="7"/>
    <x v="109"/>
    <e v="#DIV/0!"/>
    <x v="2"/>
    <x v="7"/>
    <x v="2350"/>
    <d v="2017-01-03T12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x v="2351"/>
    <x v="0"/>
    <n v="7"/>
    <b v="0"/>
    <x v="7"/>
    <x v="1837"/>
    <n v="15.428571428571429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x v="0"/>
    <n v="0"/>
    <b v="0"/>
    <x v="7"/>
    <x v="109"/>
    <e v="#DIV/0!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x v="0"/>
    <n v="0"/>
    <b v="0"/>
    <x v="7"/>
    <x v="109"/>
    <e v="#DIV/0!"/>
    <x v="2"/>
    <x v="7"/>
    <x v="2353"/>
    <d v="2015-04-21T08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x v="0"/>
    <n v="1"/>
    <b v="0"/>
    <x v="7"/>
    <x v="1838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x v="0"/>
    <n v="2"/>
    <b v="0"/>
    <x v="7"/>
    <x v="1839"/>
    <n v="27.5"/>
    <x v="2"/>
    <x v="7"/>
    <x v="2355"/>
    <d v="2015-05-02T14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x v="2356"/>
    <x v="0"/>
    <n v="0"/>
    <b v="0"/>
    <x v="7"/>
    <x v="109"/>
    <e v="#DIV/0!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x v="0"/>
    <n v="0"/>
    <b v="0"/>
    <x v="7"/>
    <x v="109"/>
    <e v="#DIV/0!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x v="0"/>
    <n v="0"/>
    <b v="0"/>
    <x v="7"/>
    <x v="109"/>
    <e v="#DIV/0!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x v="0"/>
    <n v="3"/>
    <b v="0"/>
    <x v="7"/>
    <x v="1840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x v="0"/>
    <n v="1"/>
    <b v="0"/>
    <x v="7"/>
    <x v="167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x v="0"/>
    <n v="0"/>
    <b v="0"/>
    <x v="7"/>
    <x v="109"/>
    <e v="#DIV/0!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x v="0"/>
    <n v="2"/>
    <b v="0"/>
    <x v="7"/>
    <x v="1841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x v="0"/>
    <n v="0"/>
    <b v="0"/>
    <x v="7"/>
    <x v="109"/>
    <e v="#DIV/0!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x v="0"/>
    <n v="0"/>
    <b v="0"/>
    <x v="7"/>
    <x v="109"/>
    <e v="#DIV/0!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x v="0"/>
    <n v="0"/>
    <b v="0"/>
    <x v="7"/>
    <x v="109"/>
    <e v="#DIV/0!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x v="0"/>
    <n v="27"/>
    <b v="0"/>
    <x v="7"/>
    <x v="1842"/>
    <n v="97.407407407407405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x v="0"/>
    <n v="14"/>
    <b v="0"/>
    <x v="7"/>
    <x v="1843"/>
    <n v="47.857142857142854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x v="0"/>
    <n v="2"/>
    <b v="0"/>
    <x v="7"/>
    <x v="1161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x v="0"/>
    <n v="0"/>
    <b v="0"/>
    <x v="7"/>
    <x v="109"/>
    <e v="#DIV/0!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x v="0"/>
    <n v="4"/>
    <b v="0"/>
    <x v="7"/>
    <x v="1844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x v="0"/>
    <n v="0"/>
    <b v="0"/>
    <x v="7"/>
    <x v="109"/>
    <e v="#DIV/0!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x v="0"/>
    <n v="6"/>
    <b v="0"/>
    <x v="7"/>
    <x v="1845"/>
    <n v="30"/>
    <x v="2"/>
    <x v="7"/>
    <x v="2372"/>
    <d v="2015-04-23T17:39:31"/>
  </r>
  <r>
    <n v="2373"/>
    <s v="Cykelauktion.com (Canceled)"/>
    <s v="We want to create a safe marketplace for buying and selling bicycles."/>
    <x v="343"/>
    <x v="155"/>
    <x v="1"/>
    <x v="11"/>
    <s v="SEK"/>
    <n v="1440863624"/>
    <x v="2373"/>
    <x v="0"/>
    <n v="1"/>
    <b v="0"/>
    <x v="7"/>
    <x v="1846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x v="0"/>
    <n v="1"/>
    <b v="0"/>
    <x v="7"/>
    <x v="1847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x v="0"/>
    <n v="0"/>
    <b v="0"/>
    <x v="7"/>
    <x v="109"/>
    <e v="#DIV/0!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x v="0"/>
    <n v="4"/>
    <b v="0"/>
    <x v="7"/>
    <x v="1848"/>
    <n v="81.582499999999996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x v="0"/>
    <n v="0"/>
    <b v="0"/>
    <x v="7"/>
    <x v="109"/>
    <e v="#DIV/0!"/>
    <x v="2"/>
    <x v="7"/>
    <x v="2377"/>
    <d v="2016-11-25T13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x v="0"/>
    <n v="0"/>
    <b v="0"/>
    <x v="7"/>
    <x v="109"/>
    <e v="#DIV/0!"/>
    <x v="2"/>
    <x v="7"/>
    <x v="2378"/>
    <d v="2015-08-25T16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x v="2379"/>
    <x v="0"/>
    <n v="0"/>
    <b v="0"/>
    <x v="7"/>
    <x v="109"/>
    <e v="#DIV/0!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x v="0"/>
    <n v="3"/>
    <b v="0"/>
    <x v="7"/>
    <x v="456"/>
    <n v="18.33333333333333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x v="0"/>
    <n v="7"/>
    <b v="0"/>
    <x v="7"/>
    <x v="1849"/>
    <n v="224.42857142857142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x v="0"/>
    <n v="2"/>
    <b v="0"/>
    <x v="7"/>
    <x v="453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x v="0"/>
    <n v="3"/>
    <b v="0"/>
    <x v="7"/>
    <x v="1850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x v="0"/>
    <n v="8"/>
    <b v="0"/>
    <x v="7"/>
    <x v="417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x v="0"/>
    <n v="7"/>
    <b v="0"/>
    <x v="7"/>
    <x v="1851"/>
    <n v="112.571428571428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x v="0"/>
    <n v="0"/>
    <b v="0"/>
    <x v="7"/>
    <x v="109"/>
    <e v="#DIV/0!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x v="0"/>
    <n v="3"/>
    <b v="0"/>
    <x v="7"/>
    <x v="1852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x v="0"/>
    <n v="8"/>
    <b v="0"/>
    <x v="7"/>
    <x v="1853"/>
    <n v="57.87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x v="0"/>
    <n v="1"/>
    <b v="0"/>
    <x v="7"/>
    <x v="1854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x v="0"/>
    <n v="0"/>
    <b v="0"/>
    <x v="7"/>
    <x v="109"/>
    <e v="#DIV/0!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x v="0"/>
    <n v="1"/>
    <b v="0"/>
    <x v="7"/>
    <x v="415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x v="0"/>
    <n v="0"/>
    <b v="0"/>
    <x v="7"/>
    <x v="109"/>
    <e v="#DIV/0!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x v="0"/>
    <n v="1"/>
    <b v="0"/>
    <x v="7"/>
    <x v="833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x v="0"/>
    <n v="2"/>
    <b v="0"/>
    <x v="7"/>
    <x v="1855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x v="0"/>
    <n v="0"/>
    <b v="0"/>
    <x v="7"/>
    <x v="109"/>
    <e v="#DIV/0!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x v="0"/>
    <n v="1"/>
    <b v="0"/>
    <x v="7"/>
    <x v="418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x v="0"/>
    <n v="0"/>
    <b v="0"/>
    <x v="7"/>
    <x v="109"/>
    <e v="#DIV/0!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x v="0"/>
    <n v="0"/>
    <b v="0"/>
    <x v="7"/>
    <x v="109"/>
    <e v="#DIV/0!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x v="0"/>
    <n v="0"/>
    <b v="0"/>
    <x v="7"/>
    <x v="109"/>
    <e v="#DIV/0!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x v="0"/>
    <n v="0"/>
    <b v="0"/>
    <x v="7"/>
    <x v="109"/>
    <e v="#DIV/0!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x v="0"/>
    <n v="9"/>
    <b v="0"/>
    <x v="19"/>
    <x v="1856"/>
    <n v="22.333333333333332"/>
    <x v="7"/>
    <x v="19"/>
    <x v="2401"/>
    <d v="2016-03-05T11:44:56"/>
  </r>
  <r>
    <n v="2402"/>
    <s v="Cupcake Truck Unite"/>
    <s v="Small town, delicious treats, and a mobile truck"/>
    <x v="14"/>
    <x v="401"/>
    <x v="2"/>
    <x v="0"/>
    <s v="USD"/>
    <n v="1431533931"/>
    <x v="2402"/>
    <x v="0"/>
    <n v="1"/>
    <b v="0"/>
    <x v="19"/>
    <x v="414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x v="0"/>
    <n v="12"/>
    <b v="0"/>
    <x v="19"/>
    <x v="1857"/>
    <n v="16.833333333333332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x v="0"/>
    <n v="0"/>
    <b v="0"/>
    <x v="19"/>
    <x v="109"/>
    <e v="#DIV/0!"/>
    <x v="7"/>
    <x v="19"/>
    <x v="2404"/>
    <d v="2016-01-02T16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x v="0"/>
    <n v="20"/>
    <b v="0"/>
    <x v="19"/>
    <x v="1858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x v="0"/>
    <n v="16"/>
    <b v="0"/>
    <x v="19"/>
    <x v="1859"/>
    <n v="84.0625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x v="0"/>
    <n v="33"/>
    <b v="0"/>
    <x v="19"/>
    <x v="1860"/>
    <n v="168.39393939393941"/>
    <x v="7"/>
    <x v="19"/>
    <x v="2407"/>
    <d v="2015-04-10T22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x v="2408"/>
    <x v="0"/>
    <n v="2"/>
    <b v="0"/>
    <x v="19"/>
    <x v="418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x v="0"/>
    <n v="6"/>
    <b v="0"/>
    <x v="19"/>
    <x v="1861"/>
    <n v="76.666666666666671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x v="0"/>
    <n v="0"/>
    <b v="0"/>
    <x v="19"/>
    <x v="109"/>
    <e v="#DIV/0!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x v="0"/>
    <n v="3"/>
    <b v="0"/>
    <x v="19"/>
    <x v="1862"/>
    <n v="50.333333333333336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x v="0"/>
    <n v="0"/>
    <b v="0"/>
    <x v="19"/>
    <x v="109"/>
    <e v="#DIV/0!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x v="0"/>
    <n v="3"/>
    <b v="0"/>
    <x v="19"/>
    <x v="1863"/>
    <n v="8.3333333333333339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x v="0"/>
    <n v="13"/>
    <b v="0"/>
    <x v="19"/>
    <x v="1864"/>
    <n v="35.384615384615387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x v="0"/>
    <n v="6"/>
    <b v="0"/>
    <x v="19"/>
    <x v="1865"/>
    <n v="55.833333333333336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x v="0"/>
    <n v="1"/>
    <b v="0"/>
    <x v="19"/>
    <x v="1866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x v="0"/>
    <n v="0"/>
    <b v="0"/>
    <x v="19"/>
    <x v="109"/>
    <e v="#DIV/0!"/>
    <x v="7"/>
    <x v="19"/>
    <x v="2417"/>
    <d v="2014-08-10T13:13:07"/>
  </r>
  <r>
    <n v="2418"/>
    <s v="Mexican food truck"/>
    <s v="I want to start my food truck business."/>
    <x v="31"/>
    <x v="139"/>
    <x v="2"/>
    <x v="0"/>
    <s v="USD"/>
    <n v="1427225644"/>
    <x v="2418"/>
    <x v="0"/>
    <n v="5"/>
    <b v="0"/>
    <x v="19"/>
    <x v="459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x v="0"/>
    <n v="0"/>
    <b v="0"/>
    <x v="19"/>
    <x v="109"/>
    <e v="#DIV/0!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x v="0"/>
    <n v="36"/>
    <b v="0"/>
    <x v="19"/>
    <x v="1867"/>
    <n v="69.472222222222229"/>
    <x v="7"/>
    <x v="19"/>
    <x v="2420"/>
    <d v="2014-11-09T17:41:35"/>
  </r>
  <r>
    <n v="2421"/>
    <s v="hot dog cart"/>
    <s v="help me start Merrill's first hot dog cart in this empty lot"/>
    <x v="12"/>
    <x v="116"/>
    <x v="2"/>
    <x v="0"/>
    <s v="USD"/>
    <n v="1424536196"/>
    <x v="2421"/>
    <x v="0"/>
    <n v="1"/>
    <b v="0"/>
    <x v="19"/>
    <x v="374"/>
    <n v="1"/>
    <x v="7"/>
    <x v="19"/>
    <x v="2421"/>
    <d v="2015-02-21T08:29:56"/>
  </r>
  <r>
    <n v="2422"/>
    <s v="Help starting a family owned food truck"/>
    <s v="Family owned business serving BBQ and seafood to the public"/>
    <x v="2"/>
    <x v="116"/>
    <x v="2"/>
    <x v="0"/>
    <s v="USD"/>
    <n v="1426091036"/>
    <x v="2422"/>
    <x v="0"/>
    <n v="1"/>
    <b v="0"/>
    <x v="19"/>
    <x v="418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x v="0"/>
    <n v="1"/>
    <b v="0"/>
    <x v="19"/>
    <x v="473"/>
    <n v="8"/>
    <x v="7"/>
    <x v="19"/>
    <x v="2423"/>
    <d v="2014-12-31T08:54:50"/>
  </r>
  <r>
    <n v="2424"/>
    <s v="Lily and Memphs"/>
    <s v="Great and creative food from the heart in the form of a sweet food truck!"/>
    <x v="31"/>
    <x v="622"/>
    <x v="2"/>
    <x v="0"/>
    <s v="USD"/>
    <n v="1414445108"/>
    <x v="2424"/>
    <x v="0"/>
    <n v="9"/>
    <b v="0"/>
    <x v="19"/>
    <x v="1868"/>
    <n v="34.444444444444443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x v="0"/>
    <n v="1"/>
    <b v="0"/>
    <x v="19"/>
    <x v="1869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x v="0"/>
    <n v="0"/>
    <b v="0"/>
    <x v="19"/>
    <x v="109"/>
    <e v="#DIV/0!"/>
    <x v="7"/>
    <x v="19"/>
    <x v="2426"/>
    <d v="2015-08-07T20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x v="0"/>
    <n v="1"/>
    <b v="0"/>
    <x v="19"/>
    <x v="133"/>
    <n v="1"/>
    <x v="7"/>
    <x v="19"/>
    <x v="2427"/>
    <d v="2016-03-22T22:38:53"/>
  </r>
  <r>
    <n v="2428"/>
    <s v="Premium Burgers"/>
    <s v="From Moo 2 You! We want to offer premium burgers to a taco flooded environment."/>
    <x v="19"/>
    <x v="116"/>
    <x v="2"/>
    <x v="0"/>
    <s v="USD"/>
    <n v="1426182551"/>
    <x v="2428"/>
    <x v="0"/>
    <n v="1"/>
    <b v="0"/>
    <x v="19"/>
    <x v="1870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x v="0"/>
    <n v="4"/>
    <b v="0"/>
    <x v="19"/>
    <x v="1871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x v="0"/>
    <n v="2"/>
    <b v="0"/>
    <x v="19"/>
    <x v="449"/>
    <n v="10.5"/>
    <x v="7"/>
    <x v="19"/>
    <x v="2430"/>
    <d v="2016-02-11T19:08:24"/>
  </r>
  <r>
    <n v="2431"/>
    <s v="Murphy's good eatin'"/>
    <s v="Go to Colorado and run a food truck with homemade food of all kinds."/>
    <x v="57"/>
    <x v="369"/>
    <x v="2"/>
    <x v="0"/>
    <s v="USD"/>
    <n v="1467080613"/>
    <x v="2431"/>
    <x v="0"/>
    <n v="2"/>
    <b v="0"/>
    <x v="19"/>
    <x v="133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x v="0"/>
    <n v="2"/>
    <b v="0"/>
    <x v="19"/>
    <x v="107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x v="0"/>
    <n v="0"/>
    <b v="0"/>
    <x v="19"/>
    <x v="109"/>
    <e v="#DIV/0!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x v="0"/>
    <n v="2"/>
    <b v="0"/>
    <x v="19"/>
    <x v="1872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x v="0"/>
    <n v="4"/>
    <b v="0"/>
    <x v="19"/>
    <x v="1873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x v="0"/>
    <n v="2"/>
    <b v="0"/>
    <x v="19"/>
    <x v="1874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x v="0"/>
    <n v="0"/>
    <b v="0"/>
    <x v="19"/>
    <x v="109"/>
    <e v="#DIV/0!"/>
    <x v="7"/>
    <x v="19"/>
    <x v="2437"/>
    <d v="2015-03-17T10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x v="0"/>
    <n v="1"/>
    <b v="0"/>
    <x v="19"/>
    <x v="119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x v="0"/>
    <n v="0"/>
    <b v="0"/>
    <x v="19"/>
    <x v="109"/>
    <e v="#DIV/0!"/>
    <x v="7"/>
    <x v="19"/>
    <x v="2439"/>
    <d v="2015-10-18T11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x v="0"/>
    <n v="2"/>
    <b v="0"/>
    <x v="19"/>
    <x v="418"/>
    <n v="5"/>
    <x v="7"/>
    <x v="19"/>
    <x v="2440"/>
    <d v="2016-02-13T13:35:13"/>
  </r>
  <r>
    <n v="2441"/>
    <s v="Bring Alchemy Pops to the People!"/>
    <s v="YOU can help Alchemy Pops POP up on a street near you!"/>
    <x v="51"/>
    <x v="1678"/>
    <x v="0"/>
    <x v="0"/>
    <s v="USD"/>
    <n v="1437627540"/>
    <x v="2441"/>
    <x v="0"/>
    <n v="109"/>
    <b v="1"/>
    <x v="33"/>
    <x v="1875"/>
    <n v="74.22935779816514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x v="0"/>
    <n v="372"/>
    <b v="1"/>
    <x v="33"/>
    <x v="1876"/>
    <n v="81.252688172043008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x v="0"/>
    <n v="311"/>
    <b v="1"/>
    <x v="33"/>
    <x v="1877"/>
    <n v="130.23469453376205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x v="0"/>
    <n v="61"/>
    <b v="1"/>
    <x v="33"/>
    <x v="1878"/>
    <n v="53.40983606557377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x v="0"/>
    <n v="115"/>
    <b v="1"/>
    <x v="33"/>
    <x v="1789"/>
    <n v="75.130434782608702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x v="0"/>
    <n v="111"/>
    <b v="1"/>
    <x v="33"/>
    <x v="1879"/>
    <n v="75.666666666666671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x v="0"/>
    <n v="337"/>
    <b v="1"/>
    <x v="33"/>
    <x v="1880"/>
    <n v="31.691394658753708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x v="0"/>
    <n v="9"/>
    <b v="1"/>
    <x v="33"/>
    <x v="1881"/>
    <n v="47.777777777777779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x v="0"/>
    <n v="120"/>
    <b v="1"/>
    <x v="33"/>
    <x v="1277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x v="0"/>
    <n v="102"/>
    <b v="1"/>
    <x v="33"/>
    <x v="1882"/>
    <n v="149.31401960784314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x v="0"/>
    <n v="186"/>
    <b v="1"/>
    <x v="33"/>
    <x v="1883"/>
    <n v="62.06989247311828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x v="0"/>
    <n v="15"/>
    <b v="1"/>
    <x v="33"/>
    <x v="1884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x v="0"/>
    <n v="67"/>
    <b v="1"/>
    <x v="33"/>
    <x v="1885"/>
    <n v="69.268656716417908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x v="0"/>
    <n v="130"/>
    <b v="1"/>
    <x v="33"/>
    <x v="1886"/>
    <n v="271.5076923076923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x v="0"/>
    <n v="16"/>
    <b v="1"/>
    <x v="33"/>
    <x v="1887"/>
    <n v="34.12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x v="0"/>
    <n v="67"/>
    <b v="1"/>
    <x v="33"/>
    <x v="1888"/>
    <n v="40.492537313432834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x v="0"/>
    <n v="124"/>
    <b v="1"/>
    <x v="33"/>
    <x v="1889"/>
    <n v="189.7580645161290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x v="0"/>
    <n v="80"/>
    <b v="1"/>
    <x v="33"/>
    <x v="1890"/>
    <n v="68.86249999999999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x v="0"/>
    <n v="282"/>
    <b v="1"/>
    <x v="33"/>
    <x v="1891"/>
    <n v="108.7765957446808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x v="0"/>
    <n v="68"/>
    <b v="1"/>
    <x v="33"/>
    <x v="1892"/>
    <n v="125.98529411764706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x v="0"/>
    <n v="86"/>
    <b v="1"/>
    <x v="14"/>
    <x v="965"/>
    <n v="90.523255813953483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x v="0"/>
    <n v="115"/>
    <b v="1"/>
    <x v="14"/>
    <x v="1893"/>
    <n v="28.880434782608695"/>
    <x v="4"/>
    <x v="14"/>
    <x v="2462"/>
    <d v="2012-07-18T20:28:16"/>
  </r>
  <r>
    <n v="2463"/>
    <s v="Emma Ate the Lion &quot;Songs Two Count Too&quot;"/>
    <s v="Emma Ate The Lion's debut full length album"/>
    <x v="13"/>
    <x v="66"/>
    <x v="0"/>
    <x v="0"/>
    <s v="USD"/>
    <n v="1366138800"/>
    <x v="2463"/>
    <x v="0"/>
    <n v="75"/>
    <b v="1"/>
    <x v="14"/>
    <x v="63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x v="0"/>
    <n v="43"/>
    <b v="1"/>
    <x v="14"/>
    <x v="206"/>
    <n v="51.674418604651166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x v="0"/>
    <n v="48"/>
    <b v="1"/>
    <x v="14"/>
    <x v="1894"/>
    <n v="26.270833333333332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x v="0"/>
    <n v="52"/>
    <b v="1"/>
    <x v="14"/>
    <x v="31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x v="0"/>
    <n v="43"/>
    <b v="1"/>
    <x v="14"/>
    <x v="23"/>
    <n v="27.558139534883722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x v="0"/>
    <n v="58"/>
    <b v="1"/>
    <x v="14"/>
    <x v="1895"/>
    <n v="36.97137931034483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x v="0"/>
    <n v="47"/>
    <b v="1"/>
    <x v="14"/>
    <x v="981"/>
    <n v="29.02127659574468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x v="0"/>
    <n v="36"/>
    <b v="1"/>
    <x v="14"/>
    <x v="1896"/>
    <n v="28.65666666666667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x v="0"/>
    <n v="17"/>
    <b v="1"/>
    <x v="14"/>
    <x v="602"/>
    <n v="37.647058823529413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x v="0"/>
    <n v="104"/>
    <b v="1"/>
    <x v="14"/>
    <x v="1897"/>
    <n v="97.904038461538462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x v="0"/>
    <n v="47"/>
    <b v="1"/>
    <x v="14"/>
    <x v="31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x v="0"/>
    <n v="38"/>
    <b v="1"/>
    <x v="14"/>
    <x v="1898"/>
    <n v="131.5836842105263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x v="0"/>
    <n v="81"/>
    <b v="1"/>
    <x v="14"/>
    <x v="1262"/>
    <n v="32.320987654320987"/>
    <x v="4"/>
    <x v="14"/>
    <x v="2475"/>
    <d v="2010-07-10T14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x v="0"/>
    <n v="55"/>
    <b v="1"/>
    <x v="14"/>
    <x v="1899"/>
    <n v="61.103999999999999"/>
    <x v="4"/>
    <x v="14"/>
    <x v="2476"/>
    <d v="2014-11-03T00:52:50"/>
  </r>
  <r>
    <n v="2477"/>
    <s v="Debut Album"/>
    <s v="Releasing my first album in August, and I need your help in order to get it done!"/>
    <x v="47"/>
    <x v="1707"/>
    <x v="0"/>
    <x v="0"/>
    <s v="USD"/>
    <n v="1344789345"/>
    <x v="2477"/>
    <x v="0"/>
    <n v="41"/>
    <b v="1"/>
    <x v="14"/>
    <x v="1900"/>
    <n v="31.34146341463414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x v="0"/>
    <n v="79"/>
    <b v="1"/>
    <x v="14"/>
    <x v="1901"/>
    <n v="129.1139240506329"/>
    <x v="4"/>
    <x v="14"/>
    <x v="2478"/>
    <d v="2013-01-13T14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x v="2479"/>
    <x v="0"/>
    <n v="16"/>
    <b v="1"/>
    <x v="14"/>
    <x v="1902"/>
    <n v="25.020624999999999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x v="0"/>
    <n v="8"/>
    <b v="1"/>
    <x v="14"/>
    <x v="31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x v="0"/>
    <n v="95"/>
    <b v="1"/>
    <x v="14"/>
    <x v="1903"/>
    <n v="47.541473684210523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x v="0"/>
    <n v="25"/>
    <b v="1"/>
    <x v="14"/>
    <x v="1787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x v="0"/>
    <n v="19"/>
    <b v="1"/>
    <x v="14"/>
    <x v="1904"/>
    <n v="65.8421052631578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x v="0"/>
    <n v="90"/>
    <b v="1"/>
    <x v="14"/>
    <x v="1905"/>
    <n v="46.40122222222221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x v="0"/>
    <n v="41"/>
    <b v="1"/>
    <x v="14"/>
    <x v="1906"/>
    <n v="50.36585365853658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x v="0"/>
    <n v="30"/>
    <b v="1"/>
    <x v="14"/>
    <x v="1907"/>
    <n v="26.566666666666666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x v="0"/>
    <n v="38"/>
    <b v="1"/>
    <x v="14"/>
    <x v="1908"/>
    <n v="39.493684210526318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x v="0"/>
    <n v="65"/>
    <b v="1"/>
    <x v="14"/>
    <x v="1909"/>
    <n v="49.24615384615384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x v="0"/>
    <n v="75"/>
    <b v="1"/>
    <x v="14"/>
    <x v="1910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x v="0"/>
    <n v="16"/>
    <b v="1"/>
    <x v="14"/>
    <x v="1911"/>
    <n v="37.937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x v="0"/>
    <n v="10"/>
    <b v="1"/>
    <x v="14"/>
    <x v="1912"/>
    <n v="51.6"/>
    <x v="4"/>
    <x v="14"/>
    <x v="2491"/>
    <d v="2011-01-15T17:51:00"/>
  </r>
  <r>
    <n v="2492"/>
    <s v="SUPER NICE EP 2012"/>
    <s v="We're a band from Hawaii trying to produce our first EP and we need help!"/>
    <x v="20"/>
    <x v="661"/>
    <x v="0"/>
    <x v="0"/>
    <s v="USD"/>
    <n v="1339840740"/>
    <x v="2492"/>
    <x v="0"/>
    <n v="27"/>
    <b v="1"/>
    <x v="14"/>
    <x v="1054"/>
    <n v="27.777777777777779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x v="0"/>
    <n v="259"/>
    <b v="1"/>
    <x v="14"/>
    <x v="1913"/>
    <n v="99.382239382239376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x v="0"/>
    <n v="39"/>
    <b v="1"/>
    <x v="14"/>
    <x v="1914"/>
    <n v="38.848205128205123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x v="0"/>
    <n v="42"/>
    <b v="1"/>
    <x v="14"/>
    <x v="1915"/>
    <n v="45.548809523809524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x v="0"/>
    <n v="10"/>
    <b v="1"/>
    <x v="14"/>
    <x v="31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x v="0"/>
    <n v="56"/>
    <b v="1"/>
    <x v="14"/>
    <x v="1916"/>
    <n v="80.551071428571419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x v="0"/>
    <n v="20"/>
    <b v="1"/>
    <x v="14"/>
    <x v="1917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x v="0"/>
    <n v="170"/>
    <b v="1"/>
    <x v="14"/>
    <x v="1918"/>
    <n v="47.676470588235297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x v="0"/>
    <n v="29"/>
    <b v="1"/>
    <x v="14"/>
    <x v="1614"/>
    <n v="23.44827586206896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x v="0"/>
    <n v="7"/>
    <b v="0"/>
    <x v="34"/>
    <x v="1919"/>
    <n v="40.142857142857146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x v="0"/>
    <n v="5"/>
    <b v="0"/>
    <x v="34"/>
    <x v="1920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x v="0"/>
    <n v="0"/>
    <b v="0"/>
    <x v="34"/>
    <x v="109"/>
    <e v="#DIV/0!"/>
    <x v="7"/>
    <x v="34"/>
    <x v="2503"/>
    <d v="2016-06-07T13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x v="0"/>
    <n v="0"/>
    <b v="0"/>
    <x v="34"/>
    <x v="109"/>
    <e v="#DIV/0!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x v="0"/>
    <n v="0"/>
    <b v="0"/>
    <x v="34"/>
    <x v="109"/>
    <e v="#DIV/0!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x v="0"/>
    <n v="2"/>
    <b v="0"/>
    <x v="34"/>
    <x v="722"/>
    <n v="15"/>
    <x v="7"/>
    <x v="34"/>
    <x v="2506"/>
    <d v="2015-10-03T13:00:00"/>
  </r>
  <r>
    <n v="2507"/>
    <s v="Help Cafe Talavera get a New Kitchen!"/>
    <s v="Unique dishes for a unique city!."/>
    <x v="350"/>
    <x v="117"/>
    <x v="2"/>
    <x v="0"/>
    <s v="USD"/>
    <n v="1431308704"/>
    <x v="2507"/>
    <x v="0"/>
    <n v="0"/>
    <b v="0"/>
    <x v="34"/>
    <x v="109"/>
    <e v="#DIV/0!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x v="0"/>
    <n v="0"/>
    <b v="0"/>
    <x v="34"/>
    <x v="109"/>
    <e v="#DIV/0!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x v="0"/>
    <n v="28"/>
    <b v="0"/>
    <x v="34"/>
    <x v="1921"/>
    <n v="35.714285714285715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x v="0"/>
    <n v="2"/>
    <b v="0"/>
    <x v="34"/>
    <x v="840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x v="0"/>
    <n v="0"/>
    <b v="0"/>
    <x v="34"/>
    <x v="109"/>
    <e v="#DIV/0!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x v="0"/>
    <n v="0"/>
    <b v="0"/>
    <x v="34"/>
    <x v="109"/>
    <e v="#DIV/0!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x v="0"/>
    <n v="0"/>
    <b v="0"/>
    <x v="34"/>
    <x v="109"/>
    <e v="#DIV/0!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x v="0"/>
    <n v="4"/>
    <b v="0"/>
    <x v="34"/>
    <x v="192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x v="0"/>
    <n v="12"/>
    <b v="0"/>
    <x v="34"/>
    <x v="1923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x v="0"/>
    <n v="0"/>
    <b v="0"/>
    <x v="34"/>
    <x v="109"/>
    <e v="#DIV/0!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x v="0"/>
    <n v="33"/>
    <b v="0"/>
    <x v="34"/>
    <x v="1924"/>
    <n v="53.545454545454547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x v="0"/>
    <n v="0"/>
    <b v="0"/>
    <x v="34"/>
    <x v="109"/>
    <e v="#DIV/0!"/>
    <x v="7"/>
    <x v="34"/>
    <x v="2518"/>
    <d v="2014-11-13T09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x v="2519"/>
    <x v="0"/>
    <n v="4"/>
    <b v="0"/>
    <x v="34"/>
    <x v="1925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x v="0"/>
    <n v="0"/>
    <b v="0"/>
    <x v="34"/>
    <x v="109"/>
    <e v="#DIV/0!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x v="0"/>
    <n v="132"/>
    <b v="1"/>
    <x v="35"/>
    <x v="1926"/>
    <n v="103.6817424242424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x v="0"/>
    <n v="27"/>
    <b v="1"/>
    <x v="35"/>
    <x v="31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x v="0"/>
    <n v="26"/>
    <b v="1"/>
    <x v="35"/>
    <x v="1927"/>
    <n v="54.153846153846153"/>
    <x v="4"/>
    <x v="35"/>
    <x v="2523"/>
    <d v="2014-11-17T16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x v="0"/>
    <n v="43"/>
    <b v="1"/>
    <x v="35"/>
    <x v="264"/>
    <n v="177.2093023255814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x v="0"/>
    <n v="80"/>
    <b v="1"/>
    <x v="35"/>
    <x v="1928"/>
    <n v="100.325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x v="0"/>
    <n v="33"/>
    <b v="1"/>
    <x v="35"/>
    <x v="1929"/>
    <n v="136.909090909090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x v="0"/>
    <n v="71"/>
    <b v="1"/>
    <x v="35"/>
    <x v="1930"/>
    <n v="57.535211267605632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x v="0"/>
    <n v="81"/>
    <b v="1"/>
    <x v="35"/>
    <x v="1931"/>
    <n v="52.962839506172834"/>
    <x v="4"/>
    <x v="35"/>
    <x v="2528"/>
    <d v="2015-08-20T03:00:00"/>
  </r>
  <r>
    <n v="2529"/>
    <s v="UrbanArias is DC's Contemporary Opera Company"/>
    <s v="Opera. Short. New."/>
    <x v="12"/>
    <x v="1736"/>
    <x v="0"/>
    <x v="0"/>
    <s v="USD"/>
    <n v="1332636975"/>
    <x v="2529"/>
    <x v="0"/>
    <n v="76"/>
    <b v="1"/>
    <x v="35"/>
    <x v="1932"/>
    <n v="82.328947368421055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x v="0"/>
    <n v="48"/>
    <b v="1"/>
    <x v="35"/>
    <x v="31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x v="0"/>
    <n v="61"/>
    <b v="1"/>
    <x v="35"/>
    <x v="84"/>
    <n v="74.06557377049181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x v="0"/>
    <n v="60"/>
    <b v="1"/>
    <x v="35"/>
    <x v="1933"/>
    <n v="84.083333333333329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x v="0"/>
    <n v="136"/>
    <b v="1"/>
    <x v="35"/>
    <x v="1934"/>
    <n v="61.029411764705884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x v="0"/>
    <n v="14"/>
    <b v="1"/>
    <x v="35"/>
    <x v="2"/>
    <n v="150"/>
    <x v="4"/>
    <x v="35"/>
    <x v="2534"/>
    <d v="2009-12-31T22:00:00"/>
  </r>
  <r>
    <n v="2535"/>
    <s v="Mark Hayes Requiem Recording"/>
    <s v="Mark Hayes: Requiem Recording"/>
    <x v="22"/>
    <x v="1741"/>
    <x v="0"/>
    <x v="0"/>
    <s v="USD"/>
    <n v="1417463945"/>
    <x v="2535"/>
    <x v="0"/>
    <n v="78"/>
    <b v="1"/>
    <x v="35"/>
    <x v="640"/>
    <n v="266.08974358974359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x v="0"/>
    <n v="4"/>
    <b v="1"/>
    <x v="35"/>
    <x v="133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x v="0"/>
    <n v="11"/>
    <b v="1"/>
    <x v="35"/>
    <x v="1007"/>
    <n v="100"/>
    <x v="4"/>
    <x v="35"/>
    <x v="2537"/>
    <d v="2011-08-01T07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x v="2538"/>
    <x v="0"/>
    <n v="185"/>
    <b v="1"/>
    <x v="35"/>
    <x v="1935"/>
    <n v="109.96308108108107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x v="0"/>
    <n v="59"/>
    <b v="1"/>
    <x v="35"/>
    <x v="598"/>
    <n v="169.91525423728814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x v="0"/>
    <n v="27"/>
    <b v="1"/>
    <x v="35"/>
    <x v="1936"/>
    <n v="95.740740740740748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x v="0"/>
    <n v="63"/>
    <b v="1"/>
    <x v="35"/>
    <x v="1937"/>
    <n v="59.46031746031746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x v="0"/>
    <n v="13"/>
    <b v="1"/>
    <x v="35"/>
    <x v="1938"/>
    <n v="55.769230769230766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x v="0"/>
    <n v="13"/>
    <b v="1"/>
    <x v="35"/>
    <x v="1939"/>
    <n v="30.076923076923077"/>
    <x v="4"/>
    <x v="35"/>
    <x v="2543"/>
    <d v="2011-01-01T19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x v="0"/>
    <n v="57"/>
    <b v="1"/>
    <x v="35"/>
    <x v="1940"/>
    <n v="88.438596491228068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x v="0"/>
    <n v="61"/>
    <b v="1"/>
    <x v="35"/>
    <x v="1941"/>
    <n v="64.032786885245898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x v="0"/>
    <n v="65"/>
    <b v="1"/>
    <x v="35"/>
    <x v="1942"/>
    <n v="60.153846153846153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x v="0"/>
    <n v="134"/>
    <b v="1"/>
    <x v="35"/>
    <x v="1943"/>
    <n v="49.19402985074626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x v="0"/>
    <n v="37"/>
    <b v="1"/>
    <x v="35"/>
    <x v="1944"/>
    <n v="165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x v="0"/>
    <n v="37"/>
    <b v="1"/>
    <x v="35"/>
    <x v="1945"/>
    <n v="43.621621621621621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x v="0"/>
    <n v="150"/>
    <b v="1"/>
    <x v="35"/>
    <x v="1946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x v="0"/>
    <n v="56"/>
    <b v="1"/>
    <x v="35"/>
    <x v="1947"/>
    <n v="67.419642857142861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x v="0"/>
    <n v="18"/>
    <b v="1"/>
    <x v="35"/>
    <x v="1635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x v="0"/>
    <n v="60"/>
    <b v="1"/>
    <x v="35"/>
    <x v="1948"/>
    <n v="38.88333333333333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x v="0"/>
    <n v="67"/>
    <b v="1"/>
    <x v="35"/>
    <x v="1949"/>
    <n v="54.98507462686567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x v="0"/>
    <n v="35"/>
    <b v="1"/>
    <x v="35"/>
    <x v="1950"/>
    <n v="61.342857142857142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x v="0"/>
    <n v="34"/>
    <b v="1"/>
    <x v="35"/>
    <x v="1951"/>
    <n v="23.117647058823529"/>
    <x v="4"/>
    <x v="35"/>
    <x v="2556"/>
    <d v="2012-12-24T15:47:37"/>
  </r>
  <r>
    <n v="2557"/>
    <s v="European Tour"/>
    <s v="Raising money for our concert tour of Switzerland and Germany in June/July 2014"/>
    <x v="42"/>
    <x v="1761"/>
    <x v="0"/>
    <x v="1"/>
    <s v="GBP"/>
    <n v="1400176386"/>
    <x v="2557"/>
    <x v="0"/>
    <n v="36"/>
    <b v="1"/>
    <x v="35"/>
    <x v="1952"/>
    <n v="29.611111111111111"/>
    <x v="4"/>
    <x v="35"/>
    <x v="2557"/>
    <d v="2014-05-15T09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x v="0"/>
    <n v="18"/>
    <b v="1"/>
    <x v="35"/>
    <x v="1953"/>
    <n v="75.611111111111114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x v="0"/>
    <n v="25"/>
    <b v="1"/>
    <x v="35"/>
    <x v="1954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x v="0"/>
    <n v="21"/>
    <b v="1"/>
    <x v="35"/>
    <x v="1787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x v="0"/>
    <n v="0"/>
    <b v="0"/>
    <x v="19"/>
    <x v="109"/>
    <e v="#DIV/0!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x v="0"/>
    <n v="3"/>
    <b v="0"/>
    <x v="19"/>
    <x v="571"/>
    <n v="25"/>
    <x v="7"/>
    <x v="19"/>
    <x v="2562"/>
    <d v="2016-10-11T04:35:39"/>
  </r>
  <r>
    <n v="2563"/>
    <s v="Phoenix Pearl Boba Tea Truck (Canceled)"/>
    <s v="Michigan based bubble tea and specialty ice cream food truck"/>
    <x v="22"/>
    <x v="117"/>
    <x v="1"/>
    <x v="0"/>
    <s v="USD"/>
    <n v="1438226451"/>
    <x v="2563"/>
    <x v="0"/>
    <n v="0"/>
    <b v="0"/>
    <x v="19"/>
    <x v="109"/>
    <e v="#DIV/0!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x v="0"/>
    <n v="0"/>
    <b v="0"/>
    <x v="19"/>
    <x v="109"/>
    <e v="#DIV/0!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x v="0"/>
    <n v="1"/>
    <b v="0"/>
    <x v="19"/>
    <x v="460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x v="0"/>
    <n v="0"/>
    <b v="0"/>
    <x v="19"/>
    <x v="109"/>
    <e v="#DIV/0!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x v="0"/>
    <n v="2"/>
    <b v="0"/>
    <x v="19"/>
    <x v="480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x v="0"/>
    <n v="1"/>
    <b v="0"/>
    <x v="19"/>
    <x v="724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x v="0"/>
    <n v="2"/>
    <b v="0"/>
    <x v="19"/>
    <x v="1955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x v="0"/>
    <n v="2"/>
    <b v="0"/>
    <x v="19"/>
    <x v="1956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x v="0"/>
    <n v="4"/>
    <b v="0"/>
    <x v="19"/>
    <x v="1161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x v="0"/>
    <n v="0"/>
    <b v="0"/>
    <x v="19"/>
    <x v="109"/>
    <e v="#DIV/0!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x v="0"/>
    <n v="0"/>
    <b v="0"/>
    <x v="19"/>
    <x v="109"/>
    <e v="#DIV/0!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x v="0"/>
    <n v="0"/>
    <b v="0"/>
    <x v="19"/>
    <x v="109"/>
    <e v="#DIV/0!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x v="0"/>
    <n v="0"/>
    <b v="0"/>
    <x v="19"/>
    <x v="109"/>
    <e v="#DIV/0!"/>
    <x v="7"/>
    <x v="19"/>
    <x v="2575"/>
    <d v="2015-01-11T18:36:34"/>
  </r>
  <r>
    <n v="2576"/>
    <s v="2 Go Fast Food (Canceled)"/>
    <s v="A New Twist with an American and Philippine fast food Mobile Trailer."/>
    <x v="3"/>
    <x v="117"/>
    <x v="1"/>
    <x v="0"/>
    <s v="USD"/>
    <n v="1428707647"/>
    <x v="2576"/>
    <x v="0"/>
    <n v="0"/>
    <b v="0"/>
    <x v="19"/>
    <x v="109"/>
    <e v="#DIV/0!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x v="0"/>
    <n v="0"/>
    <b v="0"/>
    <x v="19"/>
    <x v="109"/>
    <e v="#DIV/0!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x v="0"/>
    <n v="0"/>
    <b v="0"/>
    <x v="19"/>
    <x v="109"/>
    <e v="#DIV/0!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x v="0"/>
    <n v="12"/>
    <b v="0"/>
    <x v="19"/>
    <x v="1957"/>
    <n v="23.083333333333332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x v="0"/>
    <n v="2"/>
    <b v="0"/>
    <x v="19"/>
    <x v="722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x v="0"/>
    <n v="11"/>
    <b v="0"/>
    <x v="19"/>
    <x v="1958"/>
    <n v="48.18181818181818"/>
    <x v="7"/>
    <x v="19"/>
    <x v="2581"/>
    <d v="2015-11-16T08:04:58"/>
  </r>
  <r>
    <n v="2582"/>
    <s v="Drunken Wings"/>
    <s v="The place where chicken meets liquor for the first time!"/>
    <x v="161"/>
    <x v="116"/>
    <x v="2"/>
    <x v="0"/>
    <s v="USD"/>
    <n v="1477784634"/>
    <x v="2582"/>
    <x v="0"/>
    <n v="1"/>
    <b v="0"/>
    <x v="19"/>
    <x v="1959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x v="0"/>
    <n v="5"/>
    <b v="0"/>
    <x v="19"/>
    <x v="724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x v="0"/>
    <n v="0"/>
    <b v="0"/>
    <x v="19"/>
    <x v="109"/>
    <e v="#DIV/0!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x v="0"/>
    <n v="1"/>
    <b v="0"/>
    <x v="19"/>
    <x v="874"/>
    <n v="50"/>
    <x v="7"/>
    <x v="19"/>
    <x v="2585"/>
    <d v="2014-07-05T15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x v="2586"/>
    <x v="0"/>
    <n v="1"/>
    <b v="0"/>
    <x v="19"/>
    <x v="874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x v="0"/>
    <n v="6"/>
    <b v="0"/>
    <x v="19"/>
    <x v="1960"/>
    <n v="202.83333333333334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x v="0"/>
    <n v="8"/>
    <b v="0"/>
    <x v="19"/>
    <x v="1961"/>
    <n v="29.125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x v="0"/>
    <n v="1"/>
    <b v="0"/>
    <x v="19"/>
    <x v="134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x v="0"/>
    <n v="0"/>
    <b v="0"/>
    <x v="19"/>
    <x v="109"/>
    <e v="#DIV/0!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x v="0"/>
    <n v="2"/>
    <b v="0"/>
    <x v="19"/>
    <x v="1651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x v="0"/>
    <n v="1"/>
    <b v="0"/>
    <x v="19"/>
    <x v="874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x v="0"/>
    <n v="0"/>
    <b v="0"/>
    <x v="19"/>
    <x v="109"/>
    <e v="#DIV/0!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x v="0"/>
    <n v="1"/>
    <b v="0"/>
    <x v="19"/>
    <x v="466"/>
    <n v="1"/>
    <x v="7"/>
    <x v="19"/>
    <x v="2594"/>
    <d v="2014-08-07T15:13:48"/>
  </r>
  <r>
    <n v="2595"/>
    <s v="Food Truck for Little Fox Bakery"/>
    <s v="Looking to put the best baked goods in Bowling Green on wheels"/>
    <x v="36"/>
    <x v="1767"/>
    <x v="2"/>
    <x v="0"/>
    <s v="USD"/>
    <n v="1487915500"/>
    <x v="2595"/>
    <x v="0"/>
    <n v="19"/>
    <b v="0"/>
    <x v="19"/>
    <x v="1962"/>
    <n v="96.05263157894737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x v="0"/>
    <n v="27"/>
    <b v="0"/>
    <x v="19"/>
    <x v="1963"/>
    <n v="305.7777777777777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x v="0"/>
    <n v="7"/>
    <b v="0"/>
    <x v="19"/>
    <x v="905"/>
    <n v="12.142857142857142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x v="0"/>
    <n v="14"/>
    <b v="0"/>
    <x v="19"/>
    <x v="1964"/>
    <n v="83.571428571428569"/>
    <x v="7"/>
    <x v="19"/>
    <x v="2598"/>
    <d v="2015-09-23T12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x v="0"/>
    <n v="5"/>
    <b v="0"/>
    <x v="19"/>
    <x v="1965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x v="0"/>
    <n v="30"/>
    <b v="0"/>
    <x v="19"/>
    <x v="1966"/>
    <n v="115.5333333333333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x v="1"/>
    <n v="151"/>
    <b v="1"/>
    <x v="36"/>
    <x v="1967"/>
    <n v="21.900662251655628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x v="1"/>
    <n v="489"/>
    <b v="1"/>
    <x v="36"/>
    <x v="1968"/>
    <n v="80.022494887525568"/>
    <x v="2"/>
    <x v="36"/>
    <x v="2602"/>
    <d v="2014-11-12T13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x v="2603"/>
    <x v="1"/>
    <n v="50"/>
    <b v="1"/>
    <x v="36"/>
    <x v="196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x v="1"/>
    <n v="321"/>
    <b v="1"/>
    <x v="36"/>
    <x v="1970"/>
    <n v="64.933333333333323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x v="1"/>
    <n v="1762"/>
    <b v="1"/>
    <x v="36"/>
    <x v="1971"/>
    <n v="60.965703745743475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x v="1"/>
    <n v="385"/>
    <b v="1"/>
    <x v="36"/>
    <x v="1972"/>
    <n v="31.4441558441558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x v="1"/>
    <n v="398"/>
    <b v="1"/>
    <x v="36"/>
    <x v="1973"/>
    <n v="81.949748743718587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x v="1"/>
    <n v="304"/>
    <b v="1"/>
    <x v="36"/>
    <x v="1974"/>
    <n v="58.92763157894737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x v="1"/>
    <n v="676"/>
    <b v="1"/>
    <x v="36"/>
    <x v="1975"/>
    <n v="157.29347633136095"/>
    <x v="2"/>
    <x v="36"/>
    <x v="2609"/>
    <d v="2012-07-14T21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x v="1"/>
    <n v="577"/>
    <b v="1"/>
    <x v="36"/>
    <x v="1976"/>
    <n v="55.758509532062391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x v="1"/>
    <n v="3663"/>
    <b v="1"/>
    <x v="36"/>
    <x v="1977"/>
    <n v="83.802893802893806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x v="1"/>
    <n v="294"/>
    <b v="1"/>
    <x v="36"/>
    <x v="1978"/>
    <n v="58.422210884353746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x v="1"/>
    <n v="28"/>
    <b v="1"/>
    <x v="36"/>
    <x v="1979"/>
    <n v="270.57142857142856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x v="1"/>
    <n v="100"/>
    <b v="1"/>
    <x v="36"/>
    <x v="607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x v="0"/>
    <n v="72"/>
    <b v="1"/>
    <x v="36"/>
    <x v="1980"/>
    <n v="47.18055555555555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x v="1"/>
    <n v="238"/>
    <b v="1"/>
    <x v="36"/>
    <x v="1981"/>
    <n v="120.30882352941177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x v="1"/>
    <n v="159"/>
    <b v="1"/>
    <x v="36"/>
    <x v="1982"/>
    <n v="27.59748427672956"/>
    <x v="2"/>
    <x v="36"/>
    <x v="2617"/>
    <d v="2014-10-20T12:59:11"/>
  </r>
  <r>
    <n v="2618"/>
    <s v="SPACE ART FEATURING ASTRONAUTS #WeBelieveInAstronauts"/>
    <s v="LTD ED COLLECTIBLE SPACE ART FEAT. ASTRONAUTS"/>
    <x v="36"/>
    <x v="1786"/>
    <x v="0"/>
    <x v="0"/>
    <s v="USD"/>
    <n v="1449000061"/>
    <x v="2618"/>
    <x v="1"/>
    <n v="77"/>
    <b v="1"/>
    <x v="36"/>
    <x v="1983"/>
    <n v="205.298701298701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x v="1"/>
    <n v="53"/>
    <b v="1"/>
    <x v="36"/>
    <x v="1984"/>
    <n v="35.54716981132075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x v="1"/>
    <n v="1251"/>
    <b v="1"/>
    <x v="36"/>
    <x v="1985"/>
    <n v="74.639488409272587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x v="1"/>
    <n v="465"/>
    <b v="1"/>
    <x v="36"/>
    <x v="1986"/>
    <n v="47.058064516129029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x v="0"/>
    <n v="74"/>
    <b v="1"/>
    <x v="36"/>
    <x v="1987"/>
    <n v="26.591351351351353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x v="0"/>
    <n v="62"/>
    <b v="1"/>
    <x v="36"/>
    <x v="430"/>
    <n v="36.774193548387096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x v="0"/>
    <n v="3468"/>
    <b v="1"/>
    <x v="36"/>
    <x v="1988"/>
    <n v="31.820544982698959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x v="0"/>
    <n v="52"/>
    <b v="1"/>
    <x v="36"/>
    <x v="1989"/>
    <n v="27.57692307692307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x v="0"/>
    <n v="50"/>
    <b v="1"/>
    <x v="36"/>
    <x v="1990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x v="0"/>
    <n v="45"/>
    <b v="1"/>
    <x v="36"/>
    <x v="1991"/>
    <n v="21.555555555555557"/>
    <x v="2"/>
    <x v="36"/>
    <x v="2627"/>
    <d v="2015-11-26T12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x v="2628"/>
    <x v="0"/>
    <n v="21"/>
    <b v="1"/>
    <x v="36"/>
    <x v="1992"/>
    <n v="44.095238095238095"/>
    <x v="2"/>
    <x v="36"/>
    <x v="2628"/>
    <d v="2014-11-30T15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x v="0"/>
    <n v="100"/>
    <b v="1"/>
    <x v="36"/>
    <x v="1993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x v="0"/>
    <n v="81"/>
    <b v="1"/>
    <x v="36"/>
    <x v="1994"/>
    <n v="38.987654320987652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x v="0"/>
    <n v="286"/>
    <b v="1"/>
    <x v="36"/>
    <x v="1995"/>
    <n v="80.185489510489504"/>
    <x v="2"/>
    <x v="36"/>
    <x v="2631"/>
    <d v="2015-08-29T20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x v="0"/>
    <n v="42"/>
    <b v="1"/>
    <x v="36"/>
    <x v="1996"/>
    <n v="34.904761904761905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x v="0"/>
    <n v="199"/>
    <b v="1"/>
    <x v="36"/>
    <x v="1997"/>
    <n v="89.100502512562812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x v="0"/>
    <n v="25"/>
    <b v="1"/>
    <x v="36"/>
    <x v="1998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x v="0"/>
    <n v="84"/>
    <b v="1"/>
    <x v="36"/>
    <x v="31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x v="0"/>
    <n v="50"/>
    <b v="1"/>
    <x v="36"/>
    <x v="1999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x v="0"/>
    <n v="26"/>
    <b v="1"/>
    <x v="36"/>
    <x v="2000"/>
    <n v="31.9615384615384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x v="0"/>
    <n v="14"/>
    <b v="1"/>
    <x v="36"/>
    <x v="2001"/>
    <n v="25.21428571428571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x v="0"/>
    <n v="49"/>
    <b v="1"/>
    <x v="36"/>
    <x v="2002"/>
    <n v="10.040816326530612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x v="0"/>
    <n v="69"/>
    <b v="1"/>
    <x v="36"/>
    <x v="1719"/>
    <n v="45.94202898550725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x v="0"/>
    <n v="1"/>
    <b v="0"/>
    <x v="36"/>
    <x v="460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x v="0"/>
    <n v="0"/>
    <b v="0"/>
    <x v="36"/>
    <x v="109"/>
    <e v="#DIV/0!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x v="1"/>
    <n v="1501"/>
    <b v="0"/>
    <x v="36"/>
    <x v="2003"/>
    <n v="223.58248500999335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x v="1"/>
    <n v="52"/>
    <b v="0"/>
    <x v="36"/>
    <x v="2004"/>
    <n v="39.480769230769234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x v="1"/>
    <n v="23"/>
    <b v="0"/>
    <x v="36"/>
    <x v="1131"/>
    <n v="91.30434782608695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x v="1"/>
    <n v="535"/>
    <b v="0"/>
    <x v="36"/>
    <x v="2005"/>
    <n v="78.66620560747662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x v="0"/>
    <n v="3"/>
    <b v="0"/>
    <x v="36"/>
    <x v="2006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x v="0"/>
    <n v="6"/>
    <b v="0"/>
    <x v="36"/>
    <x v="2007"/>
    <n v="17.666666666666668"/>
    <x v="2"/>
    <x v="36"/>
    <x v="2648"/>
    <d v="2016-03-09T09:09:20"/>
  </r>
  <r>
    <n v="2649"/>
    <s v="The Mission - Please Check Back Soon (Canceled)"/>
    <s v="They have launched a Kickstarter."/>
    <x v="152"/>
    <x v="1811"/>
    <x v="1"/>
    <x v="0"/>
    <s v="USD"/>
    <n v="1454370941"/>
    <x v="2649"/>
    <x v="0"/>
    <n v="3"/>
    <b v="0"/>
    <x v="36"/>
    <x v="2008"/>
    <n v="41.333333333333336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x v="0"/>
    <n v="5"/>
    <b v="0"/>
    <x v="36"/>
    <x v="2009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x v="0"/>
    <n v="17"/>
    <b v="0"/>
    <x v="36"/>
    <x v="2010"/>
    <n v="307.8235294117647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x v="0"/>
    <n v="11"/>
    <b v="0"/>
    <x v="36"/>
    <x v="2011"/>
    <n v="80.454545454545453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x v="0"/>
    <n v="70"/>
    <b v="0"/>
    <x v="36"/>
    <x v="2012"/>
    <n v="83.94285714285713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x v="0"/>
    <n v="6"/>
    <b v="0"/>
    <x v="36"/>
    <x v="2013"/>
    <n v="8.5"/>
    <x v="2"/>
    <x v="36"/>
    <x v="2654"/>
    <d v="2015-04-21T05:25:26"/>
  </r>
  <r>
    <n v="2655"/>
    <s v="Balloons (Canceled)"/>
    <s v="Thank you for your support!"/>
    <x v="36"/>
    <x v="1815"/>
    <x v="1"/>
    <x v="0"/>
    <s v="USD"/>
    <n v="1455048000"/>
    <x v="2655"/>
    <x v="0"/>
    <n v="43"/>
    <b v="0"/>
    <x v="36"/>
    <x v="2014"/>
    <n v="73.372093023255815"/>
    <x v="2"/>
    <x v="36"/>
    <x v="2655"/>
    <d v="2016-02-09T12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x v="0"/>
    <n v="152"/>
    <b v="0"/>
    <x v="36"/>
    <x v="2015"/>
    <n v="112.8618421052631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x v="0"/>
    <n v="59"/>
    <b v="0"/>
    <x v="36"/>
    <x v="2016"/>
    <n v="95.277627118644077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x v="0"/>
    <n v="4"/>
    <b v="0"/>
    <x v="36"/>
    <x v="2017"/>
    <n v="22.75"/>
    <x v="2"/>
    <x v="36"/>
    <x v="2658"/>
    <d v="2016-07-30T13:13:14"/>
  </r>
  <r>
    <n v="2659"/>
    <s v="test (Canceled)"/>
    <s v="test"/>
    <x v="197"/>
    <x v="1819"/>
    <x v="1"/>
    <x v="0"/>
    <s v="USD"/>
    <n v="1429321210"/>
    <x v="2659"/>
    <x v="0"/>
    <n v="10"/>
    <b v="0"/>
    <x v="36"/>
    <x v="2018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x v="0"/>
    <n v="5"/>
    <b v="0"/>
    <x v="36"/>
    <x v="2019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x v="0"/>
    <n v="60"/>
    <b v="1"/>
    <x v="37"/>
    <x v="1335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x v="0"/>
    <n v="80"/>
    <b v="1"/>
    <x v="37"/>
    <x v="2020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x v="0"/>
    <n v="56"/>
    <b v="1"/>
    <x v="37"/>
    <x v="2021"/>
    <n v="373.55803571428572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x v="0"/>
    <n v="104"/>
    <b v="1"/>
    <x v="37"/>
    <x v="2022"/>
    <n v="174.03846153846155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x v="0"/>
    <n v="46"/>
    <b v="1"/>
    <x v="37"/>
    <x v="2023"/>
    <n v="93.69565217391304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x v="0"/>
    <n v="206"/>
    <b v="1"/>
    <x v="37"/>
    <x v="2024"/>
    <n v="77.327718446601949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x v="0"/>
    <n v="18"/>
    <b v="1"/>
    <x v="37"/>
    <x v="1934"/>
    <n v="92.222222222222229"/>
    <x v="2"/>
    <x v="37"/>
    <x v="2667"/>
    <d v="2016-02-10T14:13:36"/>
  </r>
  <r>
    <n v="2668"/>
    <s v="UOttawa Makermobile"/>
    <s v="Creativity on the go! |_x000a_CrÃ©ativitÃ© en mouvement !"/>
    <x v="28"/>
    <x v="1240"/>
    <x v="0"/>
    <x v="5"/>
    <s v="CAD"/>
    <n v="1447079520"/>
    <x v="2668"/>
    <x v="0"/>
    <n v="28"/>
    <b v="1"/>
    <x v="37"/>
    <x v="2025"/>
    <n v="60.96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x v="0"/>
    <n v="11"/>
    <b v="1"/>
    <x v="37"/>
    <x v="1239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x v="1"/>
    <n v="60"/>
    <b v="0"/>
    <x v="37"/>
    <x v="2026"/>
    <n v="41.583333333333336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x v="1"/>
    <n v="84"/>
    <b v="0"/>
    <x v="37"/>
    <x v="2027"/>
    <n v="33.7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x v="1"/>
    <n v="47"/>
    <b v="0"/>
    <x v="37"/>
    <x v="2028"/>
    <n v="70.6170212765957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x v="1"/>
    <n v="66"/>
    <b v="0"/>
    <x v="37"/>
    <x v="2029"/>
    <n v="167.15151515151516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x v="1"/>
    <n v="171"/>
    <b v="0"/>
    <x v="37"/>
    <x v="2030"/>
    <n v="128.61988304093566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x v="1"/>
    <n v="29"/>
    <b v="0"/>
    <x v="37"/>
    <x v="2031"/>
    <n v="65.41379310344827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x v="0"/>
    <n v="9"/>
    <b v="0"/>
    <x v="37"/>
    <x v="2032"/>
    <n v="117.555555555555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x v="0"/>
    <n v="27"/>
    <b v="0"/>
    <x v="37"/>
    <x v="2033"/>
    <n v="126.481481481481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x v="0"/>
    <n v="2"/>
    <b v="0"/>
    <x v="37"/>
    <x v="2034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x v="0"/>
    <n v="3"/>
    <b v="0"/>
    <x v="37"/>
    <x v="2035"/>
    <n v="44"/>
    <x v="2"/>
    <x v="37"/>
    <x v="2679"/>
    <d v="2015-02-27T16:01:34"/>
  </r>
  <r>
    <n v="2680"/>
    <s v="iHeart Pillow"/>
    <s v="iHeartPillow, Connecting loved ones"/>
    <x v="261"/>
    <x v="1836"/>
    <x v="2"/>
    <x v="3"/>
    <s v="EUR"/>
    <n v="1459915491"/>
    <x v="2680"/>
    <x v="0"/>
    <n v="4"/>
    <b v="0"/>
    <x v="37"/>
    <x v="2036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x v="0"/>
    <n v="2"/>
    <b v="0"/>
    <x v="19"/>
    <x v="1839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x v="0"/>
    <n v="20"/>
    <b v="0"/>
    <x v="19"/>
    <x v="203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x v="0"/>
    <n v="3"/>
    <b v="0"/>
    <x v="19"/>
    <x v="1156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x v="0"/>
    <n v="4"/>
    <b v="0"/>
    <x v="19"/>
    <x v="736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x v="0"/>
    <n v="1"/>
    <b v="0"/>
    <x v="19"/>
    <x v="459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x v="0"/>
    <n v="0"/>
    <b v="0"/>
    <x v="19"/>
    <x v="109"/>
    <e v="#DIV/0!"/>
    <x v="7"/>
    <x v="19"/>
    <x v="2686"/>
    <d v="2014-09-30T15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x v="0"/>
    <n v="0"/>
    <b v="0"/>
    <x v="19"/>
    <x v="109"/>
    <e v="#DIV/0!"/>
    <x v="7"/>
    <x v="19"/>
    <x v="2687"/>
    <d v="2015-06-29T07:21:58"/>
  </r>
  <r>
    <n v="2688"/>
    <s v="Mac N Cheez Food Truck"/>
    <s v="The amazing gourmet Mac N Cheez Food Truck Campaigne!"/>
    <x v="63"/>
    <x v="1838"/>
    <x v="2"/>
    <x v="0"/>
    <s v="USD"/>
    <n v="1424746800"/>
    <x v="2688"/>
    <x v="0"/>
    <n v="14"/>
    <b v="0"/>
    <x v="19"/>
    <x v="2038"/>
    <n v="5.285714285714285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x v="0"/>
    <n v="1"/>
    <b v="0"/>
    <x v="19"/>
    <x v="1870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x v="0"/>
    <n v="118"/>
    <b v="0"/>
    <x v="19"/>
    <x v="2039"/>
    <n v="72.762711864406782"/>
    <x v="7"/>
    <x v="19"/>
    <x v="2690"/>
    <d v="2015-06-02T18:31:16"/>
  </r>
  <r>
    <n v="2691"/>
    <s v="Cook"/>
    <s v="A Great New local Food Truck serving up ethnic fusion inspired eats in Ottawa."/>
    <x v="99"/>
    <x v="428"/>
    <x v="2"/>
    <x v="5"/>
    <s v="CAD"/>
    <n v="1431278557"/>
    <x v="2691"/>
    <x v="0"/>
    <n v="2"/>
    <b v="0"/>
    <x v="19"/>
    <x v="2040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x v="0"/>
    <n v="1"/>
    <b v="0"/>
    <x v="19"/>
    <x v="1154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x v="0"/>
    <n v="3"/>
    <b v="0"/>
    <x v="19"/>
    <x v="417"/>
    <n v="13.333333333333334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x v="0"/>
    <n v="1"/>
    <b v="0"/>
    <x v="19"/>
    <x v="372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x v="0"/>
    <n v="3"/>
    <b v="0"/>
    <x v="19"/>
    <x v="2041"/>
    <n v="23.666666666666668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x v="0"/>
    <n v="38"/>
    <b v="0"/>
    <x v="19"/>
    <x v="2042"/>
    <n v="89.21052631578948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x v="0"/>
    <n v="52"/>
    <b v="0"/>
    <x v="19"/>
    <x v="2043"/>
    <n v="116.5576923076923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x v="0"/>
    <n v="2"/>
    <b v="0"/>
    <x v="19"/>
    <x v="2044"/>
    <n v="13.005000000000001"/>
    <x v="7"/>
    <x v="19"/>
    <x v="2698"/>
    <d v="2014-06-27T13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x v="0"/>
    <n v="0"/>
    <b v="0"/>
    <x v="19"/>
    <x v="109"/>
    <e v="#DIV/0!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x v="0"/>
    <n v="4"/>
    <b v="0"/>
    <x v="19"/>
    <x v="2045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x v="0"/>
    <n v="46"/>
    <b v="0"/>
    <x v="38"/>
    <x v="2046"/>
    <n v="34.13043478260869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x v="1"/>
    <n v="26"/>
    <b v="0"/>
    <x v="38"/>
    <x v="2047"/>
    <n v="132.34615384615384"/>
    <x v="1"/>
    <x v="38"/>
    <x v="2702"/>
    <d v="2017-04-05T10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x v="0"/>
    <n v="45"/>
    <b v="0"/>
    <x v="38"/>
    <x v="603"/>
    <n v="922.22222222222217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x v="0"/>
    <n v="7"/>
    <b v="0"/>
    <x v="38"/>
    <x v="2048"/>
    <n v="163.57142857142858"/>
    <x v="1"/>
    <x v="38"/>
    <x v="2704"/>
    <d v="2017-04-05T11:41:54"/>
  </r>
  <r>
    <n v="2705"/>
    <s v="Fischer Theatre Marquee"/>
    <s v="Help light the lights at the historic Fischer Theatre in Danville, IL."/>
    <x v="281"/>
    <x v="1846"/>
    <x v="3"/>
    <x v="0"/>
    <s v="USD"/>
    <n v="1490389158"/>
    <x v="2705"/>
    <x v="0"/>
    <n v="8"/>
    <b v="0"/>
    <x v="38"/>
    <x v="2049"/>
    <n v="217.37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x v="1"/>
    <n v="263"/>
    <b v="1"/>
    <x v="38"/>
    <x v="2050"/>
    <n v="149.44486692015209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x v="1"/>
    <n v="394"/>
    <b v="1"/>
    <x v="38"/>
    <x v="2051"/>
    <n v="71.237487309644663"/>
    <x v="1"/>
    <x v="38"/>
    <x v="2707"/>
    <d v="2013-05-26T22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x v="1"/>
    <n v="1049"/>
    <b v="1"/>
    <x v="38"/>
    <x v="2052"/>
    <n v="44.464318398474738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x v="1"/>
    <n v="308"/>
    <b v="1"/>
    <x v="38"/>
    <x v="2053"/>
    <n v="164.94480519480518"/>
    <x v="1"/>
    <x v="38"/>
    <x v="2709"/>
    <d v="2016-10-03T19:59:00"/>
  </r>
  <r>
    <n v="2710"/>
    <s v="House of Yes"/>
    <s v="Building Brooklyn's own creative venue for circus, theater and events of all types."/>
    <x v="127"/>
    <x v="1851"/>
    <x v="0"/>
    <x v="0"/>
    <s v="USD"/>
    <n v="1407549600"/>
    <x v="2710"/>
    <x v="1"/>
    <n v="1088"/>
    <b v="1"/>
    <x v="38"/>
    <x v="2054"/>
    <n v="84.871516544117654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x v="1"/>
    <n v="73"/>
    <b v="1"/>
    <x v="38"/>
    <x v="2055"/>
    <n v="53.945205479452056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x v="1"/>
    <n v="143"/>
    <b v="1"/>
    <x v="38"/>
    <x v="2056"/>
    <n v="50.53146853146853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x v="1"/>
    <n v="1420"/>
    <b v="1"/>
    <x v="38"/>
    <x v="2057"/>
    <n v="108.00140845070422"/>
    <x v="1"/>
    <x v="38"/>
    <x v="2713"/>
    <d v="2015-12-24T07:41:24"/>
  </r>
  <r>
    <n v="2714"/>
    <s v="The Crane Theater"/>
    <s v="The Crane will be the new home for independent theater in Northeast Minneapolis"/>
    <x v="31"/>
    <x v="1855"/>
    <x v="0"/>
    <x v="0"/>
    <s v="USD"/>
    <n v="1476486000"/>
    <x v="2714"/>
    <x v="1"/>
    <n v="305"/>
    <b v="1"/>
    <x v="38"/>
    <x v="2058"/>
    <n v="95.373770491803285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x v="1"/>
    <n v="551"/>
    <b v="1"/>
    <x v="38"/>
    <x v="2059"/>
    <n v="57.631016333938291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x v="1"/>
    <n v="187"/>
    <b v="1"/>
    <x v="38"/>
    <x v="2060"/>
    <n v="64.16048128342245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x v="1"/>
    <n v="325"/>
    <b v="1"/>
    <x v="38"/>
    <x v="2061"/>
    <n v="92.387692307692305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x v="1"/>
    <n v="148"/>
    <b v="1"/>
    <x v="38"/>
    <x v="2062"/>
    <n v="125.9797297297297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x v="0"/>
    <n v="69"/>
    <b v="1"/>
    <x v="38"/>
    <x v="2063"/>
    <n v="94.637681159420296"/>
    <x v="1"/>
    <x v="38"/>
    <x v="2719"/>
    <d v="2016-04-17T15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x v="0"/>
    <n v="173"/>
    <b v="1"/>
    <x v="38"/>
    <x v="2064"/>
    <n v="170.6994219653179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x v="0"/>
    <n v="269"/>
    <b v="1"/>
    <x v="30"/>
    <x v="2065"/>
    <n v="40.76208178438661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x v="0"/>
    <n v="185"/>
    <b v="1"/>
    <x v="30"/>
    <x v="2066"/>
    <n v="68.254054054054052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x v="0"/>
    <n v="176"/>
    <b v="1"/>
    <x v="30"/>
    <x v="2067"/>
    <n v="95.48863636363636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x v="0"/>
    <n v="1019"/>
    <b v="1"/>
    <x v="30"/>
    <x v="2068"/>
    <n v="7.1902649656526005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x v="0"/>
    <n v="113"/>
    <b v="1"/>
    <x v="30"/>
    <x v="2069"/>
    <n v="511.65486725663715"/>
    <x v="2"/>
    <x v="30"/>
    <x v="2725"/>
    <d v="2017-03-01T09:52:15"/>
  </r>
  <r>
    <n v="2726"/>
    <s v="Krimston TWO - Dual SIM case for iPhone"/>
    <s v="Krimston TWO: iPhone Dual SIM Case"/>
    <x v="57"/>
    <x v="1867"/>
    <x v="0"/>
    <x v="0"/>
    <s v="USD"/>
    <n v="1461333311"/>
    <x v="2726"/>
    <x v="0"/>
    <n v="404"/>
    <b v="1"/>
    <x v="30"/>
    <x v="2070"/>
    <n v="261.74504950495049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x v="0"/>
    <n v="707"/>
    <b v="1"/>
    <x v="30"/>
    <x v="2071"/>
    <n v="69.760961810466767"/>
    <x v="2"/>
    <x v="30"/>
    <x v="2727"/>
    <d v="2015-08-07T08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x v="2728"/>
    <x v="0"/>
    <n v="392"/>
    <b v="1"/>
    <x v="30"/>
    <x v="2072"/>
    <n v="77.229591836734699"/>
    <x v="2"/>
    <x v="30"/>
    <x v="2728"/>
    <d v="2015-12-30T06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x v="0"/>
    <n v="23"/>
    <b v="1"/>
    <x v="30"/>
    <x v="970"/>
    <n v="340.5652173913043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x v="0"/>
    <n v="682"/>
    <b v="1"/>
    <x v="30"/>
    <x v="2073"/>
    <n v="67.417903225806455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x v="0"/>
    <n v="37"/>
    <b v="1"/>
    <x v="30"/>
    <x v="2074"/>
    <n v="845.70270270270271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x v="0"/>
    <n v="146"/>
    <b v="1"/>
    <x v="30"/>
    <x v="2075"/>
    <n v="97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x v="0"/>
    <n v="119"/>
    <b v="1"/>
    <x v="30"/>
    <x v="2076"/>
    <n v="451.84033613445376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x v="0"/>
    <n v="163"/>
    <b v="1"/>
    <x v="30"/>
    <x v="2077"/>
    <n v="138.6687116564417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x v="0"/>
    <n v="339"/>
    <b v="1"/>
    <x v="30"/>
    <x v="2078"/>
    <n v="21.640147492625371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x v="0"/>
    <n v="58"/>
    <b v="1"/>
    <x v="30"/>
    <x v="2079"/>
    <n v="169.51724137931035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x v="0"/>
    <n v="456"/>
    <b v="1"/>
    <x v="30"/>
    <x v="2080"/>
    <n v="161.88210526315791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x v="0"/>
    <n v="15"/>
    <b v="1"/>
    <x v="30"/>
    <x v="2081"/>
    <n v="493.1333333333333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x v="0"/>
    <n v="191"/>
    <b v="1"/>
    <x v="30"/>
    <x v="2082"/>
    <n v="22.120418848167539"/>
    <x v="2"/>
    <x v="30"/>
    <x v="2739"/>
    <d v="2014-05-05T13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x v="0"/>
    <n v="17"/>
    <b v="1"/>
    <x v="30"/>
    <x v="101"/>
    <n v="18.235294117647058"/>
    <x v="2"/>
    <x v="30"/>
    <x v="2740"/>
    <d v="2015-03-11T15:45:52"/>
  </r>
  <r>
    <n v="2741"/>
    <s v="Mrs. Brown and Her Lost Puppy."/>
    <s v="Help me publish my 1st children's book as an aspiring author!"/>
    <x v="6"/>
    <x v="428"/>
    <x v="2"/>
    <x v="0"/>
    <s v="USD"/>
    <n v="1413770820"/>
    <x v="2741"/>
    <x v="0"/>
    <n v="4"/>
    <b v="0"/>
    <x v="39"/>
    <x v="2083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x v="0"/>
    <n v="18"/>
    <b v="0"/>
    <x v="39"/>
    <x v="2084"/>
    <n v="40.611111111111114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x v="0"/>
    <n v="0"/>
    <b v="0"/>
    <x v="39"/>
    <x v="109"/>
    <e v="#DIV/0!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x v="0"/>
    <n v="22"/>
    <b v="0"/>
    <x v="39"/>
    <x v="2085"/>
    <n v="37.95454545454545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x v="0"/>
    <n v="49"/>
    <b v="0"/>
    <x v="39"/>
    <x v="2086"/>
    <n v="35.734693877551024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x v="0"/>
    <n v="19"/>
    <b v="0"/>
    <x v="39"/>
    <x v="2087"/>
    <n v="42.157894736842103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x v="0"/>
    <n v="4"/>
    <b v="0"/>
    <x v="39"/>
    <x v="2088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x v="0"/>
    <n v="4"/>
    <b v="0"/>
    <x v="39"/>
    <x v="550"/>
    <n v="13.25"/>
    <x v="3"/>
    <x v="39"/>
    <x v="2748"/>
    <d v="2016-09-02T09:03:22"/>
  </r>
  <r>
    <n v="2749"/>
    <s v="A Tree is a Tree, no matter what you see.  CHILDREN'S BOOK"/>
    <s v="Self-publishing my children's book."/>
    <x v="3"/>
    <x v="178"/>
    <x v="2"/>
    <x v="0"/>
    <s v="USD"/>
    <n v="1428171037"/>
    <x v="2749"/>
    <x v="0"/>
    <n v="2"/>
    <b v="0"/>
    <x v="39"/>
    <x v="2089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x v="0"/>
    <n v="0"/>
    <b v="0"/>
    <x v="39"/>
    <x v="109"/>
    <e v="#DIV/0!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x v="0"/>
    <n v="0"/>
    <b v="0"/>
    <x v="39"/>
    <x v="109"/>
    <e v="#DIV/0!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x v="0"/>
    <n v="14"/>
    <b v="0"/>
    <x v="39"/>
    <x v="2090"/>
    <n v="39.285714285714285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x v="0"/>
    <n v="8"/>
    <b v="0"/>
    <x v="39"/>
    <x v="2091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x v="0"/>
    <n v="0"/>
    <b v="0"/>
    <x v="39"/>
    <x v="109"/>
    <e v="#DIV/0!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x v="0"/>
    <n v="15"/>
    <b v="0"/>
    <x v="39"/>
    <x v="2092"/>
    <n v="17.333333333333332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x v="0"/>
    <n v="33"/>
    <b v="0"/>
    <x v="39"/>
    <x v="156"/>
    <n v="31.757575757575758"/>
    <x v="3"/>
    <x v="39"/>
    <x v="2756"/>
    <d v="2014-01-11T13:36:41"/>
  </r>
  <r>
    <n v="2757"/>
    <s v="C is for Crooked"/>
    <s v="A children's letter book that Lampoons Hillary Clinton"/>
    <x v="15"/>
    <x v="115"/>
    <x v="2"/>
    <x v="0"/>
    <s v="USD"/>
    <n v="1470498332"/>
    <x v="2757"/>
    <x v="0"/>
    <n v="2"/>
    <b v="0"/>
    <x v="39"/>
    <x v="886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x v="0"/>
    <n v="6"/>
    <b v="0"/>
    <x v="39"/>
    <x v="2093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x v="0"/>
    <n v="2"/>
    <b v="0"/>
    <x v="39"/>
    <x v="1131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x v="0"/>
    <n v="0"/>
    <b v="0"/>
    <x v="39"/>
    <x v="109"/>
    <e v="#DIV/0!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x v="0"/>
    <n v="4"/>
    <b v="0"/>
    <x v="39"/>
    <x v="174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x v="0"/>
    <n v="1"/>
    <b v="0"/>
    <x v="39"/>
    <x v="2094"/>
    <n v="25"/>
    <x v="3"/>
    <x v="39"/>
    <x v="2762"/>
    <d v="2012-03-18T15:53:15"/>
  </r>
  <r>
    <n v="2763"/>
    <s v="My Christmas Star"/>
    <s v="How Santa finds childrens homes without getting lost by following certain stars."/>
    <x v="371"/>
    <x v="456"/>
    <x v="2"/>
    <x v="0"/>
    <s v="USD"/>
    <n v="1369403684"/>
    <x v="2763"/>
    <x v="0"/>
    <n v="3"/>
    <b v="0"/>
    <x v="39"/>
    <x v="2095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x v="0"/>
    <n v="4"/>
    <b v="0"/>
    <x v="39"/>
    <x v="2096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x v="0"/>
    <n v="0"/>
    <b v="0"/>
    <x v="39"/>
    <x v="109"/>
    <e v="#DIV/0!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x v="0"/>
    <n v="4"/>
    <b v="0"/>
    <x v="39"/>
    <x v="17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x v="0"/>
    <n v="3"/>
    <b v="0"/>
    <x v="39"/>
    <x v="1671"/>
    <n v="11.333333333333334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x v="0"/>
    <n v="34"/>
    <b v="0"/>
    <x v="39"/>
    <x v="2097"/>
    <n v="29.47058823529411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x v="0"/>
    <n v="2"/>
    <b v="0"/>
    <x v="39"/>
    <x v="1161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x v="0"/>
    <n v="33"/>
    <b v="0"/>
    <x v="39"/>
    <x v="2098"/>
    <n v="63.09848484848485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x v="0"/>
    <n v="0"/>
    <b v="0"/>
    <x v="39"/>
    <x v="109"/>
    <e v="#DIV/0!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x v="0"/>
    <n v="0"/>
    <b v="0"/>
    <x v="39"/>
    <x v="109"/>
    <e v="#DIV/0!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x v="0"/>
    <n v="1"/>
    <b v="0"/>
    <x v="39"/>
    <x v="2099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x v="0"/>
    <n v="13"/>
    <b v="0"/>
    <x v="39"/>
    <x v="2100"/>
    <n v="43.846153846153847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x v="0"/>
    <n v="2"/>
    <b v="0"/>
    <x v="39"/>
    <x v="419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x v="0"/>
    <n v="36"/>
    <b v="0"/>
    <x v="39"/>
    <x v="2101"/>
    <n v="45.972222222222221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x v="0"/>
    <n v="1"/>
    <b v="0"/>
    <x v="39"/>
    <x v="119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x v="0"/>
    <n v="15"/>
    <b v="0"/>
    <x v="39"/>
    <x v="2102"/>
    <n v="93.666666666666671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x v="0"/>
    <n v="1"/>
    <b v="0"/>
    <x v="39"/>
    <x v="2103"/>
    <n v="53"/>
    <x v="3"/>
    <x v="39"/>
    <x v="2779"/>
    <d v="2015-11-22T07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x v="2780"/>
    <x v="0"/>
    <n v="0"/>
    <b v="0"/>
    <x v="39"/>
    <x v="109"/>
    <e v="#DIV/0!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x v="0"/>
    <n v="28"/>
    <b v="1"/>
    <x v="6"/>
    <x v="2104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x v="0"/>
    <n v="18"/>
    <b v="1"/>
    <x v="6"/>
    <x v="43"/>
    <n v="66.666666666666671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x v="0"/>
    <n v="61"/>
    <b v="1"/>
    <x v="6"/>
    <x v="1444"/>
    <n v="18.77049180327868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x v="0"/>
    <n v="108"/>
    <b v="1"/>
    <x v="6"/>
    <x v="984"/>
    <n v="66.111111111111114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x v="0"/>
    <n v="142"/>
    <b v="1"/>
    <x v="6"/>
    <x v="212"/>
    <n v="36.859154929577464"/>
    <x v="1"/>
    <x v="6"/>
    <x v="2785"/>
    <d v="2016-08-05T13:00:00"/>
  </r>
  <r>
    <n v="2786"/>
    <s v="Fierce"/>
    <s v="A heart-melting farce about sex, art and the lovelorn lay-abouts of London-town."/>
    <x v="30"/>
    <x v="1889"/>
    <x v="0"/>
    <x v="1"/>
    <s v="GBP"/>
    <n v="1404913180"/>
    <x v="2786"/>
    <x v="0"/>
    <n v="74"/>
    <b v="1"/>
    <x v="6"/>
    <x v="2105"/>
    <n v="39.810810810810814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x v="0"/>
    <n v="38"/>
    <b v="1"/>
    <x v="6"/>
    <x v="2106"/>
    <n v="31.5"/>
    <x v="1"/>
    <x v="6"/>
    <x v="2787"/>
    <d v="2014-07-17T20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x v="2788"/>
    <x v="0"/>
    <n v="20"/>
    <b v="1"/>
    <x v="6"/>
    <x v="78"/>
    <n v="102.5"/>
    <x v="1"/>
    <x v="6"/>
    <x v="2788"/>
    <d v="2016-07-29T08:50:43"/>
  </r>
  <r>
    <n v="2789"/>
    <s v="The Adventurers Club"/>
    <s v="BNT's Biggest Adventure So Far: Our 2015 full length production!"/>
    <x v="9"/>
    <x v="1891"/>
    <x v="0"/>
    <x v="0"/>
    <s v="USD"/>
    <n v="1426132800"/>
    <x v="2789"/>
    <x v="0"/>
    <n v="24"/>
    <b v="1"/>
    <x v="6"/>
    <x v="2107"/>
    <n v="126.45833333333333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x v="0"/>
    <n v="66"/>
    <b v="1"/>
    <x v="6"/>
    <x v="2108"/>
    <n v="47.878787878787875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x v="0"/>
    <n v="28"/>
    <b v="1"/>
    <x v="6"/>
    <x v="78"/>
    <n v="73.214285714285708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x v="0"/>
    <n v="24"/>
    <b v="1"/>
    <x v="6"/>
    <x v="2109"/>
    <n v="89.666666666666671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x v="0"/>
    <n v="73"/>
    <b v="1"/>
    <x v="6"/>
    <x v="2110"/>
    <n v="151.4623287671233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x v="0"/>
    <n v="3"/>
    <b v="1"/>
    <x v="6"/>
    <x v="2111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x v="0"/>
    <n v="20"/>
    <b v="1"/>
    <x v="6"/>
    <x v="2112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x v="0"/>
    <n v="21"/>
    <b v="1"/>
    <x v="6"/>
    <x v="2113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x v="0"/>
    <n v="94"/>
    <b v="1"/>
    <x v="6"/>
    <x v="2114"/>
    <n v="87.35755319148937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x v="0"/>
    <n v="139"/>
    <b v="1"/>
    <x v="6"/>
    <x v="578"/>
    <n v="36.474820143884891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x v="0"/>
    <n v="130"/>
    <b v="1"/>
    <x v="6"/>
    <x v="2115"/>
    <n v="44.859538461538463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x v="0"/>
    <n v="31"/>
    <b v="1"/>
    <x v="6"/>
    <x v="2116"/>
    <n v="42.903225806451616"/>
    <x v="1"/>
    <x v="6"/>
    <x v="2800"/>
    <d v="2015-01-04T05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x v="2801"/>
    <x v="0"/>
    <n v="13"/>
    <b v="1"/>
    <x v="6"/>
    <x v="2117"/>
    <n v="51.230769230769234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x v="0"/>
    <n v="90"/>
    <b v="1"/>
    <x v="6"/>
    <x v="2118"/>
    <n v="33.944444444444443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x v="0"/>
    <n v="141"/>
    <b v="1"/>
    <x v="6"/>
    <x v="2119"/>
    <n v="90.74468085106383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x v="0"/>
    <n v="23"/>
    <b v="1"/>
    <x v="6"/>
    <x v="935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x v="0"/>
    <n v="18"/>
    <b v="1"/>
    <x v="6"/>
    <x v="1007"/>
    <n v="24.444444444444443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x v="0"/>
    <n v="76"/>
    <b v="1"/>
    <x v="6"/>
    <x v="2120"/>
    <n v="44.25"/>
    <x v="1"/>
    <x v="6"/>
    <x v="2806"/>
    <d v="2015-08-05T03:00:00"/>
  </r>
  <r>
    <n v="2807"/>
    <s v="The Commission Theatre Co."/>
    <s v="Bringing Shakespeare back to the Playwrights"/>
    <x v="10"/>
    <x v="540"/>
    <x v="0"/>
    <x v="0"/>
    <s v="USD"/>
    <n v="1435611438"/>
    <x v="2807"/>
    <x v="0"/>
    <n v="93"/>
    <b v="1"/>
    <x v="6"/>
    <x v="582"/>
    <n v="67.741935483870961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x v="0"/>
    <n v="69"/>
    <b v="1"/>
    <x v="6"/>
    <x v="2121"/>
    <n v="65.376811594202906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x v="0"/>
    <n v="21"/>
    <b v="1"/>
    <x v="6"/>
    <x v="2122"/>
    <n v="121.904761904761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x v="0"/>
    <n v="57"/>
    <b v="1"/>
    <x v="6"/>
    <x v="2123"/>
    <n v="47.456140350877192"/>
    <x v="1"/>
    <x v="6"/>
    <x v="2810"/>
    <d v="2014-05-31T19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x v="0"/>
    <n v="108"/>
    <b v="1"/>
    <x v="6"/>
    <x v="2124"/>
    <n v="92.84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x v="0"/>
    <n v="83"/>
    <b v="1"/>
    <x v="6"/>
    <x v="2125"/>
    <n v="68.253012048192772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x v="0"/>
    <n v="96"/>
    <b v="1"/>
    <x v="6"/>
    <x v="2126"/>
    <n v="37.209583333333335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x v="0"/>
    <n v="64"/>
    <b v="1"/>
    <x v="6"/>
    <x v="2127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x v="0"/>
    <n v="14"/>
    <b v="1"/>
    <x v="6"/>
    <x v="1003"/>
    <n v="43.214285714285715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x v="0"/>
    <n v="169"/>
    <b v="1"/>
    <x v="6"/>
    <x v="2128"/>
    <n v="25.13017751479289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x v="0"/>
    <n v="33"/>
    <b v="1"/>
    <x v="6"/>
    <x v="2129"/>
    <n v="23.636363636363637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x v="0"/>
    <n v="102"/>
    <b v="1"/>
    <x v="6"/>
    <x v="2130"/>
    <n v="103.95098039215686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x v="0"/>
    <n v="104"/>
    <b v="1"/>
    <x v="6"/>
    <x v="2131"/>
    <n v="50.384615384615387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x v="0"/>
    <n v="20"/>
    <b v="1"/>
    <x v="6"/>
    <x v="1627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x v="0"/>
    <n v="35"/>
    <b v="1"/>
    <x v="6"/>
    <x v="31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x v="0"/>
    <n v="94"/>
    <b v="1"/>
    <x v="6"/>
    <x v="31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x v="0"/>
    <n v="14"/>
    <b v="1"/>
    <x v="6"/>
    <x v="1014"/>
    <n v="8.8571428571428577"/>
    <x v="1"/>
    <x v="6"/>
    <x v="2823"/>
    <d v="2015-03-31T14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x v="0"/>
    <n v="15"/>
    <b v="1"/>
    <x v="6"/>
    <x v="2132"/>
    <n v="50.66666666666666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x v="0"/>
    <n v="51"/>
    <b v="1"/>
    <x v="6"/>
    <x v="101"/>
    <n v="60.78431372549019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x v="0"/>
    <n v="19"/>
    <b v="1"/>
    <x v="6"/>
    <x v="2133"/>
    <n v="113.42105263157895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x v="0"/>
    <n v="23"/>
    <b v="1"/>
    <x v="6"/>
    <x v="966"/>
    <n v="104.5652173913043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x v="0"/>
    <n v="97"/>
    <b v="1"/>
    <x v="6"/>
    <x v="2134"/>
    <n v="98.30927835051547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x v="0"/>
    <n v="76"/>
    <b v="1"/>
    <x v="6"/>
    <x v="2135"/>
    <n v="35.039473684210527"/>
    <x v="1"/>
    <x v="6"/>
    <x v="2829"/>
    <d v="2016-06-02T02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x v="2830"/>
    <x v="0"/>
    <n v="11"/>
    <b v="1"/>
    <x v="6"/>
    <x v="31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x v="0"/>
    <n v="52"/>
    <b v="1"/>
    <x v="6"/>
    <x v="1934"/>
    <n v="63.846153846153847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x v="0"/>
    <n v="95"/>
    <b v="1"/>
    <x v="6"/>
    <x v="2136"/>
    <n v="30.189368421052631"/>
    <x v="1"/>
    <x v="6"/>
    <x v="2832"/>
    <d v="2014-11-23T14:00:00"/>
  </r>
  <r>
    <n v="2833"/>
    <s v="Star Man Rocket Man"/>
    <s v="A new play about exploring outer space"/>
    <x v="200"/>
    <x v="1920"/>
    <x v="0"/>
    <x v="0"/>
    <s v="USD"/>
    <n v="1444528800"/>
    <x v="2833"/>
    <x v="0"/>
    <n v="35"/>
    <b v="1"/>
    <x v="6"/>
    <x v="2137"/>
    <n v="83.51428571428572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x v="0"/>
    <n v="21"/>
    <b v="1"/>
    <x v="6"/>
    <x v="2138"/>
    <n v="64.761904761904759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x v="0"/>
    <n v="93"/>
    <b v="1"/>
    <x v="6"/>
    <x v="2139"/>
    <n v="20.11817204301075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x v="0"/>
    <n v="11"/>
    <b v="1"/>
    <x v="6"/>
    <x v="919"/>
    <n v="44.090909090909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x v="0"/>
    <n v="21"/>
    <b v="1"/>
    <x v="6"/>
    <x v="31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x v="0"/>
    <n v="54"/>
    <b v="1"/>
    <x v="6"/>
    <x v="966"/>
    <n v="44.5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x v="0"/>
    <n v="31"/>
    <b v="1"/>
    <x v="6"/>
    <x v="2140"/>
    <n v="125.80645161290323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x v="0"/>
    <n v="132"/>
    <b v="1"/>
    <x v="6"/>
    <x v="87"/>
    <n v="19.696969696969695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x v="0"/>
    <n v="1"/>
    <b v="0"/>
    <x v="6"/>
    <x v="460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x v="0"/>
    <n v="0"/>
    <b v="0"/>
    <x v="6"/>
    <x v="109"/>
    <e v="#DIV/0!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x v="0"/>
    <n v="0"/>
    <b v="0"/>
    <x v="6"/>
    <x v="109"/>
    <e v="#DIV/0!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x v="0"/>
    <n v="1"/>
    <b v="0"/>
    <x v="6"/>
    <x v="2141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x v="0"/>
    <n v="39"/>
    <b v="0"/>
    <x v="6"/>
    <x v="2142"/>
    <n v="60.666666666666664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x v="0"/>
    <n v="0"/>
    <b v="0"/>
    <x v="6"/>
    <x v="109"/>
    <e v="#DIV/0!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x v="0"/>
    <n v="0"/>
    <b v="0"/>
    <x v="6"/>
    <x v="109"/>
    <e v="#DIV/0!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x v="0"/>
    <n v="3"/>
    <b v="0"/>
    <x v="6"/>
    <x v="418"/>
    <n v="23.333333333333332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x v="0"/>
    <n v="1"/>
    <b v="0"/>
    <x v="6"/>
    <x v="460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x v="0"/>
    <n v="13"/>
    <b v="0"/>
    <x v="6"/>
    <x v="2143"/>
    <n v="23.923076923076923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x v="0"/>
    <n v="0"/>
    <b v="0"/>
    <x v="6"/>
    <x v="109"/>
    <e v="#DIV/0!"/>
    <x v="1"/>
    <x v="6"/>
    <x v="2851"/>
    <d v="2016-01-29T15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x v="0"/>
    <n v="6"/>
    <b v="0"/>
    <x v="6"/>
    <x v="1160"/>
    <n v="15.833333333333334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x v="0"/>
    <n v="0"/>
    <b v="0"/>
    <x v="6"/>
    <x v="109"/>
    <e v="#DIV/0!"/>
    <x v="1"/>
    <x v="6"/>
    <x v="2853"/>
    <d v="2014-09-13T20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x v="0"/>
    <n v="14"/>
    <b v="0"/>
    <x v="6"/>
    <x v="2144"/>
    <n v="29.785714285714285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x v="0"/>
    <n v="5"/>
    <b v="0"/>
    <x v="6"/>
    <x v="2145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x v="0"/>
    <n v="6"/>
    <b v="0"/>
    <x v="6"/>
    <x v="2146"/>
    <n v="24.333333333333332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x v="0"/>
    <n v="15"/>
    <b v="0"/>
    <x v="6"/>
    <x v="2147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x v="0"/>
    <n v="0"/>
    <b v="0"/>
    <x v="6"/>
    <x v="109"/>
    <e v="#DIV/0!"/>
    <x v="1"/>
    <x v="6"/>
    <x v="2858"/>
    <d v="2014-12-05T03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x v="0"/>
    <n v="1"/>
    <b v="0"/>
    <x v="6"/>
    <x v="192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x v="0"/>
    <n v="9"/>
    <b v="0"/>
    <x v="6"/>
    <x v="2148"/>
    <n v="29.555555555555557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x v="0"/>
    <n v="3"/>
    <b v="0"/>
    <x v="6"/>
    <x v="2149"/>
    <n v="26.666666666666668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x v="0"/>
    <n v="3"/>
    <b v="0"/>
    <x v="6"/>
    <x v="2150"/>
    <n v="18.33333333333333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x v="0"/>
    <n v="1"/>
    <b v="0"/>
    <x v="6"/>
    <x v="167"/>
    <n v="20"/>
    <x v="1"/>
    <x v="6"/>
    <x v="2863"/>
    <d v="2014-09-09T08:12:03"/>
  </r>
  <r>
    <n v="2864"/>
    <s v="'Haunting Julia' by Alan Ayckbourn"/>
    <s v="Accessible, original theatre for all!"/>
    <x v="30"/>
    <x v="130"/>
    <x v="2"/>
    <x v="1"/>
    <s v="GBP"/>
    <n v="1437139080"/>
    <x v="2864"/>
    <x v="0"/>
    <n v="3"/>
    <b v="0"/>
    <x v="6"/>
    <x v="1462"/>
    <n v="13.333333333333334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x v="0"/>
    <n v="0"/>
    <b v="0"/>
    <x v="6"/>
    <x v="109"/>
    <e v="#DIV/0!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x v="0"/>
    <n v="2"/>
    <b v="0"/>
    <x v="6"/>
    <x v="2151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x v="0"/>
    <n v="10"/>
    <b v="0"/>
    <x v="6"/>
    <x v="2152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x v="0"/>
    <n v="60"/>
    <b v="0"/>
    <x v="6"/>
    <x v="2153"/>
    <n v="105.0293333333333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x v="0"/>
    <n v="5"/>
    <b v="0"/>
    <x v="6"/>
    <x v="2011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x v="0"/>
    <n v="9"/>
    <b v="0"/>
    <x v="6"/>
    <x v="2154"/>
    <n v="83.333333333333329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x v="0"/>
    <n v="13"/>
    <b v="0"/>
    <x v="6"/>
    <x v="2155"/>
    <n v="35.92307692307692"/>
    <x v="1"/>
    <x v="6"/>
    <x v="2871"/>
    <d v="2014-12-21T09:43:33"/>
  </r>
  <r>
    <n v="2872"/>
    <s v="Loud Arts"/>
    <s v="Local Theatre group in Loudoun County, Virginia. Looking for funds to start producing shows!"/>
    <x v="9"/>
    <x v="117"/>
    <x v="2"/>
    <x v="0"/>
    <s v="USD"/>
    <n v="1434768438"/>
    <x v="2872"/>
    <x v="0"/>
    <n v="0"/>
    <b v="0"/>
    <x v="6"/>
    <x v="109"/>
    <e v="#DIV/0!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x v="0"/>
    <n v="8"/>
    <b v="0"/>
    <x v="6"/>
    <x v="2156"/>
    <n v="119.12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x v="0"/>
    <n v="3"/>
    <b v="0"/>
    <x v="6"/>
    <x v="1656"/>
    <n v="90.333333333333329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x v="0"/>
    <n v="3"/>
    <b v="0"/>
    <x v="6"/>
    <x v="2157"/>
    <n v="2.3333333333333335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x v="0"/>
    <n v="0"/>
    <b v="0"/>
    <x v="6"/>
    <x v="109"/>
    <e v="#DIV/0!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x v="0"/>
    <n v="6"/>
    <b v="0"/>
    <x v="6"/>
    <x v="2158"/>
    <n v="108.333333333333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x v="0"/>
    <n v="4"/>
    <b v="0"/>
    <x v="6"/>
    <x v="1153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x v="0"/>
    <n v="1"/>
    <b v="0"/>
    <x v="6"/>
    <x v="2159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x v="0"/>
    <n v="29"/>
    <b v="0"/>
    <x v="6"/>
    <x v="2160"/>
    <n v="96.551724137931032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x v="0"/>
    <n v="0"/>
    <b v="0"/>
    <x v="6"/>
    <x v="109"/>
    <e v="#DIV/0!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x v="0"/>
    <n v="4"/>
    <b v="0"/>
    <x v="6"/>
    <x v="2161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x v="0"/>
    <n v="5"/>
    <b v="0"/>
    <x v="6"/>
    <x v="2162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x v="0"/>
    <n v="4"/>
    <b v="0"/>
    <x v="6"/>
    <x v="2163"/>
    <n v="46.25"/>
    <x v="1"/>
    <x v="6"/>
    <x v="2884"/>
    <d v="2014-12-05T09:27:15"/>
  </r>
  <r>
    <n v="2885"/>
    <s v="The Wedding"/>
    <s v="An historic and proud work of Polish nationalistic literature performed on stage."/>
    <x v="44"/>
    <x v="176"/>
    <x v="2"/>
    <x v="0"/>
    <s v="USD"/>
    <n v="1426294201"/>
    <x v="2885"/>
    <x v="0"/>
    <n v="5"/>
    <b v="0"/>
    <x v="6"/>
    <x v="2164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x v="0"/>
    <n v="1"/>
    <b v="0"/>
    <x v="6"/>
    <x v="152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x v="0"/>
    <n v="1"/>
    <b v="0"/>
    <x v="6"/>
    <x v="874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x v="0"/>
    <n v="0"/>
    <b v="0"/>
    <x v="6"/>
    <x v="109"/>
    <e v="#DIV/0!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x v="0"/>
    <n v="14"/>
    <b v="0"/>
    <x v="6"/>
    <x v="2165"/>
    <n v="81.571428571428569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x v="0"/>
    <n v="3"/>
    <b v="0"/>
    <x v="6"/>
    <x v="857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x v="0"/>
    <n v="10"/>
    <b v="0"/>
    <x v="6"/>
    <x v="2166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x v="0"/>
    <n v="17"/>
    <b v="0"/>
    <x v="6"/>
    <x v="2167"/>
    <n v="29.411764705882351"/>
    <x v="1"/>
    <x v="6"/>
    <x v="2892"/>
    <d v="2014-08-25T13:00:00"/>
  </r>
  <r>
    <n v="2893"/>
    <s v="REDISCOVERING KIA THE PLAY"/>
    <s v="Fundraising for REDISCOVERING KIA THE PLAY"/>
    <x v="10"/>
    <x v="379"/>
    <x v="2"/>
    <x v="0"/>
    <s v="USD"/>
    <n v="1420768800"/>
    <x v="2893"/>
    <x v="0"/>
    <n v="2"/>
    <b v="0"/>
    <x v="6"/>
    <x v="724"/>
    <n v="12.5"/>
    <x v="1"/>
    <x v="6"/>
    <x v="2893"/>
    <d v="2015-01-08T18:00:00"/>
  </r>
  <r>
    <n v="2894"/>
    <s v="How Could You Do This To Me (The Stage Play)"/>
    <s v="This Is A Story About A Woman A Man And A Woman"/>
    <x v="63"/>
    <x v="117"/>
    <x v="2"/>
    <x v="0"/>
    <s v="USD"/>
    <n v="1428100815"/>
    <x v="2894"/>
    <x v="0"/>
    <n v="0"/>
    <b v="0"/>
    <x v="6"/>
    <x v="109"/>
    <e v="#DIV/0!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x v="0"/>
    <n v="4"/>
    <b v="0"/>
    <x v="6"/>
    <x v="2168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x v="0"/>
    <n v="12"/>
    <b v="0"/>
    <x v="6"/>
    <x v="2169"/>
    <n v="52.083333333333336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x v="0"/>
    <n v="3"/>
    <b v="0"/>
    <x v="6"/>
    <x v="2170"/>
    <n v="183.33333333333334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x v="0"/>
    <n v="12"/>
    <b v="0"/>
    <x v="6"/>
    <x v="2171"/>
    <n v="26.333333333333332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x v="0"/>
    <n v="0"/>
    <b v="0"/>
    <x v="6"/>
    <x v="109"/>
    <e v="#DIV/0!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x v="0"/>
    <n v="7"/>
    <b v="0"/>
    <x v="6"/>
    <x v="2172"/>
    <n v="486.42857142857144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x v="0"/>
    <n v="2"/>
    <b v="0"/>
    <x v="6"/>
    <x v="417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x v="0"/>
    <n v="1"/>
    <b v="0"/>
    <x v="6"/>
    <x v="374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x v="0"/>
    <n v="4"/>
    <b v="0"/>
    <x v="6"/>
    <x v="2173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x v="0"/>
    <n v="4"/>
    <b v="0"/>
    <x v="6"/>
    <x v="152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x v="0"/>
    <n v="17"/>
    <b v="0"/>
    <x v="6"/>
    <x v="2174"/>
    <n v="36.588235294117645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x v="0"/>
    <n v="7"/>
    <b v="0"/>
    <x v="6"/>
    <x v="2175"/>
    <n v="80.714285714285708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x v="0"/>
    <n v="2"/>
    <b v="0"/>
    <x v="6"/>
    <x v="123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x v="0"/>
    <n v="5"/>
    <b v="0"/>
    <x v="6"/>
    <x v="178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x v="0"/>
    <n v="1"/>
    <b v="0"/>
    <x v="6"/>
    <x v="469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x v="0"/>
    <n v="1"/>
    <b v="0"/>
    <x v="6"/>
    <x v="372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x v="0"/>
    <n v="14"/>
    <b v="0"/>
    <x v="6"/>
    <x v="2176"/>
    <n v="46.928571428571431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x v="0"/>
    <n v="26"/>
    <b v="0"/>
    <x v="6"/>
    <x v="2177"/>
    <n v="78.076923076923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x v="0"/>
    <n v="2"/>
    <b v="0"/>
    <x v="6"/>
    <x v="459"/>
    <n v="1"/>
    <x v="1"/>
    <x v="6"/>
    <x v="2913"/>
    <d v="2014-09-06T14:08:59"/>
  </r>
  <r>
    <n v="2914"/>
    <s v="Hercules the Panto"/>
    <s v="Hercules must complete four challenges in order to meet the father he never knew"/>
    <x v="31"/>
    <x v="116"/>
    <x v="2"/>
    <x v="1"/>
    <s v="GBP"/>
    <n v="1426365994"/>
    <x v="2914"/>
    <x v="0"/>
    <n v="1"/>
    <b v="0"/>
    <x v="6"/>
    <x v="524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x v="0"/>
    <n v="3"/>
    <b v="0"/>
    <x v="6"/>
    <x v="2178"/>
    <n v="203.66666666666666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x v="0"/>
    <n v="7"/>
    <b v="0"/>
    <x v="6"/>
    <x v="2179"/>
    <n v="20.714285714285715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x v="0"/>
    <n v="9"/>
    <b v="0"/>
    <x v="6"/>
    <x v="2180"/>
    <n v="48.555555555555557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x v="0"/>
    <n v="20"/>
    <b v="0"/>
    <x v="6"/>
    <x v="2181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x v="0"/>
    <n v="6"/>
    <b v="0"/>
    <x v="6"/>
    <x v="2182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x v="0"/>
    <n v="13"/>
    <b v="0"/>
    <x v="6"/>
    <x v="2183"/>
    <n v="51.615384615384613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x v="0"/>
    <n v="3"/>
    <b v="1"/>
    <x v="40"/>
    <x v="2184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x v="0"/>
    <n v="6"/>
    <b v="1"/>
    <x v="40"/>
    <x v="31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x v="0"/>
    <n v="10"/>
    <b v="1"/>
    <x v="40"/>
    <x v="31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x v="0"/>
    <n v="147"/>
    <b v="1"/>
    <x v="40"/>
    <x v="1912"/>
    <n v="175.51020408163265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x v="0"/>
    <n v="199"/>
    <b v="1"/>
    <x v="40"/>
    <x v="2185"/>
    <n v="231.6617587939698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x v="0"/>
    <n v="50"/>
    <b v="1"/>
    <x v="40"/>
    <x v="1054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x v="0"/>
    <n v="21"/>
    <b v="1"/>
    <x v="40"/>
    <x v="2186"/>
    <n v="112.14285714285714"/>
    <x v="1"/>
    <x v="40"/>
    <x v="2927"/>
    <d v="2014-07-14T21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x v="0"/>
    <n v="24"/>
    <b v="1"/>
    <x v="40"/>
    <x v="31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x v="0"/>
    <n v="32"/>
    <b v="1"/>
    <x v="40"/>
    <x v="2187"/>
    <n v="255.17343750000001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x v="0"/>
    <n v="62"/>
    <b v="1"/>
    <x v="40"/>
    <x v="2188"/>
    <n v="162.774193548387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x v="0"/>
    <n v="9"/>
    <b v="1"/>
    <x v="40"/>
    <x v="938"/>
    <n v="88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x v="0"/>
    <n v="38"/>
    <b v="1"/>
    <x v="40"/>
    <x v="2189"/>
    <n v="85.73684210526316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x v="0"/>
    <n v="54"/>
    <b v="1"/>
    <x v="40"/>
    <x v="2190"/>
    <n v="47.574074074074076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x v="0"/>
    <n v="37"/>
    <b v="1"/>
    <x v="40"/>
    <x v="1277"/>
    <n v="72.972972972972968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x v="0"/>
    <n v="39"/>
    <b v="1"/>
    <x v="40"/>
    <x v="2191"/>
    <n v="90.538461538461533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x v="0"/>
    <n v="34"/>
    <b v="1"/>
    <x v="40"/>
    <x v="602"/>
    <n v="37.647058823529413"/>
    <x v="1"/>
    <x v="40"/>
    <x v="2936"/>
    <d v="2014-10-12T20:59:00"/>
  </r>
  <r>
    <n v="2937"/>
    <s v="UCAS"/>
    <s v="UCAS is a new British musical premiering at the Edinburgh Fringe Festival 2014."/>
    <x v="15"/>
    <x v="41"/>
    <x v="0"/>
    <x v="1"/>
    <s v="GBP"/>
    <n v="1405249113"/>
    <x v="2937"/>
    <x v="0"/>
    <n v="55"/>
    <b v="1"/>
    <x v="40"/>
    <x v="25"/>
    <n v="36.363636363636367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x v="0"/>
    <n v="32"/>
    <b v="1"/>
    <x v="40"/>
    <x v="300"/>
    <n v="126.7187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x v="0"/>
    <n v="25"/>
    <b v="1"/>
    <x v="40"/>
    <x v="2192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x v="0"/>
    <n v="33"/>
    <b v="1"/>
    <x v="40"/>
    <x v="2193"/>
    <n v="81.242424242424249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x v="0"/>
    <n v="1"/>
    <b v="0"/>
    <x v="38"/>
    <x v="524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x v="0"/>
    <n v="202"/>
    <b v="0"/>
    <x v="38"/>
    <x v="2194"/>
    <n v="202.22772277227722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x v="0"/>
    <n v="0"/>
    <b v="0"/>
    <x v="38"/>
    <x v="109"/>
    <e v="#DIV/0!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x v="0"/>
    <n v="1"/>
    <b v="0"/>
    <x v="38"/>
    <x v="460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x v="0"/>
    <n v="0"/>
    <b v="0"/>
    <x v="38"/>
    <x v="109"/>
    <e v="#DIV/0!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x v="0"/>
    <n v="2"/>
    <b v="0"/>
    <x v="38"/>
    <x v="370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x v="0"/>
    <n v="13"/>
    <b v="0"/>
    <x v="38"/>
    <x v="2195"/>
    <n v="82.46153846153846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x v="0"/>
    <n v="9"/>
    <b v="0"/>
    <x v="38"/>
    <x v="2196"/>
    <n v="2.666666666666666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x v="0"/>
    <n v="2"/>
    <b v="0"/>
    <x v="38"/>
    <x v="453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x v="0"/>
    <n v="0"/>
    <b v="0"/>
    <x v="38"/>
    <x v="109"/>
    <e v="#DIV/0!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x v="0"/>
    <n v="58"/>
    <b v="0"/>
    <x v="38"/>
    <x v="2197"/>
    <n v="18.896551724137932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x v="0"/>
    <n v="8"/>
    <b v="0"/>
    <x v="38"/>
    <x v="2198"/>
    <n v="200.625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x v="0"/>
    <n v="3"/>
    <b v="0"/>
    <x v="38"/>
    <x v="2199"/>
    <n v="201.66666666666666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x v="0"/>
    <n v="0"/>
    <b v="0"/>
    <x v="38"/>
    <x v="109"/>
    <e v="#DIV/0!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x v="0"/>
    <n v="11"/>
    <b v="0"/>
    <x v="38"/>
    <x v="2200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x v="0"/>
    <n v="20"/>
    <b v="0"/>
    <x v="38"/>
    <x v="2201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x v="0"/>
    <n v="3"/>
    <b v="0"/>
    <x v="38"/>
    <x v="2202"/>
    <n v="93.333333333333329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x v="0"/>
    <n v="0"/>
    <b v="0"/>
    <x v="38"/>
    <x v="109"/>
    <e v="#DIV/0!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x v="0"/>
    <n v="0"/>
    <b v="0"/>
    <x v="38"/>
    <x v="109"/>
    <e v="#DIV/0!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x v="0"/>
    <n v="0"/>
    <b v="0"/>
    <x v="38"/>
    <x v="109"/>
    <e v="#DIV/0!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x v="0"/>
    <n v="108"/>
    <b v="1"/>
    <x v="6"/>
    <x v="2203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x v="0"/>
    <n v="20"/>
    <b v="1"/>
    <x v="6"/>
    <x v="662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x v="0"/>
    <n v="98"/>
    <b v="1"/>
    <x v="6"/>
    <x v="2204"/>
    <n v="109.0306122448979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x v="0"/>
    <n v="196"/>
    <b v="1"/>
    <x v="6"/>
    <x v="2205"/>
    <n v="25.69229591836734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x v="0"/>
    <n v="39"/>
    <b v="1"/>
    <x v="6"/>
    <x v="2206"/>
    <n v="41.923076923076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x v="0"/>
    <n v="128"/>
    <b v="1"/>
    <x v="6"/>
    <x v="2207"/>
    <n v="88.773437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x v="0"/>
    <n v="71"/>
    <b v="1"/>
    <x v="6"/>
    <x v="2208"/>
    <n v="80.225352112676063"/>
    <x v="1"/>
    <x v="6"/>
    <x v="2967"/>
    <d v="2015-03-08T19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x v="0"/>
    <n v="47"/>
    <b v="1"/>
    <x v="6"/>
    <x v="938"/>
    <n v="78.936170212765958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x v="0"/>
    <n v="17"/>
    <b v="1"/>
    <x v="6"/>
    <x v="2209"/>
    <n v="95.588235294117652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x v="0"/>
    <n v="91"/>
    <b v="1"/>
    <x v="6"/>
    <x v="938"/>
    <n v="69.890109890109883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x v="0"/>
    <n v="43"/>
    <b v="1"/>
    <x v="6"/>
    <x v="2210"/>
    <n v="74.534883720930239"/>
    <x v="1"/>
    <x v="6"/>
    <x v="2971"/>
    <d v="2014-08-31T07:47:58"/>
  </r>
  <r>
    <n v="2972"/>
    <s v="A Bad Plan"/>
    <s v="A group of artists. A mythical art piece. A harrowing quest. And some margaritas."/>
    <x v="13"/>
    <x v="1975"/>
    <x v="0"/>
    <x v="0"/>
    <s v="USD"/>
    <n v="1480899600"/>
    <x v="2972"/>
    <x v="0"/>
    <n v="17"/>
    <b v="1"/>
    <x v="6"/>
    <x v="2211"/>
    <n v="123.94117647058823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x v="0"/>
    <n v="33"/>
    <b v="1"/>
    <x v="6"/>
    <x v="2212"/>
    <n v="264.84848484848487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x v="0"/>
    <n v="87"/>
    <b v="1"/>
    <x v="6"/>
    <x v="607"/>
    <n v="58.620689655172413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x v="0"/>
    <n v="113"/>
    <b v="1"/>
    <x v="6"/>
    <x v="2213"/>
    <n v="70.884955752212392"/>
    <x v="1"/>
    <x v="6"/>
    <x v="2975"/>
    <d v="2014-11-26T19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x v="0"/>
    <n v="14"/>
    <b v="1"/>
    <x v="6"/>
    <x v="2214"/>
    <n v="8.5714285714285712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x v="0"/>
    <n v="30"/>
    <b v="1"/>
    <x v="6"/>
    <x v="2215"/>
    <n v="113.56666666666666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x v="0"/>
    <n v="16"/>
    <b v="1"/>
    <x v="6"/>
    <x v="2216"/>
    <n v="60.6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x v="0"/>
    <n v="46"/>
    <b v="1"/>
    <x v="6"/>
    <x v="578"/>
    <n v="110.21739130434783"/>
    <x v="1"/>
    <x v="6"/>
    <x v="2979"/>
    <d v="2015-01-05T22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x v="0"/>
    <n v="24"/>
    <b v="1"/>
    <x v="6"/>
    <x v="2217"/>
    <n v="136.45833333333334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x v="1"/>
    <n v="97"/>
    <b v="1"/>
    <x v="38"/>
    <x v="2218"/>
    <n v="53.164948453608247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x v="1"/>
    <n v="59"/>
    <b v="1"/>
    <x v="38"/>
    <x v="2219"/>
    <n v="86.491525423728817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x v="1"/>
    <n v="1095"/>
    <b v="1"/>
    <x v="38"/>
    <x v="2220"/>
    <n v="155.238273972602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x v="1"/>
    <n v="218"/>
    <b v="1"/>
    <x v="38"/>
    <x v="2221"/>
    <n v="115.08256880733946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x v="0"/>
    <n v="111"/>
    <b v="1"/>
    <x v="38"/>
    <x v="2222"/>
    <n v="109.594594594594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x v="0"/>
    <n v="56"/>
    <b v="1"/>
    <x v="38"/>
    <x v="269"/>
    <n v="45.214285714285715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x v="0"/>
    <n v="265"/>
    <b v="1"/>
    <x v="38"/>
    <x v="2223"/>
    <n v="104.15169811320754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x v="0"/>
    <n v="28"/>
    <b v="1"/>
    <x v="38"/>
    <x v="31"/>
    <n v="35.714285714285715"/>
    <x v="1"/>
    <x v="38"/>
    <x v="2988"/>
    <d v="2016-06-20T00:41:21"/>
  </r>
  <r>
    <n v="2989"/>
    <s v="Let's Light Up The Gem!"/>
    <s v="Bring the movies back to Bethel, Maine."/>
    <x v="22"/>
    <x v="1987"/>
    <x v="0"/>
    <x v="0"/>
    <s v="USD"/>
    <n v="1450673940"/>
    <x v="2989"/>
    <x v="0"/>
    <n v="364"/>
    <b v="1"/>
    <x v="38"/>
    <x v="2224"/>
    <n v="96.997252747252745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x v="0"/>
    <n v="27"/>
    <b v="1"/>
    <x v="38"/>
    <x v="31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x v="0"/>
    <n v="93"/>
    <b v="1"/>
    <x v="38"/>
    <x v="2225"/>
    <n v="94.408602150537632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x v="0"/>
    <n v="64"/>
    <b v="1"/>
    <x v="38"/>
    <x v="2226"/>
    <n v="48.984375"/>
    <x v="1"/>
    <x v="38"/>
    <x v="2992"/>
    <d v="2016-10-09T10:25:10"/>
  </r>
  <r>
    <n v="2993"/>
    <s v="TRUE WEST: Think, Dog! Productions"/>
    <s v="Help us build the Kitchen from Hell!"/>
    <x v="28"/>
    <x v="1141"/>
    <x v="0"/>
    <x v="0"/>
    <s v="USD"/>
    <n v="1455998867"/>
    <x v="2993"/>
    <x v="0"/>
    <n v="22"/>
    <b v="1"/>
    <x v="38"/>
    <x v="2227"/>
    <n v="45.59090909090909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x v="0"/>
    <n v="59"/>
    <b v="1"/>
    <x v="38"/>
    <x v="2228"/>
    <n v="23.27525423728813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x v="0"/>
    <n v="249"/>
    <b v="1"/>
    <x v="38"/>
    <x v="2229"/>
    <n v="63.2289156626506"/>
    <x v="1"/>
    <x v="38"/>
    <x v="2995"/>
    <d v="2017-01-19T07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x v="0"/>
    <n v="392"/>
    <b v="1"/>
    <x v="38"/>
    <x v="2230"/>
    <n v="153.5204081632653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x v="0"/>
    <n v="115"/>
    <b v="1"/>
    <x v="38"/>
    <x v="2231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x v="0"/>
    <n v="433"/>
    <b v="1"/>
    <x v="38"/>
    <x v="2232"/>
    <n v="118.9711316397228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x v="0"/>
    <n v="20"/>
    <b v="1"/>
    <x v="38"/>
    <x v="2233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x v="0"/>
    <n v="8"/>
    <b v="1"/>
    <x v="38"/>
    <x v="31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x v="0"/>
    <n v="175"/>
    <b v="1"/>
    <x v="38"/>
    <x v="2234"/>
    <n v="131.37719999999999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x v="0"/>
    <n v="104"/>
    <b v="1"/>
    <x v="38"/>
    <x v="2235"/>
    <n v="73.032980769230775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x v="0"/>
    <n v="17"/>
    <b v="1"/>
    <x v="38"/>
    <x v="2107"/>
    <n v="178.52941176470588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x v="0"/>
    <n v="277"/>
    <b v="1"/>
    <x v="38"/>
    <x v="2236"/>
    <n v="162.9097472924187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x v="0"/>
    <n v="118"/>
    <b v="1"/>
    <x v="38"/>
    <x v="2237"/>
    <n v="108.24237288135593"/>
    <x v="1"/>
    <x v="38"/>
    <x v="3005"/>
    <d v="2014-10-06T08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x v="0"/>
    <n v="97"/>
    <b v="1"/>
    <x v="38"/>
    <x v="2133"/>
    <n v="88.865979381443296"/>
    <x v="1"/>
    <x v="38"/>
    <x v="3006"/>
    <d v="2014-12-14T10:09:51"/>
  </r>
  <r>
    <n v="3007"/>
    <s v="Bethlem"/>
    <s v="Consuite for 2015 CoreCon.  An adventure into insanity."/>
    <x v="20"/>
    <x v="1144"/>
    <x v="0"/>
    <x v="0"/>
    <s v="USD"/>
    <n v="1429938683"/>
    <x v="3007"/>
    <x v="0"/>
    <n v="20"/>
    <b v="1"/>
    <x v="38"/>
    <x v="2238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x v="0"/>
    <n v="26"/>
    <b v="1"/>
    <x v="38"/>
    <x v="2107"/>
    <n v="116.7307692307692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x v="0"/>
    <n v="128"/>
    <b v="1"/>
    <x v="38"/>
    <x v="2239"/>
    <n v="233.898437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x v="0"/>
    <n v="15"/>
    <b v="1"/>
    <x v="38"/>
    <x v="2240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x v="0"/>
    <n v="25"/>
    <b v="1"/>
    <x v="38"/>
    <x v="2241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x v="0"/>
    <n v="55"/>
    <b v="1"/>
    <x v="38"/>
    <x v="2242"/>
    <n v="85.181818181818187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x v="0"/>
    <n v="107"/>
    <b v="1"/>
    <x v="38"/>
    <x v="2243"/>
    <n v="146.69158878504672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x v="0"/>
    <n v="557"/>
    <b v="1"/>
    <x v="38"/>
    <x v="2244"/>
    <n v="50.764811490125673"/>
    <x v="1"/>
    <x v="38"/>
    <x v="3014"/>
    <d v="2014-11-04T21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x v="0"/>
    <n v="40"/>
    <b v="1"/>
    <x v="38"/>
    <x v="2245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x v="0"/>
    <n v="36"/>
    <b v="1"/>
    <x v="38"/>
    <x v="2246"/>
    <n v="242.27777777777777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x v="0"/>
    <n v="159"/>
    <b v="1"/>
    <x v="38"/>
    <x v="2247"/>
    <n v="146.4465408805031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x v="0"/>
    <n v="41"/>
    <b v="1"/>
    <x v="38"/>
    <x v="2248"/>
    <n v="103.1707317073170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x v="0"/>
    <n v="226"/>
    <b v="1"/>
    <x v="38"/>
    <x v="2249"/>
    <n v="80.464601769911511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x v="0"/>
    <n v="30"/>
    <b v="1"/>
    <x v="38"/>
    <x v="2250"/>
    <n v="234.66666666666666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x v="0"/>
    <n v="103"/>
    <b v="1"/>
    <x v="38"/>
    <x v="2251"/>
    <n v="50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x v="0"/>
    <n v="62"/>
    <b v="1"/>
    <x v="38"/>
    <x v="2252"/>
    <n v="162.7096774193548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x v="0"/>
    <n v="6"/>
    <b v="1"/>
    <x v="38"/>
    <x v="288"/>
    <n v="120.1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x v="0"/>
    <n v="182"/>
    <b v="1"/>
    <x v="38"/>
    <x v="2253"/>
    <n v="67.697802197802204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x v="0"/>
    <n v="145"/>
    <b v="1"/>
    <x v="38"/>
    <x v="2254"/>
    <n v="52.10344827586207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x v="0"/>
    <n v="25"/>
    <b v="1"/>
    <x v="38"/>
    <x v="2255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x v="0"/>
    <n v="320"/>
    <b v="1"/>
    <x v="38"/>
    <x v="2256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x v="0"/>
    <n v="99"/>
    <b v="1"/>
    <x v="38"/>
    <x v="2257"/>
    <n v="84.85858585858585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x v="0"/>
    <n v="348"/>
    <b v="1"/>
    <x v="38"/>
    <x v="2258"/>
    <n v="94.54885057471264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x v="0"/>
    <n v="41"/>
    <b v="1"/>
    <x v="38"/>
    <x v="2259"/>
    <n v="45.536585365853661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x v="0"/>
    <n v="29"/>
    <b v="1"/>
    <x v="38"/>
    <x v="31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x v="0"/>
    <n v="25"/>
    <b v="1"/>
    <x v="38"/>
    <x v="66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x v="0"/>
    <n v="23"/>
    <b v="1"/>
    <x v="38"/>
    <x v="2260"/>
    <n v="191.13043478260869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x v="0"/>
    <n v="1260"/>
    <b v="1"/>
    <x v="38"/>
    <x v="2261"/>
    <n v="89.314285714285717"/>
    <x v="1"/>
    <x v="38"/>
    <x v="3034"/>
    <d v="2016-10-31T19:59:00"/>
  </r>
  <r>
    <n v="3035"/>
    <s v="The Coalition Theater"/>
    <s v="Help create a permanent home for live comedy shows and classes in Downtown RVA."/>
    <x v="31"/>
    <x v="2023"/>
    <x v="0"/>
    <x v="0"/>
    <s v="USD"/>
    <n v="1367674009"/>
    <x v="3035"/>
    <x v="0"/>
    <n v="307"/>
    <b v="1"/>
    <x v="38"/>
    <x v="2262"/>
    <n v="88.58863192182410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x v="0"/>
    <n v="329"/>
    <b v="1"/>
    <x v="38"/>
    <x v="2263"/>
    <n v="96.300911854103347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x v="0"/>
    <n v="32"/>
    <b v="1"/>
    <x v="38"/>
    <x v="2264"/>
    <n v="33.31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x v="0"/>
    <n v="27"/>
    <b v="1"/>
    <x v="38"/>
    <x v="10"/>
    <n v="37.222222222222221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x v="0"/>
    <n v="236"/>
    <b v="1"/>
    <x v="38"/>
    <x v="2265"/>
    <n v="92.130423728813554"/>
    <x v="1"/>
    <x v="38"/>
    <x v="3039"/>
    <d v="2013-12-28T23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x v="0"/>
    <n v="42"/>
    <b v="1"/>
    <x v="38"/>
    <x v="1881"/>
    <n v="76.785714285714292"/>
    <x v="1"/>
    <x v="38"/>
    <x v="3040"/>
    <d v="2015-06-26T15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x v="3041"/>
    <x v="0"/>
    <n v="95"/>
    <b v="1"/>
    <x v="38"/>
    <x v="2266"/>
    <n v="96.52631578947368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x v="0"/>
    <n v="37"/>
    <b v="1"/>
    <x v="38"/>
    <x v="602"/>
    <n v="51.891891891891895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x v="0"/>
    <n v="128"/>
    <b v="1"/>
    <x v="38"/>
    <x v="2267"/>
    <n v="128.914062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x v="0"/>
    <n v="156"/>
    <b v="1"/>
    <x v="38"/>
    <x v="2268"/>
    <n v="84.108974358974365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x v="0"/>
    <n v="64"/>
    <b v="1"/>
    <x v="38"/>
    <x v="2269"/>
    <n v="82.941562500000003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x v="0"/>
    <n v="58"/>
    <b v="1"/>
    <x v="38"/>
    <x v="2270"/>
    <n v="259.948275862068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x v="0"/>
    <n v="20"/>
    <b v="1"/>
    <x v="38"/>
    <x v="2271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x v="0"/>
    <n v="47"/>
    <b v="1"/>
    <x v="38"/>
    <x v="2272"/>
    <n v="177.02127659574469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x v="0"/>
    <n v="54"/>
    <b v="1"/>
    <x v="38"/>
    <x v="313"/>
    <n v="74.074074074074076"/>
    <x v="1"/>
    <x v="38"/>
    <x v="3049"/>
    <d v="2015-06-13T16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x v="0"/>
    <n v="9"/>
    <b v="1"/>
    <x v="38"/>
    <x v="938"/>
    <n v="70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x v="1"/>
    <n v="35"/>
    <b v="0"/>
    <x v="38"/>
    <x v="2273"/>
    <n v="23.6285714285714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x v="0"/>
    <n v="2"/>
    <b v="0"/>
    <x v="38"/>
    <x v="840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x v="0"/>
    <n v="3"/>
    <b v="0"/>
    <x v="38"/>
    <x v="177"/>
    <n v="13.333333333333334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x v="0"/>
    <n v="0"/>
    <b v="0"/>
    <x v="38"/>
    <x v="109"/>
    <e v="#DIV/0!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x v="0"/>
    <n v="1"/>
    <b v="0"/>
    <x v="38"/>
    <x v="2274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x v="0"/>
    <n v="0"/>
    <b v="0"/>
    <x v="38"/>
    <x v="109"/>
    <e v="#DIV/0!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x v="0"/>
    <n v="0"/>
    <b v="0"/>
    <x v="38"/>
    <x v="109"/>
    <e v="#DIV/0!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x v="0"/>
    <n v="3"/>
    <b v="0"/>
    <x v="38"/>
    <x v="374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x v="0"/>
    <n v="11"/>
    <b v="0"/>
    <x v="38"/>
    <x v="2275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x v="0"/>
    <n v="6"/>
    <b v="0"/>
    <x v="38"/>
    <x v="2276"/>
    <n v="55.833333333333336"/>
    <x v="1"/>
    <x v="38"/>
    <x v="3060"/>
    <d v="2015-09-27T22:35:34"/>
  </r>
  <r>
    <n v="3061"/>
    <s v="Help Save Parkway Cinemas!"/>
    <s v="Save a historic Local theater."/>
    <x v="80"/>
    <x v="117"/>
    <x v="2"/>
    <x v="0"/>
    <s v="USD"/>
    <n v="1407955748"/>
    <x v="3061"/>
    <x v="0"/>
    <n v="0"/>
    <b v="0"/>
    <x v="38"/>
    <x v="109"/>
    <e v="#DIV/0!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x v="0"/>
    <n v="67"/>
    <b v="0"/>
    <x v="38"/>
    <x v="2277"/>
    <n v="99.761194029850742"/>
    <x v="1"/>
    <x v="38"/>
    <x v="3062"/>
    <d v="2015-09-30T10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x v="3063"/>
    <x v="0"/>
    <n v="23"/>
    <b v="0"/>
    <x v="38"/>
    <x v="2278"/>
    <n v="25.521739130434781"/>
    <x v="1"/>
    <x v="38"/>
    <x v="3063"/>
    <d v="2016-10-22T14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x v="3064"/>
    <x v="0"/>
    <n v="72"/>
    <b v="0"/>
    <x v="38"/>
    <x v="2279"/>
    <n v="117.6527777777777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x v="0"/>
    <n v="2"/>
    <b v="0"/>
    <x v="38"/>
    <x v="167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x v="0"/>
    <n v="15"/>
    <b v="0"/>
    <x v="38"/>
    <x v="2280"/>
    <n v="2796.6666666666665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x v="0"/>
    <n v="1"/>
    <b v="0"/>
    <x v="38"/>
    <x v="453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x v="0"/>
    <n v="2"/>
    <b v="0"/>
    <x v="38"/>
    <x v="2281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x v="0"/>
    <n v="7"/>
    <b v="0"/>
    <x v="38"/>
    <x v="2282"/>
    <n v="20.142857142857142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x v="0"/>
    <n v="16"/>
    <b v="0"/>
    <x v="38"/>
    <x v="2283"/>
    <n v="20.87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x v="0"/>
    <n v="117"/>
    <b v="0"/>
    <x v="38"/>
    <x v="2284"/>
    <n v="61.30769230769230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x v="0"/>
    <n v="2"/>
    <b v="0"/>
    <x v="38"/>
    <x v="374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x v="0"/>
    <n v="7"/>
    <b v="0"/>
    <x v="38"/>
    <x v="2285"/>
    <n v="92.142857142857139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x v="0"/>
    <n v="3"/>
    <b v="0"/>
    <x v="38"/>
    <x v="2286"/>
    <n v="7.3333333333333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x v="0"/>
    <n v="20"/>
    <b v="0"/>
    <x v="38"/>
    <x v="2287"/>
    <n v="64.8"/>
    <x v="1"/>
    <x v="38"/>
    <x v="3075"/>
    <d v="2016-08-18T18:27:20"/>
  </r>
  <r>
    <n v="3076"/>
    <s v="10,000 Hours"/>
    <s v="Helping female comedians get in their 10,000 Hours of practice!"/>
    <x v="3"/>
    <x v="84"/>
    <x v="2"/>
    <x v="0"/>
    <s v="USD"/>
    <n v="1444405123"/>
    <x v="3076"/>
    <x v="0"/>
    <n v="50"/>
    <b v="0"/>
    <x v="38"/>
    <x v="2288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x v="0"/>
    <n v="2"/>
    <b v="0"/>
    <x v="38"/>
    <x v="2289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x v="0"/>
    <n v="3"/>
    <b v="0"/>
    <x v="38"/>
    <x v="2290"/>
    <n v="23.666666666666668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x v="0"/>
    <n v="27"/>
    <b v="0"/>
    <x v="38"/>
    <x v="2291"/>
    <n v="415.77777777777777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x v="0"/>
    <n v="7"/>
    <b v="0"/>
    <x v="38"/>
    <x v="2292"/>
    <n v="53.714285714285715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x v="0"/>
    <n v="5"/>
    <b v="0"/>
    <x v="38"/>
    <x v="2293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x v="0"/>
    <n v="0"/>
    <b v="0"/>
    <x v="38"/>
    <x v="109"/>
    <e v="#DIV/0!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x v="0"/>
    <n v="3"/>
    <b v="0"/>
    <x v="38"/>
    <x v="1228"/>
    <n v="18.666666666666668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x v="0"/>
    <n v="6"/>
    <b v="0"/>
    <x v="38"/>
    <x v="2294"/>
    <n v="78.333333333333329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x v="0"/>
    <n v="9"/>
    <b v="0"/>
    <x v="38"/>
    <x v="2295"/>
    <n v="67.777777777777771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x v="0"/>
    <n v="3"/>
    <b v="0"/>
    <x v="38"/>
    <x v="1161"/>
    <n v="16.666666666666668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x v="0"/>
    <n v="2"/>
    <b v="0"/>
    <x v="38"/>
    <x v="895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x v="0"/>
    <n v="3"/>
    <b v="0"/>
    <x v="38"/>
    <x v="2296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x v="0"/>
    <n v="45"/>
    <b v="0"/>
    <x v="38"/>
    <x v="2297"/>
    <n v="130.088888888888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x v="0"/>
    <n v="9"/>
    <b v="0"/>
    <x v="38"/>
    <x v="2298"/>
    <n v="1270.22222222222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x v="0"/>
    <n v="9"/>
    <b v="0"/>
    <x v="38"/>
    <x v="2299"/>
    <n v="88.444444444444443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x v="0"/>
    <n v="21"/>
    <b v="0"/>
    <x v="38"/>
    <x v="2300"/>
    <n v="56.342380952380957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x v="0"/>
    <n v="17"/>
    <b v="0"/>
    <x v="38"/>
    <x v="2301"/>
    <n v="53.529411764705884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x v="0"/>
    <n v="1"/>
    <b v="0"/>
    <x v="38"/>
    <x v="1866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x v="0"/>
    <n v="1"/>
    <b v="0"/>
    <x v="38"/>
    <x v="2302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x v="0"/>
    <n v="14"/>
    <b v="0"/>
    <x v="38"/>
    <x v="2303"/>
    <n v="56.785714285714285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x v="0"/>
    <n v="42"/>
    <b v="0"/>
    <x v="38"/>
    <x v="2304"/>
    <n v="40.833333333333336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x v="0"/>
    <n v="27"/>
    <b v="0"/>
    <x v="38"/>
    <x v="2305"/>
    <n v="65.11111111111111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x v="0"/>
    <n v="5"/>
    <b v="0"/>
    <x v="38"/>
    <x v="2306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x v="0"/>
    <n v="13"/>
    <b v="0"/>
    <x v="38"/>
    <x v="2307"/>
    <n v="140.53846153846155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x v="0"/>
    <n v="12"/>
    <b v="0"/>
    <x v="38"/>
    <x v="746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x v="0"/>
    <n v="90"/>
    <b v="0"/>
    <x v="38"/>
    <x v="2308"/>
    <n v="69.533333333333331"/>
    <x v="1"/>
    <x v="38"/>
    <x v="3102"/>
    <d v="2016-08-23T00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x v="0"/>
    <n v="2"/>
    <b v="0"/>
    <x v="38"/>
    <x v="2309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x v="0"/>
    <n v="5"/>
    <b v="0"/>
    <x v="38"/>
    <x v="2310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x v="0"/>
    <n v="31"/>
    <b v="0"/>
    <x v="38"/>
    <x v="2311"/>
    <n v="79.870967741935488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x v="0"/>
    <n v="4"/>
    <b v="0"/>
    <x v="38"/>
    <x v="2312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x v="0"/>
    <n v="29"/>
    <b v="0"/>
    <x v="38"/>
    <x v="2313"/>
    <n v="272.58620689655174"/>
    <x v="1"/>
    <x v="38"/>
    <x v="3107"/>
    <d v="2015-05-11T11:32:31"/>
  </r>
  <r>
    <n v="3108"/>
    <s v="Funding a home for our Children's Theater"/>
    <s v="We need a permanent home for the theater!"/>
    <x v="63"/>
    <x v="375"/>
    <x v="2"/>
    <x v="0"/>
    <s v="USD"/>
    <n v="1430234394"/>
    <x v="3108"/>
    <x v="0"/>
    <n v="2"/>
    <b v="0"/>
    <x v="38"/>
    <x v="2314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x v="0"/>
    <n v="114"/>
    <b v="0"/>
    <x v="38"/>
    <x v="2315"/>
    <n v="58.18421052631578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x v="0"/>
    <n v="1"/>
    <b v="0"/>
    <x v="38"/>
    <x v="167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x v="0"/>
    <n v="76"/>
    <b v="0"/>
    <x v="38"/>
    <x v="2316"/>
    <n v="70.10526315789474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x v="0"/>
    <n v="9"/>
    <b v="0"/>
    <x v="38"/>
    <x v="2317"/>
    <n v="57.888888888888886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x v="0"/>
    <n v="37"/>
    <b v="0"/>
    <x v="38"/>
    <x v="2318"/>
    <n v="125.270270270270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x v="0"/>
    <n v="0"/>
    <b v="0"/>
    <x v="38"/>
    <x v="109"/>
    <e v="#DIV/0!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x v="0"/>
    <n v="1"/>
    <b v="0"/>
    <x v="38"/>
    <x v="419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x v="0"/>
    <n v="10"/>
    <b v="0"/>
    <x v="38"/>
    <x v="2319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x v="0"/>
    <n v="1"/>
    <b v="0"/>
    <x v="38"/>
    <x v="370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x v="0"/>
    <n v="2"/>
    <b v="0"/>
    <x v="38"/>
    <x v="691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x v="0"/>
    <n v="1"/>
    <b v="0"/>
    <x v="38"/>
    <x v="833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x v="0"/>
    <n v="10"/>
    <b v="0"/>
    <x v="38"/>
    <x v="2320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x v="0"/>
    <n v="1"/>
    <b v="0"/>
    <x v="38"/>
    <x v="886"/>
    <n v="10"/>
    <x v="1"/>
    <x v="38"/>
    <x v="3121"/>
    <d v="2014-09-26T08:18:55"/>
  </r>
  <r>
    <n v="3122"/>
    <s v="be back soon (Canceled)"/>
    <s v="cancelled until further notice"/>
    <x v="212"/>
    <x v="851"/>
    <x v="1"/>
    <x v="0"/>
    <s v="USD"/>
    <n v="1478733732"/>
    <x v="3122"/>
    <x v="0"/>
    <n v="2"/>
    <b v="0"/>
    <x v="38"/>
    <x v="2321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x v="0"/>
    <n v="348"/>
    <b v="0"/>
    <x v="38"/>
    <x v="2322"/>
    <n v="244.80459770114942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x v="0"/>
    <n v="4"/>
    <b v="0"/>
    <x v="38"/>
    <x v="2323"/>
    <n v="6.5"/>
    <x v="1"/>
    <x v="38"/>
    <x v="3124"/>
    <d v="2015-02-02T10:43:21"/>
  </r>
  <r>
    <n v="3125"/>
    <s v="N/A (Canceled)"/>
    <s v="N/A"/>
    <x v="86"/>
    <x v="117"/>
    <x v="1"/>
    <x v="0"/>
    <s v="USD"/>
    <n v="1452142672"/>
    <x v="3125"/>
    <x v="0"/>
    <n v="0"/>
    <b v="0"/>
    <x v="38"/>
    <x v="109"/>
    <e v="#DIV/0!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x v="0"/>
    <n v="17"/>
    <b v="0"/>
    <x v="38"/>
    <x v="2324"/>
    <n v="61.176470588235297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x v="0"/>
    <n v="0"/>
    <b v="0"/>
    <x v="38"/>
    <x v="109"/>
    <e v="#DIV/0!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x v="0"/>
    <n v="117"/>
    <b v="0"/>
    <x v="6"/>
    <x v="2325"/>
    <n v="139.23931623931625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x v="0"/>
    <n v="1"/>
    <b v="0"/>
    <x v="6"/>
    <x v="417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x v="0"/>
    <n v="4"/>
    <b v="0"/>
    <x v="6"/>
    <x v="2326"/>
    <n v="93.75"/>
    <x v="1"/>
    <x v="6"/>
    <x v="3130"/>
    <d v="2017-04-13T20:59:00"/>
  </r>
  <r>
    <n v="3131"/>
    <s v="SNAKE EYES"/>
    <s v="A Staged Reading of &quot;Snake Eyes,&quot; a new play by Alex Rafala"/>
    <x v="393"/>
    <x v="2043"/>
    <x v="3"/>
    <x v="0"/>
    <s v="USD"/>
    <n v="1491656045"/>
    <x v="3131"/>
    <x v="0"/>
    <n v="12"/>
    <b v="0"/>
    <x v="6"/>
    <x v="2327"/>
    <n v="53.75"/>
    <x v="1"/>
    <x v="6"/>
    <x v="3131"/>
    <d v="2017-04-08T04:54:05"/>
  </r>
  <r>
    <n v="3132"/>
    <s v="A Bite of a Snake Play"/>
    <s v="Smells Like Money, Drips Like Honey, Taste Like Mocha, Better Run AWAY"/>
    <x v="11"/>
    <x v="115"/>
    <x v="3"/>
    <x v="0"/>
    <s v="USD"/>
    <n v="1492759460"/>
    <x v="3132"/>
    <x v="0"/>
    <n v="1"/>
    <b v="0"/>
    <x v="6"/>
    <x v="108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x v="0"/>
    <n v="16"/>
    <b v="0"/>
    <x v="6"/>
    <x v="1277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x v="0"/>
    <n v="12"/>
    <b v="0"/>
    <x v="6"/>
    <x v="2328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x v="0"/>
    <n v="7"/>
    <b v="0"/>
    <x v="6"/>
    <x v="2329"/>
    <n v="23.142857142857142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x v="0"/>
    <n v="22"/>
    <b v="0"/>
    <x v="6"/>
    <x v="2330"/>
    <n v="29.04545454545454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x v="0"/>
    <n v="1"/>
    <b v="0"/>
    <x v="6"/>
    <x v="422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x v="0"/>
    <n v="0"/>
    <b v="0"/>
    <x v="6"/>
    <x v="109"/>
    <e v="#DIV/0!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x v="0"/>
    <n v="6"/>
    <b v="0"/>
    <x v="6"/>
    <x v="2331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x v="0"/>
    <n v="4"/>
    <b v="0"/>
    <x v="6"/>
    <x v="2332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x v="0"/>
    <n v="8"/>
    <b v="0"/>
    <x v="6"/>
    <x v="2333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x v="0"/>
    <n v="3"/>
    <b v="0"/>
    <x v="6"/>
    <x v="2334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x v="0"/>
    <n v="0"/>
    <b v="0"/>
    <x v="6"/>
    <x v="109"/>
    <e v="#DIV/0!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x v="0"/>
    <n v="30"/>
    <b v="0"/>
    <x v="6"/>
    <x v="2335"/>
    <n v="251.33333333333334"/>
    <x v="1"/>
    <x v="6"/>
    <x v="3144"/>
    <d v="2017-03-18T22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x v="0"/>
    <n v="0"/>
    <b v="0"/>
    <x v="6"/>
    <x v="109"/>
    <e v="#DIV/0!"/>
    <x v="1"/>
    <x v="6"/>
    <x v="3145"/>
    <d v="2017-03-27T15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x v="0"/>
    <n v="12"/>
    <b v="0"/>
    <x v="6"/>
    <x v="1131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x v="1"/>
    <n v="213"/>
    <b v="1"/>
    <x v="6"/>
    <x v="2336"/>
    <n v="110.35211267605634"/>
    <x v="1"/>
    <x v="6"/>
    <x v="3147"/>
    <d v="2014-11-06T16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x v="1"/>
    <n v="57"/>
    <b v="1"/>
    <x v="6"/>
    <x v="2337"/>
    <n v="41.421052631578945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x v="1"/>
    <n v="25"/>
    <b v="1"/>
    <x v="6"/>
    <x v="87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x v="1"/>
    <n v="104"/>
    <b v="1"/>
    <x v="6"/>
    <x v="50"/>
    <n v="33.99038461538461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x v="1"/>
    <n v="34"/>
    <b v="1"/>
    <x v="6"/>
    <x v="84"/>
    <n v="103.35294117647059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x v="1"/>
    <n v="67"/>
    <b v="1"/>
    <x v="6"/>
    <x v="2338"/>
    <n v="34.791044776119406"/>
    <x v="1"/>
    <x v="6"/>
    <x v="3152"/>
    <d v="2013-11-02T12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x v="1"/>
    <n v="241"/>
    <b v="1"/>
    <x v="6"/>
    <x v="2339"/>
    <n v="41.77385892116182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x v="1"/>
    <n v="123"/>
    <b v="1"/>
    <x v="6"/>
    <x v="2340"/>
    <n v="64.2682926829268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x v="1"/>
    <n v="302"/>
    <b v="1"/>
    <x v="6"/>
    <x v="2341"/>
    <n v="31.209370860927152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x v="1"/>
    <n v="89"/>
    <b v="1"/>
    <x v="6"/>
    <x v="2342"/>
    <n v="62.921348314606739"/>
    <x v="1"/>
    <x v="6"/>
    <x v="3156"/>
    <d v="2012-06-01T14:52:24"/>
  </r>
  <r>
    <n v="3157"/>
    <s v="Summer FourPlay"/>
    <s v="Four Directors.  Four One Acts.  Four Genres.  For You."/>
    <x v="23"/>
    <x v="74"/>
    <x v="0"/>
    <x v="0"/>
    <s v="USD"/>
    <n v="1405746000"/>
    <x v="3157"/>
    <x v="1"/>
    <n v="41"/>
    <b v="1"/>
    <x v="6"/>
    <x v="50"/>
    <n v="98.536585365853654"/>
    <x v="1"/>
    <x v="6"/>
    <x v="3157"/>
    <d v="2014-07-18T21:00:00"/>
  </r>
  <r>
    <n v="3158"/>
    <s v="Nursery Crimes"/>
    <s v="A 40s crime-noir play using nursery rhyme characters."/>
    <x v="10"/>
    <x v="2080"/>
    <x v="0"/>
    <x v="0"/>
    <s v="USD"/>
    <n v="1374523752"/>
    <x v="3158"/>
    <x v="1"/>
    <n v="69"/>
    <b v="1"/>
    <x v="6"/>
    <x v="430"/>
    <n v="82.608695652173907"/>
    <x v="1"/>
    <x v="6"/>
    <x v="3158"/>
    <d v="2013-07-22T12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x v="3159"/>
    <x v="1"/>
    <n v="52"/>
    <b v="1"/>
    <x v="6"/>
    <x v="2343"/>
    <n v="38.504230769230773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x v="1"/>
    <n v="57"/>
    <b v="1"/>
    <x v="6"/>
    <x v="1400"/>
    <n v="80.15789473684211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x v="1"/>
    <n v="74"/>
    <b v="1"/>
    <x v="6"/>
    <x v="2344"/>
    <n v="28.405405405405407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x v="1"/>
    <n v="63"/>
    <b v="1"/>
    <x v="6"/>
    <x v="2345"/>
    <n v="80.730158730158735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x v="1"/>
    <n v="72"/>
    <b v="1"/>
    <x v="6"/>
    <x v="2346"/>
    <n v="200.69444444444446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x v="1"/>
    <n v="71"/>
    <b v="1"/>
    <x v="6"/>
    <x v="2347"/>
    <n v="37.59154929577464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x v="1"/>
    <n v="21"/>
    <b v="1"/>
    <x v="6"/>
    <x v="2348"/>
    <n v="58.09523809523809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x v="1"/>
    <n v="930"/>
    <b v="1"/>
    <x v="6"/>
    <x v="2349"/>
    <n v="60.300892473118282"/>
    <x v="1"/>
    <x v="6"/>
    <x v="3166"/>
    <d v="2014-11-25T23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x v="3167"/>
    <x v="1"/>
    <n v="55"/>
    <b v="1"/>
    <x v="6"/>
    <x v="2350"/>
    <n v="63.36363636363636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x v="1"/>
    <n v="61"/>
    <b v="1"/>
    <x v="6"/>
    <x v="2351"/>
    <n v="50.901639344262293"/>
    <x v="1"/>
    <x v="6"/>
    <x v="3168"/>
    <d v="2014-06-13T14:00:00"/>
  </r>
  <r>
    <n v="3169"/>
    <s v="The Window"/>
    <s v="We're bringing The Window to the Cherry Lane Theater in January 2014."/>
    <x v="6"/>
    <x v="2091"/>
    <x v="0"/>
    <x v="0"/>
    <s v="USD"/>
    <n v="1386910740"/>
    <x v="3169"/>
    <x v="1"/>
    <n v="82"/>
    <b v="1"/>
    <x v="6"/>
    <x v="2352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x v="1"/>
    <n v="71"/>
    <b v="1"/>
    <x v="6"/>
    <x v="2353"/>
    <n v="31.619718309859156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x v="1"/>
    <n v="117"/>
    <b v="1"/>
    <x v="6"/>
    <x v="2354"/>
    <n v="65.10256410256410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x v="1"/>
    <n v="29"/>
    <b v="1"/>
    <x v="6"/>
    <x v="935"/>
    <n v="79.310344827586206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x v="1"/>
    <n v="74"/>
    <b v="1"/>
    <x v="6"/>
    <x v="288"/>
    <n v="139.189189189189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x v="1"/>
    <n v="23"/>
    <b v="1"/>
    <x v="6"/>
    <x v="2355"/>
    <n v="131.91304347826087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x v="1"/>
    <n v="60"/>
    <b v="1"/>
    <x v="6"/>
    <x v="2356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x v="1"/>
    <n v="55"/>
    <b v="1"/>
    <x v="6"/>
    <x v="2357"/>
    <n v="39.672727272727272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x v="1"/>
    <n v="51"/>
    <b v="1"/>
    <x v="6"/>
    <x v="2358"/>
    <n v="57.54901960784313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x v="1"/>
    <n v="78"/>
    <b v="1"/>
    <x v="6"/>
    <x v="2359"/>
    <n v="33.025641025641029"/>
    <x v="1"/>
    <x v="6"/>
    <x v="3178"/>
    <d v="2014-07-16T06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x v="3179"/>
    <x v="1"/>
    <n v="62"/>
    <b v="1"/>
    <x v="6"/>
    <x v="2360"/>
    <n v="77.335806451612896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x v="1"/>
    <n v="45"/>
    <b v="1"/>
    <x v="6"/>
    <x v="2361"/>
    <n v="31.933333333333334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x v="1"/>
    <n v="15"/>
    <b v="1"/>
    <x v="6"/>
    <x v="2206"/>
    <n v="36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x v="1"/>
    <n v="151"/>
    <b v="1"/>
    <x v="6"/>
    <x v="2191"/>
    <n v="46.768211920529801"/>
    <x v="1"/>
    <x v="6"/>
    <x v="3182"/>
    <d v="2012-01-31T09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x v="1"/>
    <n v="68"/>
    <b v="1"/>
    <x v="6"/>
    <x v="2206"/>
    <n v="40.073529411764703"/>
    <x v="1"/>
    <x v="6"/>
    <x v="3183"/>
    <d v="2013-08-23T11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x v="1"/>
    <n v="46"/>
    <b v="1"/>
    <x v="6"/>
    <x v="2362"/>
    <n v="100.21739130434783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x v="1"/>
    <n v="24"/>
    <b v="1"/>
    <x v="6"/>
    <x v="31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x v="1"/>
    <n v="70"/>
    <b v="1"/>
    <x v="6"/>
    <x v="2363"/>
    <n v="46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x v="1"/>
    <n v="244"/>
    <b v="1"/>
    <x v="6"/>
    <x v="2364"/>
    <n v="71.491803278688522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x v="0"/>
    <n v="9"/>
    <b v="0"/>
    <x v="40"/>
    <x v="2365"/>
    <n v="14.444444444444445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x v="0"/>
    <n v="19"/>
    <b v="0"/>
    <x v="40"/>
    <x v="2366"/>
    <n v="356.84210526315792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x v="0"/>
    <n v="0"/>
    <b v="0"/>
    <x v="40"/>
    <x v="109"/>
    <e v="#DIV/0!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x v="0"/>
    <n v="4"/>
    <b v="0"/>
    <x v="40"/>
    <x v="2367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x v="0"/>
    <n v="8"/>
    <b v="0"/>
    <x v="40"/>
    <x v="391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x v="0"/>
    <n v="24"/>
    <b v="0"/>
    <x v="40"/>
    <x v="2368"/>
    <n v="24.458333333333332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x v="0"/>
    <n v="0"/>
    <b v="0"/>
    <x v="40"/>
    <x v="109"/>
    <e v="#DIV/0!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x v="0"/>
    <n v="39"/>
    <b v="0"/>
    <x v="40"/>
    <x v="2369"/>
    <n v="53.076923076923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x v="0"/>
    <n v="6"/>
    <b v="0"/>
    <x v="40"/>
    <x v="1855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x v="0"/>
    <n v="4"/>
    <b v="0"/>
    <x v="40"/>
    <x v="2370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x v="0"/>
    <n v="3"/>
    <b v="0"/>
    <x v="40"/>
    <x v="456"/>
    <n v="36.666666666666664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x v="0"/>
    <n v="53"/>
    <b v="0"/>
    <x v="40"/>
    <x v="2371"/>
    <n v="49.20754716981132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x v="0"/>
    <n v="1"/>
    <b v="0"/>
    <x v="40"/>
    <x v="133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x v="0"/>
    <n v="2"/>
    <b v="0"/>
    <x v="40"/>
    <x v="2372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x v="0"/>
    <n v="25"/>
    <b v="0"/>
    <x v="40"/>
    <x v="2373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x v="0"/>
    <n v="6"/>
    <b v="0"/>
    <x v="40"/>
    <x v="180"/>
    <n v="41.66666666666666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x v="0"/>
    <n v="0"/>
    <b v="0"/>
    <x v="40"/>
    <x v="109"/>
    <e v="#DIV/0!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x v="0"/>
    <n v="12"/>
    <b v="0"/>
    <x v="40"/>
    <x v="2374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x v="0"/>
    <n v="0"/>
    <b v="0"/>
    <x v="40"/>
    <x v="109"/>
    <e v="#DIV/0!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x v="0"/>
    <n v="36"/>
    <b v="0"/>
    <x v="40"/>
    <x v="2375"/>
    <n v="70.833333333333329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x v="1"/>
    <n v="82"/>
    <b v="1"/>
    <x v="6"/>
    <x v="991"/>
    <n v="63.109756097560975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x v="1"/>
    <n v="226"/>
    <b v="1"/>
    <x v="6"/>
    <x v="2376"/>
    <n v="50.157964601769912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x v="1"/>
    <n v="60"/>
    <b v="1"/>
    <x v="6"/>
    <x v="2377"/>
    <n v="62.883333333333333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x v="1"/>
    <n v="322"/>
    <b v="1"/>
    <x v="6"/>
    <x v="2378"/>
    <n v="85.531055900621112"/>
    <x v="1"/>
    <x v="6"/>
    <x v="3211"/>
    <d v="2014-08-14T18:00:00"/>
  </r>
  <r>
    <n v="3212"/>
    <s v="Campo Maldito"/>
    <s v="Help us bring our production of Campo Maldito to New York AND San Francisco!"/>
    <x v="23"/>
    <x v="2111"/>
    <x v="0"/>
    <x v="0"/>
    <s v="USD"/>
    <n v="1407524751"/>
    <x v="3212"/>
    <x v="1"/>
    <n v="94"/>
    <b v="1"/>
    <x v="6"/>
    <x v="2379"/>
    <n v="53.723404255319146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x v="1"/>
    <n v="47"/>
    <b v="1"/>
    <x v="6"/>
    <x v="2380"/>
    <n v="127.80851063829788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x v="1"/>
    <n v="115"/>
    <b v="1"/>
    <x v="6"/>
    <x v="2381"/>
    <n v="106.57391304347826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x v="1"/>
    <n v="134"/>
    <b v="1"/>
    <x v="6"/>
    <x v="2382"/>
    <n v="262.11194029850748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x v="1"/>
    <n v="35"/>
    <b v="1"/>
    <x v="6"/>
    <x v="2383"/>
    <n v="57.171428571428571"/>
    <x v="1"/>
    <x v="6"/>
    <x v="3216"/>
    <d v="2015-07-11T06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x v="1"/>
    <n v="104"/>
    <b v="1"/>
    <x v="6"/>
    <x v="2251"/>
    <n v="50.20192307692308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x v="1"/>
    <n v="184"/>
    <b v="1"/>
    <x v="6"/>
    <x v="426"/>
    <n v="66.586956521739125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x v="1"/>
    <n v="119"/>
    <b v="1"/>
    <x v="6"/>
    <x v="2384"/>
    <n v="168.25210084033614"/>
    <x v="1"/>
    <x v="6"/>
    <x v="3219"/>
    <d v="2015-03-22T14:35:47"/>
  </r>
  <r>
    <n v="3220"/>
    <s v="Burners"/>
    <s v="A sci-fi thriller for the stage opening March 10 in Los Angeles."/>
    <x v="36"/>
    <x v="2117"/>
    <x v="0"/>
    <x v="0"/>
    <s v="USD"/>
    <n v="1489352400"/>
    <x v="3220"/>
    <x v="1"/>
    <n v="59"/>
    <b v="1"/>
    <x v="6"/>
    <x v="2385"/>
    <n v="256.37288135593218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x v="1"/>
    <n v="113"/>
    <b v="1"/>
    <x v="6"/>
    <x v="2386"/>
    <n v="36.610619469026545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x v="1"/>
    <n v="84"/>
    <b v="1"/>
    <x v="6"/>
    <x v="2387"/>
    <n v="37.142857142857146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x v="1"/>
    <n v="74"/>
    <b v="1"/>
    <x v="6"/>
    <x v="2388"/>
    <n v="45.878378378378379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x v="1"/>
    <n v="216"/>
    <b v="1"/>
    <x v="6"/>
    <x v="2389"/>
    <n v="141.71296296296296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x v="1"/>
    <n v="39"/>
    <b v="1"/>
    <x v="6"/>
    <x v="1099"/>
    <n v="52.48717948717948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x v="1"/>
    <n v="21"/>
    <b v="1"/>
    <x v="6"/>
    <x v="44"/>
    <n v="59.52380952380952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x v="0"/>
    <n v="30"/>
    <b v="1"/>
    <x v="6"/>
    <x v="1054"/>
    <n v="50"/>
    <x v="1"/>
    <x v="6"/>
    <x v="3227"/>
    <d v="2017-01-17T13:10:36"/>
  </r>
  <r>
    <n v="3228"/>
    <s v="Hear Me Roar: A Season of Powerful Women"/>
    <s v="A Season of Powerful Women. A Season of Defiance."/>
    <x v="39"/>
    <x v="2123"/>
    <x v="0"/>
    <x v="0"/>
    <s v="USD"/>
    <n v="1450328340"/>
    <x v="3228"/>
    <x v="1"/>
    <n v="37"/>
    <b v="1"/>
    <x v="6"/>
    <x v="2390"/>
    <n v="193.62162162162161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x v="1"/>
    <n v="202"/>
    <b v="1"/>
    <x v="6"/>
    <x v="2391"/>
    <n v="106.79702970297029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x v="1"/>
    <n v="37"/>
    <b v="1"/>
    <x v="6"/>
    <x v="2392"/>
    <n v="77.21621621621621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x v="0"/>
    <n v="28"/>
    <b v="1"/>
    <x v="6"/>
    <x v="2393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x v="1"/>
    <n v="26"/>
    <b v="1"/>
    <x v="6"/>
    <x v="2394"/>
    <n v="50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x v="0"/>
    <n v="61"/>
    <b v="1"/>
    <x v="6"/>
    <x v="2395"/>
    <n v="97.377049180327873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x v="0"/>
    <n v="115"/>
    <b v="1"/>
    <x v="6"/>
    <x v="2396"/>
    <n v="34.91921739130435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x v="1"/>
    <n v="181"/>
    <b v="1"/>
    <x v="6"/>
    <x v="2397"/>
    <n v="85.530386740331494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x v="0"/>
    <n v="110"/>
    <b v="1"/>
    <x v="6"/>
    <x v="1794"/>
    <n v="182.90909090909091"/>
    <x v="1"/>
    <x v="6"/>
    <x v="3236"/>
    <d v="2016-12-28T14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x v="1"/>
    <n v="269"/>
    <b v="1"/>
    <x v="6"/>
    <x v="2398"/>
    <n v="131.1362081784386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x v="1"/>
    <n v="79"/>
    <b v="1"/>
    <x v="6"/>
    <x v="2399"/>
    <n v="39.810126582278478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x v="1"/>
    <n v="104"/>
    <b v="1"/>
    <x v="6"/>
    <x v="2400"/>
    <n v="59.701730769230764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x v="0"/>
    <n v="34"/>
    <b v="1"/>
    <x v="6"/>
    <x v="518"/>
    <n v="88.7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x v="1"/>
    <n v="167"/>
    <b v="1"/>
    <x v="6"/>
    <x v="2401"/>
    <n v="58.688622754491021"/>
    <x v="1"/>
    <x v="6"/>
    <x v="3241"/>
    <d v="2014-10-13T22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x v="1"/>
    <n v="183"/>
    <b v="1"/>
    <x v="6"/>
    <x v="2402"/>
    <n v="69.56513661202186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x v="1"/>
    <n v="71"/>
    <b v="1"/>
    <x v="6"/>
    <x v="2403"/>
    <n v="115.87323943661971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x v="0"/>
    <n v="69"/>
    <b v="1"/>
    <x v="6"/>
    <x v="2404"/>
    <n v="23.869565217391305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x v="0"/>
    <n v="270"/>
    <b v="1"/>
    <x v="6"/>
    <x v="2405"/>
    <n v="81.125925925925927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x v="1"/>
    <n v="193"/>
    <b v="1"/>
    <x v="6"/>
    <x v="2406"/>
    <n v="57.626943005181346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x v="1"/>
    <n v="57"/>
    <b v="1"/>
    <x v="6"/>
    <x v="2407"/>
    <n v="46.429824561403507"/>
    <x v="1"/>
    <x v="6"/>
    <x v="3247"/>
    <d v="2015-07-12T02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x v="3248"/>
    <x v="1"/>
    <n v="200"/>
    <b v="1"/>
    <x v="6"/>
    <x v="2408"/>
    <n v="60.475000000000001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x v="1"/>
    <n v="88"/>
    <b v="1"/>
    <x v="6"/>
    <x v="2409"/>
    <n v="65.579545454545453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x v="1"/>
    <n v="213"/>
    <b v="1"/>
    <x v="6"/>
    <x v="2410"/>
    <n v="119.1924882629108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x v="1"/>
    <n v="20"/>
    <b v="1"/>
    <x v="6"/>
    <x v="1613"/>
    <n v="83.05"/>
    <x v="1"/>
    <x v="6"/>
    <x v="3251"/>
    <d v="2015-06-21T09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x v="3252"/>
    <x v="1"/>
    <n v="50"/>
    <b v="1"/>
    <x v="6"/>
    <x v="241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x v="1"/>
    <n v="115"/>
    <b v="1"/>
    <x v="6"/>
    <x v="2412"/>
    <n v="177.08695652173913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x v="1"/>
    <n v="186"/>
    <b v="1"/>
    <x v="6"/>
    <x v="2413"/>
    <n v="70.7715053763440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x v="1"/>
    <n v="18"/>
    <b v="1"/>
    <x v="6"/>
    <x v="1290"/>
    <n v="29.1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x v="1"/>
    <n v="176"/>
    <b v="1"/>
    <x v="6"/>
    <x v="2414"/>
    <n v="72.76136363636364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x v="0"/>
    <n v="41"/>
    <b v="1"/>
    <x v="6"/>
    <x v="2415"/>
    <n v="51.853414634146333"/>
    <x v="1"/>
    <x v="6"/>
    <x v="3257"/>
    <d v="2017-02-22T05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x v="1"/>
    <n v="75"/>
    <b v="1"/>
    <x v="6"/>
    <x v="2416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x v="1"/>
    <n v="97"/>
    <b v="1"/>
    <x v="6"/>
    <x v="2417"/>
    <n v="251.7381443298969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x v="1"/>
    <n v="73"/>
    <b v="1"/>
    <x v="6"/>
    <x v="2418"/>
    <n v="74.82191780821918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x v="1"/>
    <n v="49"/>
    <b v="1"/>
    <x v="6"/>
    <x v="2419"/>
    <n v="67.65306122448979"/>
    <x v="1"/>
    <x v="6"/>
    <x v="3261"/>
    <d v="2015-07-16T09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x v="1"/>
    <n v="134"/>
    <b v="1"/>
    <x v="6"/>
    <x v="2420"/>
    <n v="93.813432835820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x v="1"/>
    <n v="68"/>
    <b v="1"/>
    <x v="6"/>
    <x v="2421"/>
    <n v="41.237647058823526"/>
    <x v="1"/>
    <x v="6"/>
    <x v="3263"/>
    <d v="2015-10-30T13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x v="3264"/>
    <x v="1"/>
    <n v="49"/>
    <b v="1"/>
    <x v="6"/>
    <x v="288"/>
    <n v="52.551020408163268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x v="1"/>
    <n v="63"/>
    <b v="1"/>
    <x v="6"/>
    <x v="2002"/>
    <n v="70.285714285714292"/>
    <x v="1"/>
    <x v="6"/>
    <x v="3265"/>
    <d v="2015-12-03T09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x v="1"/>
    <n v="163"/>
    <b v="1"/>
    <x v="6"/>
    <x v="2422"/>
    <n v="48.325153374233132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x v="1"/>
    <n v="288"/>
    <b v="1"/>
    <x v="6"/>
    <x v="426"/>
    <n v="53.17708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x v="1"/>
    <n v="42"/>
    <b v="1"/>
    <x v="6"/>
    <x v="602"/>
    <n v="60.952380952380949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x v="1"/>
    <n v="70"/>
    <b v="1"/>
    <x v="6"/>
    <x v="1240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x v="1"/>
    <n v="30"/>
    <b v="1"/>
    <x v="6"/>
    <x v="658"/>
    <n v="61"/>
    <x v="1"/>
    <x v="6"/>
    <x v="3270"/>
    <d v="2015-07-12T04:47:45"/>
  </r>
  <r>
    <n v="3271"/>
    <s v="Saxon Court at Southwark Playhouse"/>
    <s v="A razor sharp satire to darken your Christmas."/>
    <x v="15"/>
    <x v="2161"/>
    <x v="0"/>
    <x v="1"/>
    <s v="GBP"/>
    <n v="1414927775"/>
    <x v="3271"/>
    <x v="1"/>
    <n v="51"/>
    <b v="1"/>
    <x v="6"/>
    <x v="2129"/>
    <n v="38.23529411764705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x v="1"/>
    <n v="145"/>
    <b v="1"/>
    <x v="6"/>
    <x v="2423"/>
    <n v="106.5034482758620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x v="1"/>
    <n v="21"/>
    <b v="1"/>
    <x v="6"/>
    <x v="202"/>
    <n v="204.5714285714285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x v="1"/>
    <n v="286"/>
    <b v="1"/>
    <x v="6"/>
    <x v="2424"/>
    <n v="54.91258741258741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x v="1"/>
    <n v="12"/>
    <b v="1"/>
    <x v="6"/>
    <x v="2425"/>
    <n v="150.41666666666666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x v="1"/>
    <n v="100"/>
    <b v="1"/>
    <x v="6"/>
    <x v="2426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x v="1"/>
    <n v="100"/>
    <b v="1"/>
    <x v="6"/>
    <x v="1878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x v="1"/>
    <n v="34"/>
    <b v="1"/>
    <x v="6"/>
    <x v="1936"/>
    <n v="76.0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x v="0"/>
    <n v="63"/>
    <b v="1"/>
    <x v="6"/>
    <x v="2427"/>
    <n v="105.2063492063492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x v="0"/>
    <n v="30"/>
    <b v="1"/>
    <x v="6"/>
    <x v="288"/>
    <n v="68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x v="0"/>
    <n v="47"/>
    <b v="1"/>
    <x v="6"/>
    <x v="2428"/>
    <n v="129.3617021276595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x v="0"/>
    <n v="237"/>
    <b v="1"/>
    <x v="6"/>
    <x v="2429"/>
    <n v="134.26371308016877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x v="0"/>
    <n v="47"/>
    <b v="1"/>
    <x v="6"/>
    <x v="2430"/>
    <n v="17.829787234042552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x v="0"/>
    <n v="15"/>
    <b v="1"/>
    <x v="6"/>
    <x v="264"/>
    <n v="203.2"/>
    <x v="1"/>
    <x v="6"/>
    <x v="3284"/>
    <d v="2016-01-28T21:59:00"/>
  </r>
  <r>
    <n v="3285"/>
    <s v="By Morning"/>
    <s v="A new play by Matthew Gasda"/>
    <x v="402"/>
    <x v="2173"/>
    <x v="0"/>
    <x v="0"/>
    <s v="USD"/>
    <n v="1488258000"/>
    <x v="3285"/>
    <x v="0"/>
    <n v="81"/>
    <b v="1"/>
    <x v="6"/>
    <x v="2431"/>
    <n v="69.185185185185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x v="0"/>
    <n v="122"/>
    <b v="1"/>
    <x v="6"/>
    <x v="2432"/>
    <n v="125.12295081967213"/>
    <x v="1"/>
    <x v="6"/>
    <x v="3286"/>
    <d v="2016-08-15T12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x v="0"/>
    <n v="34"/>
    <b v="1"/>
    <x v="6"/>
    <x v="31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x v="0"/>
    <n v="207"/>
    <b v="1"/>
    <x v="6"/>
    <x v="2433"/>
    <n v="48.43714975845410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x v="0"/>
    <n v="25"/>
    <b v="1"/>
    <x v="6"/>
    <x v="2434"/>
    <n v="26.608400000000003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x v="0"/>
    <n v="72"/>
    <b v="1"/>
    <x v="6"/>
    <x v="1247"/>
    <n v="33.666666666666664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x v="0"/>
    <n v="14"/>
    <b v="1"/>
    <x v="6"/>
    <x v="430"/>
    <n v="40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x v="0"/>
    <n v="15"/>
    <b v="1"/>
    <x v="6"/>
    <x v="2435"/>
    <n v="19.266666666666666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x v="0"/>
    <n v="91"/>
    <b v="1"/>
    <x v="6"/>
    <x v="2436"/>
    <n v="84.285714285714292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x v="0"/>
    <n v="24"/>
    <b v="1"/>
    <x v="6"/>
    <x v="1237"/>
    <n v="29.583333333333332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x v="0"/>
    <n v="27"/>
    <b v="1"/>
    <x v="6"/>
    <x v="2437"/>
    <n v="26.66703703703703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x v="0"/>
    <n v="47"/>
    <b v="1"/>
    <x v="6"/>
    <x v="2438"/>
    <n v="45.978723404255319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x v="0"/>
    <n v="44"/>
    <b v="1"/>
    <x v="6"/>
    <x v="2439"/>
    <n v="125.090909090909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x v="0"/>
    <n v="72"/>
    <b v="1"/>
    <x v="6"/>
    <x v="2440"/>
    <n v="141.29166666666666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x v="0"/>
    <n v="63"/>
    <b v="1"/>
    <x v="6"/>
    <x v="2441"/>
    <n v="55.333333333333336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x v="0"/>
    <n v="88"/>
    <b v="1"/>
    <x v="6"/>
    <x v="2442"/>
    <n v="46.420454545454547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x v="0"/>
    <n v="70"/>
    <b v="1"/>
    <x v="6"/>
    <x v="1424"/>
    <n v="57.2"/>
    <x v="1"/>
    <x v="6"/>
    <x v="3301"/>
    <d v="2016-07-31T22:59:00"/>
  </r>
  <r>
    <n v="3302"/>
    <s v="El muro de BorÃ­s KiÃ©n"/>
    <s v="FilosofÃ­a de los anÃ³nimos"/>
    <x v="33"/>
    <x v="2186"/>
    <x v="0"/>
    <x v="3"/>
    <s v="EUR"/>
    <n v="1481099176"/>
    <x v="3302"/>
    <x v="0"/>
    <n v="50"/>
    <b v="1"/>
    <x v="6"/>
    <x v="2443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x v="0"/>
    <n v="35"/>
    <b v="1"/>
    <x v="6"/>
    <x v="2444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x v="0"/>
    <n v="175"/>
    <b v="1"/>
    <x v="6"/>
    <x v="2445"/>
    <n v="89.58571428571428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x v="0"/>
    <n v="20"/>
    <b v="1"/>
    <x v="6"/>
    <x v="2446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x v="0"/>
    <n v="54"/>
    <b v="1"/>
    <x v="6"/>
    <x v="2447"/>
    <n v="48.703703703703702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x v="0"/>
    <n v="20"/>
    <b v="1"/>
    <x v="6"/>
    <x v="2448"/>
    <n v="53.339999999999996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x v="0"/>
    <n v="57"/>
    <b v="1"/>
    <x v="6"/>
    <x v="2449"/>
    <n v="75.087719298245617"/>
    <x v="1"/>
    <x v="6"/>
    <x v="3308"/>
    <d v="2016-04-13T13:02:45"/>
  </r>
  <r>
    <n v="3309"/>
    <s v="Collision Course"/>
    <s v="Two unlikely friends, a garage, tinned beans &amp; the end of the world."/>
    <x v="18"/>
    <x v="2191"/>
    <x v="0"/>
    <x v="1"/>
    <s v="GBP"/>
    <n v="1476632178"/>
    <x v="3309"/>
    <x v="0"/>
    <n v="31"/>
    <b v="1"/>
    <x v="6"/>
    <x v="2450"/>
    <n v="18"/>
    <x v="1"/>
    <x v="6"/>
    <x v="3309"/>
    <d v="2016-10-16T07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x v="0"/>
    <n v="31"/>
    <b v="1"/>
    <x v="6"/>
    <x v="1417"/>
    <n v="209.83870967741936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x v="0"/>
    <n v="45"/>
    <b v="1"/>
    <x v="6"/>
    <x v="2451"/>
    <n v="61.022222222222226"/>
    <x v="1"/>
    <x v="6"/>
    <x v="3311"/>
    <d v="2015-10-16T23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x v="0"/>
    <n v="41"/>
    <b v="1"/>
    <x v="6"/>
    <x v="2452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x v="0"/>
    <n v="29"/>
    <b v="1"/>
    <x v="6"/>
    <x v="2453"/>
    <n v="80.03448275862068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x v="0"/>
    <n v="58"/>
    <b v="1"/>
    <x v="6"/>
    <x v="2454"/>
    <n v="29.06896551724138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x v="0"/>
    <n v="89"/>
    <b v="1"/>
    <x v="6"/>
    <x v="1007"/>
    <n v="49.438202247191015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x v="0"/>
    <n v="125"/>
    <b v="1"/>
    <x v="6"/>
    <x v="2455"/>
    <n v="93.97744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x v="0"/>
    <n v="18"/>
    <b v="1"/>
    <x v="6"/>
    <x v="2456"/>
    <n v="61.944444444444443"/>
    <x v="1"/>
    <x v="6"/>
    <x v="3317"/>
    <d v="2016-06-07T16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x v="3318"/>
    <x v="0"/>
    <n v="32"/>
    <b v="1"/>
    <x v="6"/>
    <x v="2457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x v="0"/>
    <n v="16"/>
    <b v="1"/>
    <x v="6"/>
    <x v="1277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x v="0"/>
    <n v="38"/>
    <b v="1"/>
    <x v="6"/>
    <x v="50"/>
    <n v="66.44736842105263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x v="0"/>
    <n v="15"/>
    <b v="1"/>
    <x v="6"/>
    <x v="202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x v="0"/>
    <n v="23"/>
    <b v="1"/>
    <x v="6"/>
    <x v="2458"/>
    <n v="145.65217391304347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x v="0"/>
    <n v="49"/>
    <b v="1"/>
    <x v="6"/>
    <x v="2459"/>
    <n v="25.693877551020407"/>
    <x v="1"/>
    <x v="6"/>
    <x v="3323"/>
    <d v="2016-09-25T00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x v="0"/>
    <n v="10"/>
    <b v="1"/>
    <x v="6"/>
    <x v="658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x v="0"/>
    <n v="15"/>
    <b v="1"/>
    <x v="6"/>
    <x v="2460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x v="0"/>
    <n v="57"/>
    <b v="1"/>
    <x v="6"/>
    <x v="300"/>
    <n v="142.2807017543859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x v="0"/>
    <n v="33"/>
    <b v="1"/>
    <x v="6"/>
    <x v="982"/>
    <n v="24.5454545454545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x v="0"/>
    <n v="9"/>
    <b v="1"/>
    <x v="6"/>
    <x v="2461"/>
    <n v="292.77777777777777"/>
    <x v="1"/>
    <x v="6"/>
    <x v="3328"/>
    <d v="2014-07-04T17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x v="0"/>
    <n v="26"/>
    <b v="1"/>
    <x v="6"/>
    <x v="2462"/>
    <n v="44.923076923076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x v="0"/>
    <n v="69"/>
    <b v="1"/>
    <x v="6"/>
    <x v="2463"/>
    <n v="23.10144927536232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x v="0"/>
    <n v="65"/>
    <b v="1"/>
    <x v="6"/>
    <x v="2464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x v="0"/>
    <n v="83"/>
    <b v="1"/>
    <x v="6"/>
    <x v="31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x v="0"/>
    <n v="111"/>
    <b v="1"/>
    <x v="6"/>
    <x v="2465"/>
    <n v="32.972972972972975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x v="0"/>
    <n v="46"/>
    <b v="1"/>
    <x v="6"/>
    <x v="2466"/>
    <n v="116.65217391304348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x v="0"/>
    <n v="63"/>
    <b v="1"/>
    <x v="6"/>
    <x v="2467"/>
    <n v="79.619047619047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x v="0"/>
    <n v="9"/>
    <b v="1"/>
    <x v="6"/>
    <x v="31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x v="0"/>
    <n v="34"/>
    <b v="1"/>
    <x v="6"/>
    <x v="1097"/>
    <n v="81.029411764705884"/>
    <x v="1"/>
    <x v="6"/>
    <x v="3337"/>
    <d v="2014-10-10T13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x v="3338"/>
    <x v="0"/>
    <n v="112"/>
    <b v="1"/>
    <x v="6"/>
    <x v="2468"/>
    <n v="136.84821428571428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x v="0"/>
    <n v="47"/>
    <b v="1"/>
    <x v="6"/>
    <x v="2469"/>
    <n v="177.61702127659575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x v="0"/>
    <n v="38"/>
    <b v="1"/>
    <x v="6"/>
    <x v="2470"/>
    <n v="109.07894736842105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x v="0"/>
    <n v="28"/>
    <b v="1"/>
    <x v="6"/>
    <x v="31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x v="0"/>
    <n v="78"/>
    <b v="1"/>
    <x v="6"/>
    <x v="658"/>
    <n v="78.20512820512820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x v="0"/>
    <n v="23"/>
    <b v="1"/>
    <x v="6"/>
    <x v="2214"/>
    <n v="52.173913043478258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x v="0"/>
    <n v="40"/>
    <b v="1"/>
    <x v="6"/>
    <x v="2471"/>
    <n v="114.12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x v="0"/>
    <n v="13"/>
    <b v="1"/>
    <x v="6"/>
    <x v="2129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x v="0"/>
    <n v="18"/>
    <b v="1"/>
    <x v="6"/>
    <x v="1007"/>
    <n v="91.666666666666671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x v="0"/>
    <n v="22"/>
    <b v="1"/>
    <x v="6"/>
    <x v="2472"/>
    <n v="108.5909090909090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x v="0"/>
    <n v="79"/>
    <b v="1"/>
    <x v="6"/>
    <x v="2473"/>
    <n v="69.822784810126578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x v="0"/>
    <n v="14"/>
    <b v="1"/>
    <x v="6"/>
    <x v="2474"/>
    <n v="109.571428571428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x v="0"/>
    <n v="51"/>
    <b v="1"/>
    <x v="6"/>
    <x v="2475"/>
    <n v="71.666666666666671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x v="0"/>
    <n v="54"/>
    <b v="1"/>
    <x v="6"/>
    <x v="940"/>
    <n v="93.611111111111114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x v="0"/>
    <n v="70"/>
    <b v="1"/>
    <x v="6"/>
    <x v="2476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x v="0"/>
    <n v="44"/>
    <b v="1"/>
    <x v="6"/>
    <x v="2477"/>
    <n v="35.79545454545454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x v="0"/>
    <n v="55"/>
    <b v="1"/>
    <x v="6"/>
    <x v="2478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x v="0"/>
    <n v="15"/>
    <b v="1"/>
    <x v="6"/>
    <x v="2479"/>
    <n v="147.33333333333334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x v="0"/>
    <n v="27"/>
    <b v="1"/>
    <x v="6"/>
    <x v="578"/>
    <n v="56.333333333333336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x v="0"/>
    <n v="21"/>
    <b v="1"/>
    <x v="6"/>
    <x v="50"/>
    <n v="96.190476190476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x v="0"/>
    <n v="162"/>
    <b v="1"/>
    <x v="6"/>
    <x v="2480"/>
    <n v="63.574074074074076"/>
    <x v="1"/>
    <x v="6"/>
    <x v="3358"/>
    <d v="2014-11-19T00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x v="0"/>
    <n v="23"/>
    <b v="1"/>
    <x v="6"/>
    <x v="90"/>
    <n v="184.78260869565219"/>
    <x v="1"/>
    <x v="6"/>
    <x v="3359"/>
    <d v="2017-02-24T17:22:14"/>
  </r>
  <r>
    <n v="3360"/>
    <s v="Pretty Butch"/>
    <s v="World Premiere, an M1 Singapore Fringe Festival 2017 commission."/>
    <x v="7"/>
    <x v="2225"/>
    <x v="0"/>
    <x v="20"/>
    <s v="SGD"/>
    <n v="1481731140"/>
    <x v="3360"/>
    <x v="0"/>
    <n v="72"/>
    <b v="1"/>
    <x v="6"/>
    <x v="2481"/>
    <n v="126.72222222222223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x v="0"/>
    <n v="68"/>
    <b v="1"/>
    <x v="6"/>
    <x v="2482"/>
    <n v="83.42647058823529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x v="0"/>
    <n v="20"/>
    <b v="1"/>
    <x v="6"/>
    <x v="678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x v="0"/>
    <n v="26"/>
    <b v="1"/>
    <x v="6"/>
    <x v="2483"/>
    <n v="302.30769230769232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x v="0"/>
    <n v="72"/>
    <b v="1"/>
    <x v="6"/>
    <x v="2484"/>
    <n v="44.138888888888886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x v="0"/>
    <n v="3"/>
    <b v="1"/>
    <x v="6"/>
    <x v="87"/>
    <n v="866.66666666666663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x v="0"/>
    <n v="18"/>
    <b v="1"/>
    <x v="6"/>
    <x v="2485"/>
    <n v="61.388888888888886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x v="0"/>
    <n v="30"/>
    <b v="1"/>
    <x v="6"/>
    <x v="2486"/>
    <n v="29.666666666666668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x v="0"/>
    <n v="23"/>
    <b v="1"/>
    <x v="6"/>
    <x v="81"/>
    <n v="45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x v="0"/>
    <n v="54"/>
    <b v="1"/>
    <x v="6"/>
    <x v="3"/>
    <n v="96.203703703703709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x v="0"/>
    <n v="26"/>
    <b v="1"/>
    <x v="6"/>
    <x v="2487"/>
    <n v="67.923076923076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x v="0"/>
    <n v="9"/>
    <b v="1"/>
    <x v="6"/>
    <x v="2488"/>
    <n v="30.777777777777779"/>
    <x v="1"/>
    <x v="6"/>
    <x v="3371"/>
    <d v="2015-12-02T12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x v="0"/>
    <n v="27"/>
    <b v="1"/>
    <x v="6"/>
    <x v="991"/>
    <n v="38.333333333333336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x v="0"/>
    <n v="30"/>
    <b v="1"/>
    <x v="6"/>
    <x v="598"/>
    <n v="66.833333333333329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x v="0"/>
    <n v="52"/>
    <b v="1"/>
    <x v="6"/>
    <x v="2489"/>
    <n v="71.730769230769226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x v="0"/>
    <n v="17"/>
    <b v="1"/>
    <x v="6"/>
    <x v="31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x v="0"/>
    <n v="19"/>
    <b v="1"/>
    <x v="6"/>
    <x v="77"/>
    <n v="421.1052631578947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x v="0"/>
    <n v="77"/>
    <b v="1"/>
    <x v="6"/>
    <x v="348"/>
    <n v="104.987012987012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x v="0"/>
    <n v="21"/>
    <b v="1"/>
    <x v="6"/>
    <x v="2490"/>
    <n v="28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x v="0"/>
    <n v="38"/>
    <b v="1"/>
    <x v="6"/>
    <x v="2491"/>
    <n v="54.55263157894737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x v="0"/>
    <n v="28"/>
    <b v="1"/>
    <x v="6"/>
    <x v="2492"/>
    <n v="111.89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x v="0"/>
    <n v="48"/>
    <b v="1"/>
    <x v="6"/>
    <x v="1891"/>
    <n v="85.208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x v="0"/>
    <n v="46"/>
    <b v="1"/>
    <x v="6"/>
    <x v="2493"/>
    <n v="76.652173913043484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x v="0"/>
    <n v="30"/>
    <b v="1"/>
    <x v="6"/>
    <x v="1942"/>
    <n v="65.166666666666671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x v="0"/>
    <n v="64"/>
    <b v="1"/>
    <x v="6"/>
    <x v="2494"/>
    <n v="93.7603124999999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x v="0"/>
    <n v="15"/>
    <b v="1"/>
    <x v="6"/>
    <x v="31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x v="0"/>
    <n v="41"/>
    <b v="1"/>
    <x v="6"/>
    <x v="2"/>
    <n v="51.219512195121951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x v="0"/>
    <n v="35"/>
    <b v="1"/>
    <x v="6"/>
    <x v="2495"/>
    <n v="100.1714285714285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x v="0"/>
    <n v="45"/>
    <b v="1"/>
    <x v="6"/>
    <x v="965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x v="0"/>
    <n v="62"/>
    <b v="1"/>
    <x v="6"/>
    <x v="1444"/>
    <n v="184.67741935483872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x v="0"/>
    <n v="22"/>
    <b v="1"/>
    <x v="6"/>
    <x v="2122"/>
    <n v="69.81818181818181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x v="0"/>
    <n v="18"/>
    <b v="1"/>
    <x v="6"/>
    <x v="2496"/>
    <n v="61.944444444444443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x v="0"/>
    <n v="12"/>
    <b v="1"/>
    <x v="6"/>
    <x v="31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x v="0"/>
    <n v="44"/>
    <b v="1"/>
    <x v="6"/>
    <x v="1725"/>
    <n v="36.06818181818182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x v="0"/>
    <n v="27"/>
    <b v="1"/>
    <x v="6"/>
    <x v="2497"/>
    <n v="29"/>
    <x v="1"/>
    <x v="6"/>
    <x v="3394"/>
    <d v="2014-07-27T06:17:25"/>
  </r>
  <r>
    <n v="3395"/>
    <s v="MIRAMAR"/>
    <s v="Miramar is a a darkly funny play exploring what it is we call â€˜homeâ€™."/>
    <x v="2"/>
    <x v="1622"/>
    <x v="0"/>
    <x v="1"/>
    <s v="GBP"/>
    <n v="1433009400"/>
    <x v="3395"/>
    <x v="0"/>
    <n v="38"/>
    <b v="1"/>
    <x v="6"/>
    <x v="2498"/>
    <n v="24.210526315789473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x v="0"/>
    <n v="28"/>
    <b v="1"/>
    <x v="6"/>
    <x v="2499"/>
    <n v="55.892857142857146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x v="0"/>
    <n v="24"/>
    <b v="1"/>
    <x v="6"/>
    <x v="1990"/>
    <n v="11.66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x v="0"/>
    <n v="65"/>
    <b v="1"/>
    <x v="6"/>
    <x v="2500"/>
    <n v="68.353846153846149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x v="0"/>
    <n v="46"/>
    <b v="1"/>
    <x v="6"/>
    <x v="603"/>
    <n v="27.065217391304348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x v="0"/>
    <n v="85"/>
    <b v="1"/>
    <x v="6"/>
    <x v="2501"/>
    <n v="118.1294117647058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x v="0"/>
    <n v="66"/>
    <b v="1"/>
    <x v="6"/>
    <x v="2502"/>
    <n v="44.75757575757575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x v="0"/>
    <n v="165"/>
    <b v="1"/>
    <x v="6"/>
    <x v="2503"/>
    <n v="99.787878787878782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x v="0"/>
    <n v="17"/>
    <b v="1"/>
    <x v="6"/>
    <x v="31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x v="0"/>
    <n v="3"/>
    <b v="1"/>
    <x v="6"/>
    <x v="1009"/>
    <n v="203.33333333333334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x v="0"/>
    <n v="17"/>
    <b v="1"/>
    <x v="6"/>
    <x v="2504"/>
    <n v="28.323529411764707"/>
    <x v="1"/>
    <x v="6"/>
    <x v="3405"/>
    <d v="2016-03-01T15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x v="0"/>
    <n v="91"/>
    <b v="1"/>
    <x v="6"/>
    <x v="2505"/>
    <n v="110.230769230769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x v="0"/>
    <n v="67"/>
    <b v="1"/>
    <x v="6"/>
    <x v="1088"/>
    <n v="31.970149253731343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x v="0"/>
    <n v="18"/>
    <b v="1"/>
    <x v="6"/>
    <x v="2506"/>
    <n v="58.611111111111114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x v="0"/>
    <n v="21"/>
    <b v="1"/>
    <x v="6"/>
    <x v="2507"/>
    <n v="29.42857142857142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x v="0"/>
    <n v="40"/>
    <b v="1"/>
    <x v="6"/>
    <x v="2508"/>
    <n v="81.3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x v="0"/>
    <n v="78"/>
    <b v="1"/>
    <x v="6"/>
    <x v="2509"/>
    <n v="199.16666666666666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x v="0"/>
    <n v="26"/>
    <b v="1"/>
    <x v="6"/>
    <x v="31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x v="0"/>
    <n v="14"/>
    <b v="1"/>
    <x v="6"/>
    <x v="2129"/>
    <n v="46.42857142857143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x v="0"/>
    <n v="44"/>
    <b v="1"/>
    <x v="6"/>
    <x v="991"/>
    <n v="70.568181818181813"/>
    <x v="1"/>
    <x v="6"/>
    <x v="3414"/>
    <d v="2016-11-30T23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x v="0"/>
    <n v="9"/>
    <b v="1"/>
    <x v="6"/>
    <x v="31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x v="0"/>
    <n v="30"/>
    <b v="1"/>
    <x v="6"/>
    <x v="1774"/>
    <n v="159.4666666666666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x v="0"/>
    <n v="45"/>
    <b v="1"/>
    <x v="6"/>
    <x v="2510"/>
    <n v="37.77799999999999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x v="0"/>
    <n v="56"/>
    <b v="1"/>
    <x v="6"/>
    <x v="2511"/>
    <n v="72.053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x v="0"/>
    <n v="46"/>
    <b v="1"/>
    <x v="6"/>
    <x v="2512"/>
    <n v="63.69565217391304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x v="0"/>
    <n v="34"/>
    <b v="1"/>
    <x v="6"/>
    <x v="2513"/>
    <n v="28.41176470588235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x v="0"/>
    <n v="98"/>
    <b v="1"/>
    <x v="6"/>
    <x v="2514"/>
    <n v="103.2142857142857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x v="0"/>
    <n v="46"/>
    <b v="1"/>
    <x v="6"/>
    <x v="1071"/>
    <n v="71.152173913043484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x v="0"/>
    <n v="10"/>
    <b v="1"/>
    <x v="6"/>
    <x v="2515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x v="0"/>
    <n v="76"/>
    <b v="1"/>
    <x v="6"/>
    <x v="2062"/>
    <n v="81.776315789473685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x v="0"/>
    <n v="104"/>
    <b v="1"/>
    <x v="6"/>
    <x v="2516"/>
    <n v="297.02980769230766"/>
    <x v="1"/>
    <x v="6"/>
    <x v="3425"/>
    <d v="2014-10-04T06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x v="0"/>
    <n v="87"/>
    <b v="1"/>
    <x v="6"/>
    <x v="2517"/>
    <n v="46.609195402298852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x v="0"/>
    <n v="29"/>
    <b v="1"/>
    <x v="6"/>
    <x v="31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x v="0"/>
    <n v="51"/>
    <b v="1"/>
    <x v="6"/>
    <x v="1015"/>
    <n v="40.294117647058826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x v="0"/>
    <n v="12"/>
    <b v="1"/>
    <x v="6"/>
    <x v="2129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x v="0"/>
    <n v="72"/>
    <b v="1"/>
    <x v="6"/>
    <x v="2518"/>
    <n v="30.152638888888887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x v="0"/>
    <n v="21"/>
    <b v="1"/>
    <x v="6"/>
    <x v="31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x v="0"/>
    <n v="42"/>
    <b v="1"/>
    <x v="6"/>
    <x v="2519"/>
    <n v="52.214285714285715"/>
    <x v="1"/>
    <x v="6"/>
    <x v="3432"/>
    <d v="2016-02-05T14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x v="3433"/>
    <x v="0"/>
    <n v="71"/>
    <b v="1"/>
    <x v="6"/>
    <x v="2520"/>
    <n v="134.154929577464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x v="0"/>
    <n v="168"/>
    <b v="1"/>
    <x v="6"/>
    <x v="1442"/>
    <n v="62.82738095238094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x v="0"/>
    <n v="19"/>
    <b v="1"/>
    <x v="6"/>
    <x v="1990"/>
    <n v="58.94736842105263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x v="0"/>
    <n v="37"/>
    <b v="1"/>
    <x v="6"/>
    <x v="2521"/>
    <n v="143.108108108108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x v="0"/>
    <n v="36"/>
    <b v="1"/>
    <x v="6"/>
    <x v="50"/>
    <n v="84.166666666666671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x v="0"/>
    <n v="14"/>
    <b v="1"/>
    <x v="6"/>
    <x v="1243"/>
    <n v="186.0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x v="0"/>
    <n v="18"/>
    <b v="1"/>
    <x v="6"/>
    <x v="2522"/>
    <n v="89.78555555555556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x v="0"/>
    <n v="82"/>
    <b v="1"/>
    <x v="6"/>
    <x v="2523"/>
    <n v="64.15756097560975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x v="0"/>
    <n v="43"/>
    <b v="1"/>
    <x v="6"/>
    <x v="946"/>
    <n v="59.65116279069767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x v="0"/>
    <n v="8"/>
    <b v="1"/>
    <x v="6"/>
    <x v="31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x v="0"/>
    <n v="45"/>
    <b v="1"/>
    <x v="6"/>
    <x v="2524"/>
    <n v="41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x v="0"/>
    <n v="20"/>
    <b v="1"/>
    <x v="6"/>
    <x v="2525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x v="0"/>
    <n v="31"/>
    <b v="1"/>
    <x v="6"/>
    <x v="31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x v="0"/>
    <n v="25"/>
    <b v="1"/>
    <x v="6"/>
    <x v="2123"/>
    <n v="43.28"/>
    <x v="1"/>
    <x v="6"/>
    <x v="3446"/>
    <d v="2015-02-05T04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x v="3447"/>
    <x v="0"/>
    <n v="14"/>
    <b v="1"/>
    <x v="6"/>
    <x v="2526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x v="0"/>
    <n v="45"/>
    <b v="1"/>
    <x v="6"/>
    <x v="2527"/>
    <n v="51.222222222222221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x v="0"/>
    <n v="20"/>
    <b v="1"/>
    <x v="6"/>
    <x v="2528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x v="0"/>
    <n v="39"/>
    <b v="1"/>
    <x v="6"/>
    <x v="1710"/>
    <n v="19.487179487179485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x v="0"/>
    <n v="16"/>
    <b v="1"/>
    <x v="6"/>
    <x v="2529"/>
    <n v="41.1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x v="0"/>
    <n v="37"/>
    <b v="1"/>
    <x v="6"/>
    <x v="2530"/>
    <n v="41.405405405405403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x v="0"/>
    <n v="14"/>
    <b v="1"/>
    <x v="6"/>
    <x v="2531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x v="0"/>
    <n v="21"/>
    <b v="1"/>
    <x v="6"/>
    <x v="2248"/>
    <n v="33.571428571428569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x v="0"/>
    <n v="69"/>
    <b v="1"/>
    <x v="6"/>
    <x v="2532"/>
    <n v="145.86956521739131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x v="0"/>
    <n v="16"/>
    <b v="1"/>
    <x v="6"/>
    <x v="2533"/>
    <n v="358.6875"/>
    <x v="1"/>
    <x v="6"/>
    <x v="3456"/>
    <d v="2014-07-31T22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x v="0"/>
    <n v="55"/>
    <b v="1"/>
    <x v="6"/>
    <x v="2534"/>
    <n v="50.981818181818184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x v="0"/>
    <n v="27"/>
    <b v="1"/>
    <x v="6"/>
    <x v="2535"/>
    <n v="45.037037037037038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x v="0"/>
    <n v="36"/>
    <b v="1"/>
    <x v="6"/>
    <x v="2536"/>
    <n v="17.527777777777779"/>
    <x v="1"/>
    <x v="6"/>
    <x v="3459"/>
    <d v="2016-05-20T03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x v="0"/>
    <n v="19"/>
    <b v="1"/>
    <x v="6"/>
    <x v="2537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x v="0"/>
    <n v="12"/>
    <b v="1"/>
    <x v="6"/>
    <x v="2538"/>
    <n v="57.91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x v="0"/>
    <n v="17"/>
    <b v="1"/>
    <x v="6"/>
    <x v="2539"/>
    <n v="29.705882352941178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x v="0"/>
    <n v="114"/>
    <b v="1"/>
    <x v="6"/>
    <x v="2540"/>
    <n v="90.68421052631579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x v="0"/>
    <n v="93"/>
    <b v="1"/>
    <x v="6"/>
    <x v="2541"/>
    <n v="55.012688172043013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x v="0"/>
    <n v="36"/>
    <b v="1"/>
    <x v="6"/>
    <x v="288"/>
    <n v="57.222222222222221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x v="0"/>
    <n v="61"/>
    <b v="1"/>
    <x v="6"/>
    <x v="2542"/>
    <n v="72.950819672131146"/>
    <x v="1"/>
    <x v="6"/>
    <x v="3466"/>
    <d v="2016-04-19T15:27:30"/>
  </r>
  <r>
    <n v="3467"/>
    <s v="Venus in Fur, Los Angeles."/>
    <s v="Venus in Fur, By David Ives."/>
    <x v="9"/>
    <x v="168"/>
    <x v="0"/>
    <x v="0"/>
    <s v="USD"/>
    <n v="1426864032"/>
    <x v="3467"/>
    <x v="0"/>
    <n v="47"/>
    <b v="1"/>
    <x v="6"/>
    <x v="50"/>
    <n v="64.468085106382972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x v="0"/>
    <n v="17"/>
    <b v="1"/>
    <x v="6"/>
    <x v="2543"/>
    <n v="716.35294117647061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x v="0"/>
    <n v="63"/>
    <b v="1"/>
    <x v="6"/>
    <x v="2544"/>
    <n v="50.396825396825399"/>
    <x v="1"/>
    <x v="6"/>
    <x v="3469"/>
    <d v="2016-04-28T07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x v="3470"/>
    <x v="0"/>
    <n v="9"/>
    <b v="1"/>
    <x v="6"/>
    <x v="2111"/>
    <n v="41.66666666666666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x v="0"/>
    <n v="30"/>
    <b v="1"/>
    <x v="6"/>
    <x v="2545"/>
    <n v="35.766666666666666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x v="0"/>
    <n v="23"/>
    <b v="1"/>
    <x v="6"/>
    <x v="2546"/>
    <n v="88.739130434782609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x v="0"/>
    <n v="33"/>
    <b v="1"/>
    <x v="6"/>
    <x v="31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x v="0"/>
    <n v="39"/>
    <b v="1"/>
    <x v="6"/>
    <x v="50"/>
    <n v="51.794871794871796"/>
    <x v="1"/>
    <x v="6"/>
    <x v="3474"/>
    <d v="2016-07-20T04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x v="0"/>
    <n v="17"/>
    <b v="1"/>
    <x v="6"/>
    <x v="1614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x v="0"/>
    <n v="6"/>
    <b v="1"/>
    <x v="6"/>
    <x v="87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x v="0"/>
    <n v="39"/>
    <b v="1"/>
    <x v="6"/>
    <x v="1288"/>
    <n v="53.230769230769234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x v="0"/>
    <n v="57"/>
    <b v="1"/>
    <x v="6"/>
    <x v="2547"/>
    <n v="39.596491228070178"/>
    <x v="1"/>
    <x v="6"/>
    <x v="3478"/>
    <d v="2015-03-16T13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x v="0"/>
    <n v="56"/>
    <b v="1"/>
    <x v="6"/>
    <x v="2548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x v="0"/>
    <n v="13"/>
    <b v="1"/>
    <x v="6"/>
    <x v="2549"/>
    <n v="164.61538461538461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x v="0"/>
    <n v="95"/>
    <b v="1"/>
    <x v="6"/>
    <x v="2395"/>
    <n v="125.05263157894737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x v="0"/>
    <n v="80"/>
    <b v="1"/>
    <x v="6"/>
    <x v="2550"/>
    <n v="51.87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x v="0"/>
    <n v="133"/>
    <b v="1"/>
    <x v="6"/>
    <x v="2551"/>
    <n v="40.285714285714285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x v="0"/>
    <n v="44"/>
    <b v="1"/>
    <x v="6"/>
    <x v="2552"/>
    <n v="64.909090909090907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x v="0"/>
    <n v="30"/>
    <b v="1"/>
    <x v="6"/>
    <x v="2553"/>
    <n v="55.333333333333336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x v="0"/>
    <n v="56"/>
    <b v="1"/>
    <x v="6"/>
    <x v="26"/>
    <n v="83.14285714285713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x v="0"/>
    <n v="66"/>
    <b v="1"/>
    <x v="6"/>
    <x v="92"/>
    <n v="38.71212121212121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x v="0"/>
    <n v="29"/>
    <b v="1"/>
    <x v="6"/>
    <x v="1247"/>
    <n v="125.37931034482759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x v="0"/>
    <n v="72"/>
    <b v="1"/>
    <x v="6"/>
    <x v="2554"/>
    <n v="78.2638888888888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x v="0"/>
    <n v="27"/>
    <b v="1"/>
    <x v="6"/>
    <x v="1901"/>
    <n v="47.222222222222221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x v="0"/>
    <n v="10"/>
    <b v="1"/>
    <x v="6"/>
    <x v="2555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x v="0"/>
    <n v="35"/>
    <b v="1"/>
    <x v="6"/>
    <x v="2556"/>
    <n v="114.2919999999999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x v="0"/>
    <n v="29"/>
    <b v="1"/>
    <x v="6"/>
    <x v="31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x v="0"/>
    <n v="13"/>
    <b v="1"/>
    <x v="6"/>
    <x v="31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x v="0"/>
    <n v="72"/>
    <b v="1"/>
    <x v="6"/>
    <x v="2557"/>
    <n v="74.208333333333329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x v="0"/>
    <n v="78"/>
    <b v="1"/>
    <x v="6"/>
    <x v="2558"/>
    <n v="47.846153846153847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x v="0"/>
    <n v="49"/>
    <b v="1"/>
    <x v="6"/>
    <x v="2559"/>
    <n v="34.40816326530612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x v="0"/>
    <n v="42"/>
    <b v="1"/>
    <x v="6"/>
    <x v="2560"/>
    <n v="40.238095238095241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x v="0"/>
    <n v="35"/>
    <b v="1"/>
    <x v="6"/>
    <x v="269"/>
    <n v="60.285714285714285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x v="0"/>
    <n v="42"/>
    <b v="1"/>
    <x v="6"/>
    <x v="2561"/>
    <n v="25.3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x v="0"/>
    <n v="42"/>
    <b v="1"/>
    <x v="6"/>
    <x v="17"/>
    <n v="35.952380952380949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x v="0"/>
    <n v="31"/>
    <b v="1"/>
    <x v="6"/>
    <x v="2562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x v="0"/>
    <n v="38"/>
    <b v="1"/>
    <x v="6"/>
    <x v="2563"/>
    <n v="70.76315789473683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x v="0"/>
    <n v="8"/>
    <b v="1"/>
    <x v="6"/>
    <x v="31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x v="0"/>
    <n v="39"/>
    <b v="1"/>
    <x v="6"/>
    <x v="2564"/>
    <n v="66.512820512820511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x v="0"/>
    <n v="29"/>
    <b v="1"/>
    <x v="6"/>
    <x v="1240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x v="0"/>
    <n v="72"/>
    <b v="1"/>
    <x v="6"/>
    <x v="2565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x v="0"/>
    <n v="15"/>
    <b v="1"/>
    <x v="6"/>
    <x v="2238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x v="0"/>
    <n v="33"/>
    <b v="1"/>
    <x v="6"/>
    <x v="2566"/>
    <n v="96.66666666666667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x v="0"/>
    <n v="15"/>
    <b v="1"/>
    <x v="6"/>
    <x v="2567"/>
    <n v="60.333333333333336"/>
    <x v="1"/>
    <x v="6"/>
    <x v="3510"/>
    <d v="2014-07-02T06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x v="0"/>
    <n v="19"/>
    <b v="1"/>
    <x v="6"/>
    <x v="2568"/>
    <n v="79.89473684210526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x v="0"/>
    <n v="17"/>
    <b v="1"/>
    <x v="6"/>
    <x v="31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x v="0"/>
    <n v="44"/>
    <b v="1"/>
    <x v="6"/>
    <x v="2569"/>
    <n v="75.34090909090909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x v="0"/>
    <n v="10"/>
    <b v="1"/>
    <x v="6"/>
    <x v="1007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x v="0"/>
    <n v="46"/>
    <b v="1"/>
    <x v="6"/>
    <x v="2570"/>
    <n v="66.956521739130437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x v="0"/>
    <n v="11"/>
    <b v="1"/>
    <x v="6"/>
    <x v="31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x v="0"/>
    <n v="13"/>
    <b v="1"/>
    <x v="6"/>
    <x v="31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x v="0"/>
    <n v="33"/>
    <b v="1"/>
    <x v="6"/>
    <x v="2571"/>
    <n v="50.020909090909093"/>
    <x v="1"/>
    <x v="6"/>
    <x v="3518"/>
    <d v="2014-10-02T06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x v="0"/>
    <n v="28"/>
    <b v="1"/>
    <x v="6"/>
    <x v="40"/>
    <n v="72.392857142857139"/>
    <x v="1"/>
    <x v="6"/>
    <x v="3519"/>
    <d v="2015-03-04T06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x v="0"/>
    <n v="21"/>
    <b v="1"/>
    <x v="6"/>
    <x v="1266"/>
    <n v="95.952380952380949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x v="0"/>
    <n v="13"/>
    <b v="1"/>
    <x v="6"/>
    <x v="2572"/>
    <n v="45.61538461538461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x v="0"/>
    <n v="34"/>
    <b v="1"/>
    <x v="6"/>
    <x v="31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x v="0"/>
    <n v="80"/>
    <b v="1"/>
    <x v="6"/>
    <x v="2573"/>
    <n v="56.82500000000000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x v="0"/>
    <n v="74"/>
    <b v="1"/>
    <x v="6"/>
    <x v="2574"/>
    <n v="137.24324324324326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x v="0"/>
    <n v="7"/>
    <b v="1"/>
    <x v="6"/>
    <x v="938"/>
    <n v="75.714285714285708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x v="0"/>
    <n v="34"/>
    <b v="1"/>
    <x v="6"/>
    <x v="607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x v="0"/>
    <n v="86"/>
    <b v="1"/>
    <x v="6"/>
    <x v="2575"/>
    <n v="81.56976744186046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x v="0"/>
    <n v="37"/>
    <b v="1"/>
    <x v="6"/>
    <x v="2576"/>
    <n v="45.108108108108105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x v="0"/>
    <n v="18"/>
    <b v="1"/>
    <x v="6"/>
    <x v="2577"/>
    <n v="36.666666666666664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x v="0"/>
    <n v="22"/>
    <b v="1"/>
    <x v="6"/>
    <x v="31"/>
    <n v="125"/>
    <x v="1"/>
    <x v="6"/>
    <x v="3530"/>
    <d v="2016-04-10T12:00:00"/>
  </r>
  <r>
    <n v="3531"/>
    <s v="The Reinvention of Lily Johnson"/>
    <s v="A political comedy for a crazy election year"/>
    <x v="28"/>
    <x v="1958"/>
    <x v="0"/>
    <x v="0"/>
    <s v="USD"/>
    <n v="1467301334"/>
    <x v="3531"/>
    <x v="0"/>
    <n v="26"/>
    <b v="1"/>
    <x v="6"/>
    <x v="602"/>
    <n v="49.230769230769234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x v="0"/>
    <n v="27"/>
    <b v="1"/>
    <x v="6"/>
    <x v="2578"/>
    <n v="42.296296296296298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x v="0"/>
    <n v="8"/>
    <b v="1"/>
    <x v="6"/>
    <x v="2536"/>
    <n v="78.875"/>
    <x v="1"/>
    <x v="6"/>
    <x v="3533"/>
    <d v="2015-11-11T11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x v="0"/>
    <n v="204"/>
    <b v="1"/>
    <x v="6"/>
    <x v="2579"/>
    <n v="38.28431372549019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x v="0"/>
    <n v="46"/>
    <b v="1"/>
    <x v="6"/>
    <x v="2580"/>
    <n v="44.847826086956523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x v="0"/>
    <n v="17"/>
    <b v="1"/>
    <x v="6"/>
    <x v="71"/>
    <n v="13.529411764705882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x v="0"/>
    <n v="28"/>
    <b v="1"/>
    <x v="6"/>
    <x v="2581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x v="0"/>
    <n v="83"/>
    <b v="1"/>
    <x v="6"/>
    <x v="2582"/>
    <n v="30.951807228915662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x v="0"/>
    <n v="13"/>
    <b v="1"/>
    <x v="6"/>
    <x v="2583"/>
    <n v="55.230769230769234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x v="0"/>
    <n v="8"/>
    <b v="1"/>
    <x v="6"/>
    <x v="2584"/>
    <n v="46.12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x v="0"/>
    <n v="32"/>
    <b v="1"/>
    <x v="6"/>
    <x v="2"/>
    <n v="39.37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x v="0"/>
    <n v="85"/>
    <b v="1"/>
    <x v="6"/>
    <x v="2585"/>
    <n v="66.152941176470591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x v="0"/>
    <n v="29"/>
    <b v="1"/>
    <x v="6"/>
    <x v="436"/>
    <n v="54.137931034482762"/>
    <x v="1"/>
    <x v="6"/>
    <x v="3543"/>
    <d v="2015-06-25T10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x v="0"/>
    <n v="24"/>
    <b v="1"/>
    <x v="6"/>
    <x v="31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x v="0"/>
    <n v="8"/>
    <b v="1"/>
    <x v="6"/>
    <x v="84"/>
    <n v="31.37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x v="0"/>
    <n v="19"/>
    <b v="1"/>
    <x v="6"/>
    <x v="2586"/>
    <n v="59.21052631578947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x v="0"/>
    <n v="336"/>
    <b v="1"/>
    <x v="6"/>
    <x v="2587"/>
    <n v="119.17633928571429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x v="0"/>
    <n v="13"/>
    <b v="1"/>
    <x v="6"/>
    <x v="2588"/>
    <n v="164.61538461538461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x v="0"/>
    <n v="42"/>
    <b v="1"/>
    <x v="6"/>
    <x v="607"/>
    <n v="24.28571428571428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x v="0"/>
    <n v="64"/>
    <b v="1"/>
    <x v="6"/>
    <x v="2131"/>
    <n v="40.937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x v="0"/>
    <n v="25"/>
    <b v="1"/>
    <x v="6"/>
    <x v="2118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x v="0"/>
    <n v="20"/>
    <b v="1"/>
    <x v="6"/>
    <x v="31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x v="0"/>
    <n v="104"/>
    <b v="1"/>
    <x v="6"/>
    <x v="2589"/>
    <n v="56.20192307692308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x v="0"/>
    <n v="53"/>
    <b v="1"/>
    <x v="6"/>
    <x v="2590"/>
    <n v="107.00207547169811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x v="0"/>
    <n v="14"/>
    <b v="1"/>
    <x v="6"/>
    <x v="31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x v="0"/>
    <n v="20"/>
    <b v="1"/>
    <x v="6"/>
    <x v="2419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x v="0"/>
    <n v="558"/>
    <b v="1"/>
    <x v="6"/>
    <x v="2591"/>
    <n v="179.275985663082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x v="0"/>
    <n v="22"/>
    <b v="1"/>
    <x v="6"/>
    <x v="2592"/>
    <n v="22.909090909090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x v="0"/>
    <n v="24"/>
    <b v="1"/>
    <x v="6"/>
    <x v="991"/>
    <n v="43.125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x v="0"/>
    <n v="74"/>
    <b v="1"/>
    <x v="6"/>
    <x v="2593"/>
    <n v="46.89189189189189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x v="0"/>
    <n v="54"/>
    <b v="1"/>
    <x v="6"/>
    <x v="2122"/>
    <n v="47.407407407407405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x v="0"/>
    <n v="31"/>
    <b v="1"/>
    <x v="6"/>
    <x v="2594"/>
    <n v="15.12903225806451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x v="0"/>
    <n v="25"/>
    <b v="1"/>
    <x v="6"/>
    <x v="2595"/>
    <n v="21.098000000000003"/>
    <x v="1"/>
    <x v="6"/>
    <x v="3563"/>
    <d v="2016-08-01T11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x v="3564"/>
    <x v="0"/>
    <n v="17"/>
    <b v="1"/>
    <x v="6"/>
    <x v="10"/>
    <n v="59.11764705882352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x v="0"/>
    <n v="12"/>
    <b v="1"/>
    <x v="6"/>
    <x v="2596"/>
    <n v="97.916666666666671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x v="0"/>
    <n v="38"/>
    <b v="1"/>
    <x v="6"/>
    <x v="2430"/>
    <n v="55.1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x v="0"/>
    <n v="41"/>
    <b v="1"/>
    <x v="6"/>
    <x v="2597"/>
    <n v="26.536585365853657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x v="0"/>
    <n v="19"/>
    <b v="1"/>
    <x v="6"/>
    <x v="2598"/>
    <n v="58.421052631578945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x v="0"/>
    <n v="41"/>
    <b v="1"/>
    <x v="6"/>
    <x v="2599"/>
    <n v="122.53658536585365"/>
    <x v="1"/>
    <x v="6"/>
    <x v="3569"/>
    <d v="2015-01-08T08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x v="0"/>
    <n v="26"/>
    <b v="1"/>
    <x v="6"/>
    <x v="2600"/>
    <n v="87.961538461538467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x v="0"/>
    <n v="25"/>
    <b v="1"/>
    <x v="6"/>
    <x v="2601"/>
    <n v="73.239999999999995"/>
    <x v="1"/>
    <x v="6"/>
    <x v="3571"/>
    <d v="2014-10-30T12:36:53"/>
  </r>
  <r>
    <n v="3572"/>
    <s v="Monster"/>
    <s v="A darkly comic one woman show by Abram Rooney as part of The Camden Fringe 2015."/>
    <x v="2"/>
    <x v="83"/>
    <x v="0"/>
    <x v="1"/>
    <s v="GBP"/>
    <n v="1434894082"/>
    <x v="3572"/>
    <x v="0"/>
    <n v="9"/>
    <b v="1"/>
    <x v="6"/>
    <x v="31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x v="3573"/>
    <x v="0"/>
    <n v="78"/>
    <b v="1"/>
    <x v="6"/>
    <x v="2602"/>
    <n v="39.538461538461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x v="0"/>
    <n v="45"/>
    <b v="1"/>
    <x v="6"/>
    <x v="2603"/>
    <n v="136.77777777777777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x v="0"/>
    <n v="102"/>
    <b v="1"/>
    <x v="6"/>
    <x v="2604"/>
    <n v="99.343137254901961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x v="0"/>
    <n v="5"/>
    <b v="1"/>
    <x v="6"/>
    <x v="31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x v="0"/>
    <n v="27"/>
    <b v="1"/>
    <x v="6"/>
    <x v="2129"/>
    <n v="28.888888888888889"/>
    <x v="1"/>
    <x v="6"/>
    <x v="3577"/>
    <d v="2015-04-25T22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x v="0"/>
    <n v="37"/>
    <b v="1"/>
    <x v="6"/>
    <x v="2605"/>
    <n v="40.545945945945945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x v="0"/>
    <n v="14"/>
    <b v="1"/>
    <x v="6"/>
    <x v="31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x v="0"/>
    <n v="27"/>
    <b v="1"/>
    <x v="6"/>
    <x v="2606"/>
    <n v="37.9629629629629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x v="0"/>
    <n v="45"/>
    <b v="1"/>
    <x v="6"/>
    <x v="31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x v="0"/>
    <n v="49"/>
    <b v="1"/>
    <x v="6"/>
    <x v="2607"/>
    <n v="58.571428571428569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x v="0"/>
    <n v="24"/>
    <b v="1"/>
    <x v="6"/>
    <x v="2508"/>
    <n v="135.625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x v="0"/>
    <n v="112"/>
    <b v="1"/>
    <x v="6"/>
    <x v="2113"/>
    <n v="30.937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x v="0"/>
    <n v="23"/>
    <b v="1"/>
    <x v="6"/>
    <x v="2608"/>
    <n v="176.08695652173913"/>
    <x v="1"/>
    <x v="6"/>
    <x v="3585"/>
    <d v="2014-12-21T09:11:30"/>
  </r>
  <r>
    <n v="3586"/>
    <s v="Actors &amp; Musicians who are Blind or Autistic"/>
    <s v="See Theatre In A New Light"/>
    <x v="51"/>
    <x v="2369"/>
    <x v="0"/>
    <x v="0"/>
    <s v="USD"/>
    <n v="1474649070"/>
    <x v="3586"/>
    <x v="0"/>
    <n v="54"/>
    <b v="1"/>
    <x v="6"/>
    <x v="2609"/>
    <n v="151.9814814814815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x v="0"/>
    <n v="28"/>
    <b v="1"/>
    <x v="6"/>
    <x v="2610"/>
    <n v="22.60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x v="0"/>
    <n v="11"/>
    <b v="1"/>
    <x v="6"/>
    <x v="10"/>
    <n v="18.27272727272727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x v="0"/>
    <n v="62"/>
    <b v="1"/>
    <x v="6"/>
    <x v="1901"/>
    <n v="82.25806451612903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x v="0"/>
    <n v="73"/>
    <b v="1"/>
    <x v="6"/>
    <x v="2611"/>
    <n v="68.534246575342465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x v="0"/>
    <n v="18"/>
    <b v="1"/>
    <x v="6"/>
    <x v="1290"/>
    <n v="68.055555555555557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x v="0"/>
    <n v="35"/>
    <b v="1"/>
    <x v="6"/>
    <x v="2612"/>
    <n v="72.714285714285708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x v="0"/>
    <n v="43"/>
    <b v="1"/>
    <x v="6"/>
    <x v="2613"/>
    <n v="77.186046511627907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x v="0"/>
    <n v="36"/>
    <b v="1"/>
    <x v="6"/>
    <x v="2614"/>
    <n v="55.972222222222221"/>
    <x v="1"/>
    <x v="6"/>
    <x v="3594"/>
    <d v="2016-09-03T17:36:22"/>
  </r>
  <r>
    <n v="3595"/>
    <s v="The Flu Season"/>
    <s v="A new theatre company staging Will Eno's The Flu Season in Seattle"/>
    <x v="27"/>
    <x v="2372"/>
    <x v="0"/>
    <x v="0"/>
    <s v="USD"/>
    <n v="1426229940"/>
    <x v="3595"/>
    <x v="0"/>
    <n v="62"/>
    <b v="1"/>
    <x v="6"/>
    <x v="23"/>
    <n v="49.693548387096776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x v="0"/>
    <n v="15"/>
    <b v="1"/>
    <x v="6"/>
    <x v="2615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x v="0"/>
    <n v="33"/>
    <b v="1"/>
    <x v="6"/>
    <x v="946"/>
    <n v="77.727272727272734"/>
    <x v="1"/>
    <x v="6"/>
    <x v="3597"/>
    <d v="2016-03-02T21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x v="3598"/>
    <x v="0"/>
    <n v="27"/>
    <b v="1"/>
    <x v="6"/>
    <x v="2616"/>
    <n v="40.777777777777779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x v="0"/>
    <n v="17"/>
    <b v="1"/>
    <x v="6"/>
    <x v="2539"/>
    <n v="59.411764705882355"/>
    <x v="1"/>
    <x v="6"/>
    <x v="3599"/>
    <d v="2015-08-29T16:00:00"/>
  </r>
  <r>
    <n v="3600"/>
    <s v="Pariah"/>
    <s v="The First Play From The Man Who Brought You The Black James Bond!"/>
    <x v="185"/>
    <x v="31"/>
    <x v="0"/>
    <x v="0"/>
    <s v="USD"/>
    <n v="1476390164"/>
    <x v="3600"/>
    <x v="0"/>
    <n v="4"/>
    <b v="1"/>
    <x v="6"/>
    <x v="2129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x v="0"/>
    <n v="53"/>
    <b v="1"/>
    <x v="6"/>
    <x v="2469"/>
    <n v="39.377358490566039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x v="0"/>
    <n v="49"/>
    <b v="1"/>
    <x v="6"/>
    <x v="2383"/>
    <n v="81.673469387755105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x v="0"/>
    <n v="57"/>
    <b v="1"/>
    <x v="6"/>
    <x v="2617"/>
    <n v="44.912280701754383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x v="0"/>
    <n v="69"/>
    <b v="1"/>
    <x v="6"/>
    <x v="2618"/>
    <n v="49.05797101449275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x v="0"/>
    <n v="15"/>
    <b v="1"/>
    <x v="6"/>
    <x v="2498"/>
    <n v="30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x v="0"/>
    <n v="64"/>
    <b v="1"/>
    <x v="6"/>
    <x v="2619"/>
    <n v="61.0625"/>
    <x v="1"/>
    <x v="6"/>
    <x v="3606"/>
    <d v="2016-08-14T06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x v="3607"/>
    <x v="0"/>
    <n v="20"/>
    <b v="1"/>
    <x v="6"/>
    <x v="2620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x v="0"/>
    <n v="27"/>
    <b v="1"/>
    <x v="6"/>
    <x v="31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x v="0"/>
    <n v="21"/>
    <b v="1"/>
    <x v="6"/>
    <x v="2621"/>
    <n v="143.095238095238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x v="0"/>
    <n v="31"/>
    <b v="1"/>
    <x v="6"/>
    <x v="2622"/>
    <n v="52.354838709677416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x v="0"/>
    <n v="51"/>
    <b v="1"/>
    <x v="6"/>
    <x v="1627"/>
    <n v="66.666666666666671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x v="0"/>
    <n v="57"/>
    <b v="1"/>
    <x v="6"/>
    <x v="2623"/>
    <n v="126.66666666666667"/>
    <x v="1"/>
    <x v="6"/>
    <x v="3612"/>
    <d v="2014-06-09T09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x v="0"/>
    <n v="20"/>
    <b v="1"/>
    <x v="6"/>
    <x v="31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x v="0"/>
    <n v="71"/>
    <b v="1"/>
    <x v="6"/>
    <x v="2624"/>
    <n v="35.492957746478872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x v="0"/>
    <n v="72"/>
    <b v="1"/>
    <x v="6"/>
    <x v="2020"/>
    <n v="37.083333333333336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x v="0"/>
    <n v="45"/>
    <b v="1"/>
    <x v="6"/>
    <x v="2387"/>
    <n v="69.333333333333329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x v="0"/>
    <n v="51"/>
    <b v="1"/>
    <x v="6"/>
    <x v="2625"/>
    <n v="17.254901960784313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x v="0"/>
    <n v="56"/>
    <b v="1"/>
    <x v="6"/>
    <x v="50"/>
    <n v="36.071428571428569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x v="0"/>
    <n v="17"/>
    <b v="1"/>
    <x v="6"/>
    <x v="1246"/>
    <n v="66.470588235294116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x v="0"/>
    <n v="197"/>
    <b v="1"/>
    <x v="6"/>
    <x v="2626"/>
    <n v="56.06598984771573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x v="0"/>
    <n v="70"/>
    <b v="1"/>
    <x v="6"/>
    <x v="2627"/>
    <n v="47.028571428571432"/>
    <x v="1"/>
    <x v="6"/>
    <x v="3621"/>
    <d v="2016-09-30T13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x v="0"/>
    <n v="21"/>
    <b v="1"/>
    <x v="6"/>
    <x v="2628"/>
    <n v="47.666190476190479"/>
    <x v="1"/>
    <x v="6"/>
    <x v="3622"/>
    <d v="2014-09-27T19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x v="3623"/>
    <x v="0"/>
    <n v="34"/>
    <b v="1"/>
    <x v="6"/>
    <x v="43"/>
    <n v="88.235294117647058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x v="0"/>
    <n v="39"/>
    <b v="1"/>
    <x v="6"/>
    <x v="2629"/>
    <n v="80.717948717948715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x v="0"/>
    <n v="78"/>
    <b v="1"/>
    <x v="6"/>
    <x v="2570"/>
    <n v="39.48717948717948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x v="0"/>
    <n v="48"/>
    <b v="1"/>
    <x v="6"/>
    <x v="2412"/>
    <n v="84.854166666666671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x v="0"/>
    <n v="29"/>
    <b v="1"/>
    <x v="6"/>
    <x v="31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x v="0"/>
    <n v="0"/>
    <b v="0"/>
    <x v="40"/>
    <x v="109"/>
    <e v="#DIV/0!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x v="0"/>
    <n v="2"/>
    <b v="0"/>
    <x v="40"/>
    <x v="2630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x v="0"/>
    <n v="1"/>
    <b v="0"/>
    <x v="40"/>
    <x v="108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x v="0"/>
    <n v="59"/>
    <b v="0"/>
    <x v="40"/>
    <x v="2631"/>
    <n v="147.8813559322033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x v="0"/>
    <n v="1"/>
    <b v="0"/>
    <x v="40"/>
    <x v="143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x v="0"/>
    <n v="31"/>
    <b v="0"/>
    <x v="40"/>
    <x v="2632"/>
    <n v="56.838709677419352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x v="0"/>
    <n v="18"/>
    <b v="0"/>
    <x v="40"/>
    <x v="2633"/>
    <n v="176.94444444444446"/>
    <x v="1"/>
    <x v="40"/>
    <x v="3634"/>
    <d v="2017-01-13T19:59:00"/>
  </r>
  <r>
    <n v="3635"/>
    <s v="Mary's Son"/>
    <s v="Mary's Son is a pop opera about Jesus and the hope he brings to all people."/>
    <x v="8"/>
    <x v="2391"/>
    <x v="2"/>
    <x v="0"/>
    <s v="USD"/>
    <n v="1461186676"/>
    <x v="3635"/>
    <x v="0"/>
    <n v="10"/>
    <b v="0"/>
    <x v="40"/>
    <x v="2634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x v="0"/>
    <n v="0"/>
    <b v="0"/>
    <x v="40"/>
    <x v="109"/>
    <e v="#DIV/0!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x v="0"/>
    <n v="14"/>
    <b v="0"/>
    <x v="40"/>
    <x v="2635"/>
    <n v="66.142857142857139"/>
    <x v="1"/>
    <x v="40"/>
    <x v="3637"/>
    <d v="2015-01-01T08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x v="0"/>
    <n v="2"/>
    <b v="0"/>
    <x v="40"/>
    <x v="2636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x v="0"/>
    <n v="1"/>
    <b v="0"/>
    <x v="40"/>
    <x v="524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x v="0"/>
    <n v="3"/>
    <b v="0"/>
    <x v="40"/>
    <x v="148"/>
    <n v="18.33333333333333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x v="0"/>
    <n v="0"/>
    <b v="0"/>
    <x v="40"/>
    <x v="109"/>
    <e v="#DIV/0!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x v="0"/>
    <n v="2"/>
    <b v="0"/>
    <x v="40"/>
    <x v="2637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x v="0"/>
    <n v="0"/>
    <b v="0"/>
    <x v="40"/>
    <x v="109"/>
    <e v="#DIV/0!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x v="0"/>
    <n v="12"/>
    <b v="0"/>
    <x v="40"/>
    <x v="2638"/>
    <n v="68.416666666666671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x v="0"/>
    <n v="1"/>
    <b v="0"/>
    <x v="40"/>
    <x v="370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x v="0"/>
    <n v="8"/>
    <b v="0"/>
    <x v="40"/>
    <x v="2639"/>
    <n v="60.125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x v="0"/>
    <n v="2"/>
    <b v="0"/>
    <x v="40"/>
    <x v="733"/>
    <n v="15"/>
    <x v="1"/>
    <x v="40"/>
    <x v="3647"/>
    <d v="2016-09-30T09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x v="3648"/>
    <x v="0"/>
    <n v="73"/>
    <b v="1"/>
    <x v="6"/>
    <x v="2640"/>
    <n v="550.04109589041093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x v="0"/>
    <n v="8"/>
    <b v="1"/>
    <x v="6"/>
    <x v="87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x v="0"/>
    <n v="17"/>
    <b v="1"/>
    <x v="6"/>
    <x v="31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x v="0"/>
    <n v="9"/>
    <b v="1"/>
    <x v="6"/>
    <x v="87"/>
    <n v="57.777777777777779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x v="0"/>
    <n v="17"/>
    <b v="1"/>
    <x v="6"/>
    <x v="2641"/>
    <n v="44.235294117647058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x v="0"/>
    <n v="33"/>
    <b v="1"/>
    <x v="6"/>
    <x v="10"/>
    <n v="60.909090909090907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x v="0"/>
    <n v="38"/>
    <b v="1"/>
    <x v="6"/>
    <x v="2642"/>
    <n v="68.84210526315789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x v="0"/>
    <n v="79"/>
    <b v="1"/>
    <x v="6"/>
    <x v="2643"/>
    <n v="73.582278481012665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x v="0"/>
    <n v="46"/>
    <b v="1"/>
    <x v="6"/>
    <x v="2644"/>
    <n v="115.02173913043478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x v="0"/>
    <n v="20"/>
    <b v="1"/>
    <x v="6"/>
    <x v="2645"/>
    <n v="110.75"/>
    <x v="1"/>
    <x v="6"/>
    <x v="3657"/>
    <d v="2016-06-01T13:42:00"/>
  </r>
  <r>
    <n v="3658"/>
    <s v="Mr. Marmalade"/>
    <s v="Life is hard when your own imaginary friend can't make time for you."/>
    <x v="15"/>
    <x v="17"/>
    <x v="0"/>
    <x v="0"/>
    <s v="USD"/>
    <n v="1404273540"/>
    <x v="3658"/>
    <x v="0"/>
    <n v="20"/>
    <b v="1"/>
    <x v="6"/>
    <x v="17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x v="0"/>
    <n v="13"/>
    <b v="1"/>
    <x v="6"/>
    <x v="2389"/>
    <n v="235.46153846153845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x v="0"/>
    <n v="22"/>
    <b v="1"/>
    <x v="6"/>
    <x v="31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x v="0"/>
    <n v="36"/>
    <b v="1"/>
    <x v="6"/>
    <x v="2598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x v="0"/>
    <n v="40"/>
    <b v="1"/>
    <x v="6"/>
    <x v="2646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x v="0"/>
    <n v="9"/>
    <b v="1"/>
    <x v="6"/>
    <x v="87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x v="0"/>
    <n v="19"/>
    <b v="1"/>
    <x v="6"/>
    <x v="2647"/>
    <n v="46.05263157894737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x v="0"/>
    <n v="14"/>
    <b v="1"/>
    <x v="6"/>
    <x v="2648"/>
    <n v="51"/>
    <x v="1"/>
    <x v="6"/>
    <x v="3665"/>
    <d v="2015-10-28T11:54:00"/>
  </r>
  <r>
    <n v="3666"/>
    <s v="Israel LÃ³pez @ Ojai Playwrights Conference"/>
    <s v="Artistic Internship @ Ojai Playwrights Conference"/>
    <x v="38"/>
    <x v="647"/>
    <x v="0"/>
    <x v="0"/>
    <s v="USD"/>
    <n v="1406185200"/>
    <x v="3666"/>
    <x v="0"/>
    <n v="38"/>
    <b v="1"/>
    <x v="6"/>
    <x v="31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x v="0"/>
    <n v="58"/>
    <b v="1"/>
    <x v="6"/>
    <x v="2649"/>
    <n v="53.363965517241382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x v="0"/>
    <n v="28"/>
    <b v="1"/>
    <x v="6"/>
    <x v="991"/>
    <n v="36.96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x v="0"/>
    <n v="17"/>
    <b v="1"/>
    <x v="6"/>
    <x v="2650"/>
    <n v="81.2941176470588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x v="0"/>
    <n v="12"/>
    <b v="1"/>
    <x v="6"/>
    <x v="2651"/>
    <n v="20.08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x v="0"/>
    <n v="40"/>
    <b v="1"/>
    <x v="6"/>
    <x v="2652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x v="0"/>
    <n v="57"/>
    <b v="1"/>
    <x v="6"/>
    <x v="1400"/>
    <n v="53.43859649122806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x v="0"/>
    <n v="114"/>
    <b v="1"/>
    <x v="6"/>
    <x v="2653"/>
    <n v="39.868421052631582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x v="0"/>
    <n v="31"/>
    <b v="1"/>
    <x v="6"/>
    <x v="31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x v="0"/>
    <n v="3"/>
    <b v="1"/>
    <x v="6"/>
    <x v="2515"/>
    <n v="23.333333333333332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x v="0"/>
    <n v="16"/>
    <b v="1"/>
    <x v="6"/>
    <x v="2654"/>
    <n v="64.375"/>
    <x v="1"/>
    <x v="6"/>
    <x v="3676"/>
    <d v="2014-09-12T11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x v="0"/>
    <n v="199"/>
    <b v="1"/>
    <x v="6"/>
    <x v="2655"/>
    <n v="62.052763819095475"/>
    <x v="1"/>
    <x v="6"/>
    <x v="3677"/>
    <d v="2014-07-02T19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x v="3678"/>
    <x v="0"/>
    <n v="31"/>
    <b v="1"/>
    <x v="6"/>
    <x v="78"/>
    <n v="66.129032258064512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x v="0"/>
    <n v="30"/>
    <b v="1"/>
    <x v="6"/>
    <x v="2616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x v="0"/>
    <n v="34"/>
    <b v="1"/>
    <x v="6"/>
    <x v="2656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x v="0"/>
    <n v="18"/>
    <b v="1"/>
    <x v="6"/>
    <x v="2657"/>
    <n v="62.166666666666664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x v="0"/>
    <n v="67"/>
    <b v="1"/>
    <x v="6"/>
    <x v="2658"/>
    <n v="62.32835820895522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x v="0"/>
    <n v="66"/>
    <b v="1"/>
    <x v="6"/>
    <x v="2659"/>
    <n v="58.78787878787878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x v="0"/>
    <n v="23"/>
    <b v="1"/>
    <x v="6"/>
    <x v="2660"/>
    <n v="45.347826086956523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x v="0"/>
    <n v="126"/>
    <b v="1"/>
    <x v="6"/>
    <x v="2661"/>
    <n v="41.944444444444443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x v="0"/>
    <n v="6"/>
    <b v="1"/>
    <x v="6"/>
    <x v="2662"/>
    <n v="59.166666666666664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x v="0"/>
    <n v="25"/>
    <b v="1"/>
    <x v="6"/>
    <x v="2663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x v="0"/>
    <n v="39"/>
    <b v="1"/>
    <x v="6"/>
    <x v="2217"/>
    <n v="83.974358974358978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x v="0"/>
    <n v="62"/>
    <b v="1"/>
    <x v="6"/>
    <x v="1237"/>
    <n v="57.25806451612903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x v="0"/>
    <n v="31"/>
    <b v="1"/>
    <x v="6"/>
    <x v="43"/>
    <n v="58.064516129032256"/>
    <x v="1"/>
    <x v="6"/>
    <x v="3690"/>
    <d v="2014-11-27T07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x v="3691"/>
    <x v="0"/>
    <n v="274"/>
    <b v="1"/>
    <x v="6"/>
    <x v="2664"/>
    <n v="186.80291970802921"/>
    <x v="1"/>
    <x v="6"/>
    <x v="3691"/>
    <d v="2015-03-01T20:59:00"/>
  </r>
  <r>
    <n v="3692"/>
    <s v="An Evening With Durang"/>
    <s v="Help us independently produce two great comedies by Christopher Durang."/>
    <x v="28"/>
    <x v="2343"/>
    <x v="0"/>
    <x v="0"/>
    <s v="USD"/>
    <n v="1411084800"/>
    <x v="3692"/>
    <x v="0"/>
    <n v="17"/>
    <b v="1"/>
    <x v="6"/>
    <x v="582"/>
    <n v="74.11764705882353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x v="0"/>
    <n v="14"/>
    <b v="1"/>
    <x v="6"/>
    <x v="2665"/>
    <n v="30.714285714285715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x v="0"/>
    <n v="60"/>
    <b v="1"/>
    <x v="6"/>
    <x v="2666"/>
    <n v="62.666666666666664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x v="0"/>
    <n v="33"/>
    <b v="1"/>
    <x v="6"/>
    <x v="2213"/>
    <n v="121.363636363636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x v="0"/>
    <n v="78"/>
    <b v="1"/>
    <x v="6"/>
    <x v="1342"/>
    <n v="39.743589743589745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x v="0"/>
    <n v="30"/>
    <b v="1"/>
    <x v="6"/>
    <x v="1277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x v="0"/>
    <n v="136"/>
    <b v="1"/>
    <x v="6"/>
    <x v="2667"/>
    <n v="40.632352941176471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x v="0"/>
    <n v="40"/>
    <b v="1"/>
    <x v="6"/>
    <x v="2624"/>
    <n v="63"/>
    <x v="1"/>
    <x v="6"/>
    <x v="3699"/>
    <d v="2014-10-15T06:26:56"/>
  </r>
  <r>
    <n v="3700"/>
    <s v="Generations (Senior Project)"/>
    <s v="Help me produce the play I have written for my senior project!"/>
    <x v="2"/>
    <x v="2422"/>
    <x v="0"/>
    <x v="0"/>
    <s v="USD"/>
    <n v="1412092800"/>
    <x v="3700"/>
    <x v="0"/>
    <n v="18"/>
    <b v="1"/>
    <x v="6"/>
    <x v="1247"/>
    <n v="33.666666666666664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x v="0"/>
    <n v="39"/>
    <b v="1"/>
    <x v="6"/>
    <x v="1415"/>
    <n v="38.589743589743591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x v="0"/>
    <n v="21"/>
    <b v="1"/>
    <x v="6"/>
    <x v="2217"/>
    <n v="155.9523809523809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x v="0"/>
    <n v="30"/>
    <b v="1"/>
    <x v="6"/>
    <x v="2668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x v="0"/>
    <n v="27"/>
    <b v="1"/>
    <x v="6"/>
    <x v="2669"/>
    <n v="15.148518518518518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x v="0"/>
    <n v="35"/>
    <b v="1"/>
    <x v="6"/>
    <x v="2670"/>
    <n v="83.571428571428569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x v="0"/>
    <n v="13"/>
    <b v="1"/>
    <x v="6"/>
    <x v="2671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x v="0"/>
    <n v="23"/>
    <b v="1"/>
    <x v="6"/>
    <x v="2672"/>
    <n v="80.86956521739129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x v="0"/>
    <n v="39"/>
    <b v="1"/>
    <x v="6"/>
    <x v="2673"/>
    <n v="53.846153846153847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x v="0"/>
    <n v="35"/>
    <b v="1"/>
    <x v="6"/>
    <x v="2674"/>
    <n v="30.928571428571427"/>
    <x v="1"/>
    <x v="6"/>
    <x v="3709"/>
    <d v="2014-06-25T08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x v="0"/>
    <n v="27"/>
    <b v="1"/>
    <x v="6"/>
    <x v="2675"/>
    <n v="67.962962962962962"/>
    <x v="1"/>
    <x v="6"/>
    <x v="3710"/>
    <d v="2015-04-03T05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x v="3711"/>
    <x v="0"/>
    <n v="21"/>
    <b v="1"/>
    <x v="6"/>
    <x v="430"/>
    <n v="27.14285714285714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x v="0"/>
    <n v="104"/>
    <b v="1"/>
    <x v="6"/>
    <x v="2676"/>
    <n v="110.86538461538461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x v="0"/>
    <n v="19"/>
    <b v="1"/>
    <x v="6"/>
    <x v="1240"/>
    <n v="106.84210526315789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x v="0"/>
    <n v="97"/>
    <b v="1"/>
    <x v="6"/>
    <x v="1099"/>
    <n v="105.51546391752578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x v="0"/>
    <n v="27"/>
    <b v="1"/>
    <x v="6"/>
    <x v="2677"/>
    <n v="132.962962962962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x v="0"/>
    <n v="24"/>
    <b v="1"/>
    <x v="6"/>
    <x v="2678"/>
    <n v="51.916666666666664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x v="0"/>
    <n v="13"/>
    <b v="1"/>
    <x v="6"/>
    <x v="1266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x v="0"/>
    <n v="46"/>
    <b v="1"/>
    <x v="6"/>
    <x v="2679"/>
    <n v="26.021739130434781"/>
    <x v="1"/>
    <x v="6"/>
    <x v="3718"/>
    <d v="2015-02-27T09:11:15"/>
  </r>
  <r>
    <n v="3719"/>
    <s v="Corium"/>
    <s v="A new piece of physical theatre about love, regret and longing."/>
    <x v="48"/>
    <x v="2433"/>
    <x v="0"/>
    <x v="1"/>
    <s v="GBP"/>
    <n v="1434994266"/>
    <x v="3719"/>
    <x v="0"/>
    <n v="4"/>
    <b v="1"/>
    <x v="6"/>
    <x v="2680"/>
    <n v="105"/>
    <x v="1"/>
    <x v="6"/>
    <x v="3719"/>
    <d v="2015-06-22T09:31:06"/>
  </r>
  <r>
    <n v="3720"/>
    <s v="Lakotas and the American Theatre"/>
    <s v="Breaking the American Indian stereotype in the American Theatre."/>
    <x v="126"/>
    <x v="2434"/>
    <x v="0"/>
    <x v="0"/>
    <s v="USD"/>
    <n v="1435881006"/>
    <x v="3720"/>
    <x v="0"/>
    <n v="40"/>
    <b v="1"/>
    <x v="6"/>
    <x v="2681"/>
    <n v="86.224999999999994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x v="0"/>
    <n v="44"/>
    <b v="1"/>
    <x v="6"/>
    <x v="2624"/>
    <n v="114.545454545454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x v="0"/>
    <n v="35"/>
    <b v="1"/>
    <x v="6"/>
    <x v="2682"/>
    <n v="47.657142857142858"/>
    <x v="1"/>
    <x v="6"/>
    <x v="3722"/>
    <d v="2016-02-11T14:59:00"/>
  </r>
  <r>
    <n v="3723"/>
    <s v="Beauty and the Beast"/>
    <s v="Saltmine Theatre Company present Beauty and the Beast:"/>
    <x v="37"/>
    <x v="2437"/>
    <x v="0"/>
    <x v="1"/>
    <s v="GBP"/>
    <n v="1417374262"/>
    <x v="3723"/>
    <x v="0"/>
    <n v="63"/>
    <b v="1"/>
    <x v="6"/>
    <x v="2683"/>
    <n v="72.888888888888886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x v="0"/>
    <n v="89"/>
    <b v="1"/>
    <x v="6"/>
    <x v="2684"/>
    <n v="49.545505617977533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x v="0"/>
    <n v="15"/>
    <b v="1"/>
    <x v="6"/>
    <x v="74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x v="0"/>
    <n v="46"/>
    <b v="1"/>
    <x v="6"/>
    <x v="2685"/>
    <n v="62.586956521739133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x v="0"/>
    <n v="33"/>
    <b v="1"/>
    <x v="6"/>
    <x v="1266"/>
    <n v="61.060606060606062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x v="0"/>
    <n v="31"/>
    <b v="0"/>
    <x v="6"/>
    <x v="2686"/>
    <n v="60.06451612903225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x v="0"/>
    <n v="5"/>
    <b v="0"/>
    <x v="6"/>
    <x v="2687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x v="0"/>
    <n v="1"/>
    <b v="0"/>
    <x v="6"/>
    <x v="709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x v="0"/>
    <n v="12"/>
    <b v="0"/>
    <x v="6"/>
    <x v="2688"/>
    <n v="51.666666666666664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x v="0"/>
    <n v="4"/>
    <b v="0"/>
    <x v="6"/>
    <x v="2689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x v="0"/>
    <n v="0"/>
    <b v="0"/>
    <x v="6"/>
    <x v="109"/>
    <e v="#DIV/0!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x v="0"/>
    <n v="7"/>
    <b v="0"/>
    <x v="6"/>
    <x v="2690"/>
    <n v="61"/>
    <x v="1"/>
    <x v="6"/>
    <x v="3734"/>
    <d v="2015-05-25T13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x v="3735"/>
    <x v="0"/>
    <n v="2"/>
    <b v="0"/>
    <x v="6"/>
    <x v="2691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x v="0"/>
    <n v="1"/>
    <b v="0"/>
    <x v="6"/>
    <x v="886"/>
    <n v="10"/>
    <x v="1"/>
    <x v="6"/>
    <x v="3736"/>
    <d v="2015-03-23T10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x v="3737"/>
    <x v="0"/>
    <n v="4"/>
    <b v="0"/>
    <x v="6"/>
    <x v="2692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x v="0"/>
    <n v="6"/>
    <b v="0"/>
    <x v="6"/>
    <x v="2693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x v="0"/>
    <n v="8"/>
    <b v="0"/>
    <x v="6"/>
    <x v="2694"/>
    <n v="100.625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x v="0"/>
    <n v="14"/>
    <b v="0"/>
    <x v="6"/>
    <x v="2695"/>
    <n v="25.571428571428573"/>
    <x v="1"/>
    <x v="6"/>
    <x v="3740"/>
    <d v="2014-08-11T17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x v="0"/>
    <n v="0"/>
    <b v="0"/>
    <x v="6"/>
    <x v="109"/>
    <e v="#DIV/0!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x v="0"/>
    <n v="4"/>
    <b v="0"/>
    <x v="6"/>
    <x v="172"/>
    <n v="25"/>
    <x v="1"/>
    <x v="6"/>
    <x v="3742"/>
    <d v="2014-09-05T21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x v="3743"/>
    <x v="0"/>
    <n v="0"/>
    <b v="0"/>
    <x v="6"/>
    <x v="109"/>
    <e v="#DIV/0!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x v="0"/>
    <n v="0"/>
    <b v="0"/>
    <x v="6"/>
    <x v="109"/>
    <e v="#DIV/0!"/>
    <x v="1"/>
    <x v="6"/>
    <x v="3744"/>
    <d v="2014-07-04T19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x v="0"/>
    <n v="1"/>
    <b v="0"/>
    <x v="6"/>
    <x v="709"/>
    <n v="10"/>
    <x v="1"/>
    <x v="6"/>
    <x v="3745"/>
    <d v="2014-08-10T08:45:02"/>
  </r>
  <r>
    <n v="3746"/>
    <s v="Stage Play Production - &quot;I Love You to Death&quot;"/>
    <s v="Generational curses CAN be broken...right?"/>
    <x v="0"/>
    <x v="1672"/>
    <x v="2"/>
    <x v="0"/>
    <s v="USD"/>
    <n v="1475918439"/>
    <x v="3746"/>
    <x v="0"/>
    <n v="1"/>
    <b v="0"/>
    <x v="6"/>
    <x v="2696"/>
    <n v="202"/>
    <x v="1"/>
    <x v="6"/>
    <x v="3746"/>
    <d v="2016-10-08T01:20:39"/>
  </r>
  <r>
    <n v="3747"/>
    <s v="Counting Stars"/>
    <s v="The world premiere of an astonishing new play by acclaimed writer Atiha Sen Gupta."/>
    <x v="30"/>
    <x v="379"/>
    <x v="2"/>
    <x v="1"/>
    <s v="GBP"/>
    <n v="1436137140"/>
    <x v="3747"/>
    <x v="0"/>
    <n v="1"/>
    <b v="0"/>
    <x v="6"/>
    <x v="460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x v="0"/>
    <n v="52"/>
    <b v="1"/>
    <x v="40"/>
    <x v="2697"/>
    <n v="99.53846153846153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x v="0"/>
    <n v="7"/>
    <b v="1"/>
    <x v="40"/>
    <x v="2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x v="0"/>
    <n v="28"/>
    <b v="1"/>
    <x v="40"/>
    <x v="1004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x v="0"/>
    <n v="11"/>
    <b v="1"/>
    <x v="40"/>
    <x v="2698"/>
    <n v="120.545454545454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x v="0"/>
    <n v="15"/>
    <b v="1"/>
    <x v="40"/>
    <x v="1246"/>
    <n v="37.66666666666666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x v="0"/>
    <n v="30"/>
    <b v="1"/>
    <x v="40"/>
    <x v="2699"/>
    <n v="172.23333333333332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x v="0"/>
    <n v="27"/>
    <b v="1"/>
    <x v="40"/>
    <x v="43"/>
    <n v="111.111111111111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x v="0"/>
    <n v="28"/>
    <b v="1"/>
    <x v="40"/>
    <x v="2700"/>
    <n v="25.464285714285715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x v="0"/>
    <n v="17"/>
    <b v="1"/>
    <x v="40"/>
    <x v="2701"/>
    <n v="267.6470588235293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x v="0"/>
    <n v="50"/>
    <b v="1"/>
    <x v="40"/>
    <x v="2702"/>
    <n v="75.959999999999994"/>
    <x v="1"/>
    <x v="40"/>
    <x v="3757"/>
    <d v="2014-12-01T12:25:15"/>
  </r>
  <r>
    <n v="3758"/>
    <s v="Luigi's Ladies"/>
    <s v="LUIGI'S LADIES: an original one-woman musical comedy"/>
    <x v="15"/>
    <x v="317"/>
    <x v="0"/>
    <x v="0"/>
    <s v="USD"/>
    <n v="1400475600"/>
    <x v="3758"/>
    <x v="0"/>
    <n v="26"/>
    <b v="1"/>
    <x v="40"/>
    <x v="2703"/>
    <n v="59.03846153846154"/>
    <x v="1"/>
    <x v="40"/>
    <x v="3758"/>
    <d v="2014-05-18T21:00:00"/>
  </r>
  <r>
    <n v="3759"/>
    <s v="Pared Down Productions"/>
    <s v="A production company specializing in small-scale musicals"/>
    <x v="23"/>
    <x v="2450"/>
    <x v="0"/>
    <x v="0"/>
    <s v="USD"/>
    <n v="1440556553"/>
    <x v="3759"/>
    <x v="0"/>
    <n v="88"/>
    <b v="1"/>
    <x v="40"/>
    <x v="2704"/>
    <n v="50.11102272727273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x v="0"/>
    <n v="91"/>
    <b v="1"/>
    <x v="40"/>
    <x v="2705"/>
    <n v="55.50296703296703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x v="0"/>
    <n v="3"/>
    <b v="1"/>
    <x v="40"/>
    <x v="31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x v="0"/>
    <n v="28"/>
    <b v="1"/>
    <x v="40"/>
    <x v="2706"/>
    <n v="47.428571428571431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x v="0"/>
    <n v="77"/>
    <b v="1"/>
    <x v="40"/>
    <x v="31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x v="0"/>
    <n v="27"/>
    <b v="1"/>
    <x v="40"/>
    <x v="31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x v="0"/>
    <n v="107"/>
    <b v="1"/>
    <x v="40"/>
    <x v="2707"/>
    <n v="74.22429906542056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x v="0"/>
    <n v="96"/>
    <b v="1"/>
    <x v="40"/>
    <x v="2708"/>
    <n v="106.9271875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x v="0"/>
    <n v="56"/>
    <b v="1"/>
    <x v="40"/>
    <x v="2709"/>
    <n v="41.69642857142856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x v="0"/>
    <n v="58"/>
    <b v="1"/>
    <x v="40"/>
    <x v="2710"/>
    <n v="74.24327586206895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x v="0"/>
    <n v="15"/>
    <b v="1"/>
    <x v="40"/>
    <x v="31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x v="0"/>
    <n v="20"/>
    <b v="1"/>
    <x v="40"/>
    <x v="31"/>
    <n v="100"/>
    <x v="1"/>
    <x v="40"/>
    <x v="3770"/>
    <d v="2015-06-13T14:20:10"/>
  </r>
  <r>
    <n v="3771"/>
    <s v="COME OUT SWINGIN'!"/>
    <s v="I would like to make a demo recording of six songs from COME OUT SWINGIN'!"/>
    <x v="28"/>
    <x v="2457"/>
    <x v="0"/>
    <x v="0"/>
    <s v="USD"/>
    <n v="1463529600"/>
    <x v="3771"/>
    <x v="0"/>
    <n v="38"/>
    <b v="1"/>
    <x v="40"/>
    <x v="2711"/>
    <n v="38.421052631578945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x v="0"/>
    <n v="33"/>
    <b v="1"/>
    <x v="40"/>
    <x v="1097"/>
    <n v="166.96969696969697"/>
    <x v="1"/>
    <x v="40"/>
    <x v="3772"/>
    <d v="2016-11-28T22:00:00"/>
  </r>
  <r>
    <n v="3773"/>
    <s v="Dundee: A Hip-Hopera"/>
    <s v="A dramatic hip-hopera, inspired from monologues written by the performers."/>
    <x v="10"/>
    <x v="106"/>
    <x v="0"/>
    <x v="0"/>
    <s v="USD"/>
    <n v="1479175680"/>
    <x v="3773"/>
    <x v="0"/>
    <n v="57"/>
    <b v="1"/>
    <x v="40"/>
    <x v="2123"/>
    <n v="94.912280701754383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x v="0"/>
    <n v="25"/>
    <b v="1"/>
    <x v="40"/>
    <x v="31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x v="0"/>
    <n v="14"/>
    <b v="1"/>
    <x v="40"/>
    <x v="598"/>
    <n v="143.21428571428572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x v="0"/>
    <n v="94"/>
    <b v="1"/>
    <x v="40"/>
    <x v="2712"/>
    <n v="90.819148936170208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x v="0"/>
    <n v="59"/>
    <b v="1"/>
    <x v="40"/>
    <x v="2713"/>
    <n v="48.542372881355931"/>
    <x v="1"/>
    <x v="40"/>
    <x v="3777"/>
    <d v="2014-09-26T20:00:00"/>
  </r>
  <r>
    <n v="3778"/>
    <s v="Give a Puppet a Hand"/>
    <s v="Sponsor an AVENUE Q puppet for The Barn Players April 2015 production."/>
    <x v="262"/>
    <x v="570"/>
    <x v="0"/>
    <x v="0"/>
    <s v="USD"/>
    <n v="1423942780"/>
    <x v="3778"/>
    <x v="0"/>
    <n v="36"/>
    <b v="1"/>
    <x v="40"/>
    <x v="2714"/>
    <n v="70.027777777777771"/>
    <x v="1"/>
    <x v="40"/>
    <x v="3778"/>
    <d v="2015-02-14T11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x v="0"/>
    <n v="115"/>
    <b v="1"/>
    <x v="40"/>
    <x v="2715"/>
    <n v="135.6260869565217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x v="0"/>
    <n v="30"/>
    <b v="1"/>
    <x v="40"/>
    <x v="43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x v="0"/>
    <n v="52"/>
    <b v="1"/>
    <x v="40"/>
    <x v="2716"/>
    <n v="94.90384615384616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x v="0"/>
    <n v="27"/>
    <b v="1"/>
    <x v="40"/>
    <x v="1409"/>
    <n v="75.37037037037036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x v="0"/>
    <n v="24"/>
    <b v="1"/>
    <x v="40"/>
    <x v="2717"/>
    <n v="64.458333333333329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x v="0"/>
    <n v="10"/>
    <b v="1"/>
    <x v="40"/>
    <x v="935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x v="0"/>
    <n v="30"/>
    <b v="1"/>
    <x v="40"/>
    <x v="2718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x v="0"/>
    <n v="71"/>
    <b v="1"/>
    <x v="40"/>
    <x v="2719"/>
    <n v="93.77464788732393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x v="0"/>
    <n v="10"/>
    <b v="1"/>
    <x v="40"/>
    <x v="2720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x v="0"/>
    <n v="1"/>
    <b v="0"/>
    <x v="40"/>
    <x v="886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x v="0"/>
    <n v="4"/>
    <b v="0"/>
    <x v="40"/>
    <x v="2721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x v="0"/>
    <n v="0"/>
    <b v="0"/>
    <x v="40"/>
    <x v="109"/>
    <e v="#DIV/0!"/>
    <x v="1"/>
    <x v="40"/>
    <x v="3790"/>
    <d v="2016-11-22T09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x v="3791"/>
    <x v="0"/>
    <n v="0"/>
    <b v="0"/>
    <x v="40"/>
    <x v="109"/>
    <e v="#DIV/0!"/>
    <x v="1"/>
    <x v="40"/>
    <x v="3791"/>
    <d v="2014-07-06T08:36:32"/>
  </r>
  <r>
    <n v="3792"/>
    <s v="BorikÃ©n: The Show"/>
    <s v="A cultural and historic journey through Puerto Rico's music and dance!"/>
    <x v="78"/>
    <x v="428"/>
    <x v="2"/>
    <x v="0"/>
    <s v="USD"/>
    <n v="1436957022"/>
    <x v="3792"/>
    <x v="0"/>
    <n v="2"/>
    <b v="0"/>
    <x v="40"/>
    <x v="1228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x v="0"/>
    <n v="24"/>
    <b v="0"/>
    <x v="40"/>
    <x v="2722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x v="0"/>
    <n v="1"/>
    <b v="0"/>
    <x v="40"/>
    <x v="460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x v="0"/>
    <n v="2"/>
    <b v="0"/>
    <x v="40"/>
    <x v="1312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x v="0"/>
    <n v="1"/>
    <b v="0"/>
    <x v="40"/>
    <x v="2723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x v="0"/>
    <n v="37"/>
    <b v="0"/>
    <x v="40"/>
    <x v="2724"/>
    <n v="145.40540540540542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x v="0"/>
    <n v="5"/>
    <b v="0"/>
    <x v="40"/>
    <x v="2725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x v="0"/>
    <n v="4"/>
    <b v="0"/>
    <x v="40"/>
    <x v="2726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x v="0"/>
    <n v="16"/>
    <b v="0"/>
    <x v="40"/>
    <x v="2727"/>
    <n v="55.062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x v="0"/>
    <n v="9"/>
    <b v="0"/>
    <x v="40"/>
    <x v="2728"/>
    <n v="47.333333333333336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x v="0"/>
    <n v="0"/>
    <b v="0"/>
    <x v="40"/>
    <x v="109"/>
    <e v="#DIV/0!"/>
    <x v="1"/>
    <x v="40"/>
    <x v="3802"/>
    <d v="2015-10-21T19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x v="3803"/>
    <x v="0"/>
    <n v="40"/>
    <b v="0"/>
    <x v="40"/>
    <x v="2729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x v="0"/>
    <n v="0"/>
    <b v="0"/>
    <x v="40"/>
    <x v="109"/>
    <e v="#DIV/0!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x v="0"/>
    <n v="2"/>
    <b v="0"/>
    <x v="40"/>
    <x v="133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x v="0"/>
    <n v="1"/>
    <b v="0"/>
    <x v="40"/>
    <x v="2730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x v="0"/>
    <n v="9"/>
    <b v="0"/>
    <x v="40"/>
    <x v="2731"/>
    <n v="50.555555555555557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x v="0"/>
    <n v="24"/>
    <b v="1"/>
    <x v="6"/>
    <x v="31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x v="0"/>
    <n v="38"/>
    <b v="1"/>
    <x v="6"/>
    <x v="982"/>
    <n v="53.289473684210527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x v="0"/>
    <n v="26"/>
    <b v="1"/>
    <x v="6"/>
    <x v="2732"/>
    <n v="70.230769230769226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x v="0"/>
    <n v="19"/>
    <b v="1"/>
    <x v="6"/>
    <x v="2733"/>
    <n v="43.421052631578945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x v="0"/>
    <n v="11"/>
    <b v="1"/>
    <x v="6"/>
    <x v="1708"/>
    <n v="199.18181818181819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x v="0"/>
    <n v="27"/>
    <b v="1"/>
    <x v="6"/>
    <x v="2734"/>
    <n v="78.518148148148143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x v="0"/>
    <n v="34"/>
    <b v="1"/>
    <x v="6"/>
    <x v="2735"/>
    <n v="61.823529411764703"/>
    <x v="1"/>
    <x v="6"/>
    <x v="3814"/>
    <d v="2015-03-31T19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x v="0"/>
    <n v="20"/>
    <b v="1"/>
    <x v="6"/>
    <x v="2736"/>
    <n v="50.000500000000002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x v="0"/>
    <n v="37"/>
    <b v="1"/>
    <x v="6"/>
    <x v="2737"/>
    <n v="48.339729729729726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x v="0"/>
    <n v="20"/>
    <b v="1"/>
    <x v="6"/>
    <x v="7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x v="0"/>
    <n v="10"/>
    <b v="1"/>
    <x v="6"/>
    <x v="2738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x v="0"/>
    <n v="26"/>
    <b v="1"/>
    <x v="6"/>
    <x v="201"/>
    <n v="40.923076923076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x v="0"/>
    <n v="20"/>
    <b v="1"/>
    <x v="6"/>
    <x v="2255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x v="0"/>
    <n v="46"/>
    <b v="1"/>
    <x v="6"/>
    <x v="2739"/>
    <n v="79.54347826086956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x v="0"/>
    <n v="76"/>
    <b v="1"/>
    <x v="6"/>
    <x v="2740"/>
    <n v="72.381578947368425"/>
    <x v="1"/>
    <x v="6"/>
    <x v="3822"/>
    <d v="2016-01-19T14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x v="0"/>
    <n v="41"/>
    <b v="1"/>
    <x v="6"/>
    <x v="938"/>
    <n v="64.634146341463421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x v="0"/>
    <n v="7"/>
    <b v="1"/>
    <x v="6"/>
    <x v="1277"/>
    <n v="38.571428571428569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x v="0"/>
    <n v="49"/>
    <b v="1"/>
    <x v="6"/>
    <x v="2741"/>
    <n v="107.571428571428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x v="0"/>
    <n v="26"/>
    <b v="1"/>
    <x v="6"/>
    <x v="650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x v="0"/>
    <n v="65"/>
    <b v="1"/>
    <x v="6"/>
    <x v="2742"/>
    <n v="70.461538461538467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x v="0"/>
    <n v="28"/>
    <b v="1"/>
    <x v="6"/>
    <x v="31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x v="0"/>
    <n v="8"/>
    <b v="1"/>
    <x v="6"/>
    <x v="20"/>
    <n v="62.625"/>
    <x v="1"/>
    <x v="6"/>
    <x v="3829"/>
    <d v="2016-08-31T12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x v="0"/>
    <n v="3"/>
    <b v="1"/>
    <x v="6"/>
    <x v="2743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x v="0"/>
    <n v="9"/>
    <b v="1"/>
    <x v="6"/>
    <x v="2744"/>
    <n v="58.901111111111113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x v="0"/>
    <n v="9"/>
    <b v="1"/>
    <x v="6"/>
    <x v="436"/>
    <n v="139.5555555555555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x v="0"/>
    <n v="20"/>
    <b v="1"/>
    <x v="6"/>
    <x v="988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x v="0"/>
    <n v="57"/>
    <b v="1"/>
    <x v="6"/>
    <x v="2745"/>
    <n v="57.38596491228069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x v="0"/>
    <n v="8"/>
    <b v="1"/>
    <x v="6"/>
    <x v="583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x v="0"/>
    <n v="14"/>
    <b v="1"/>
    <x v="6"/>
    <x v="2460"/>
    <n v="64.285714285714292"/>
    <x v="1"/>
    <x v="6"/>
    <x v="3836"/>
    <d v="2016-08-02T20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x v="3837"/>
    <x v="0"/>
    <n v="17"/>
    <b v="1"/>
    <x v="6"/>
    <x v="426"/>
    <n v="120.11764705882354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x v="0"/>
    <n v="100"/>
    <b v="1"/>
    <x v="6"/>
    <x v="2746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x v="0"/>
    <n v="32"/>
    <b v="1"/>
    <x v="6"/>
    <x v="982"/>
    <n v="63.2812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x v="0"/>
    <n v="3"/>
    <b v="1"/>
    <x v="6"/>
    <x v="2747"/>
    <n v="21.666666666666668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x v="1"/>
    <n v="34"/>
    <b v="0"/>
    <x v="6"/>
    <x v="2748"/>
    <n v="25.647058823529413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x v="1"/>
    <n v="23"/>
    <b v="0"/>
    <x v="6"/>
    <x v="2749"/>
    <n v="47.69565217391304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x v="1"/>
    <n v="19"/>
    <b v="0"/>
    <x v="6"/>
    <x v="2750"/>
    <n v="56.05263157894737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x v="1"/>
    <n v="50"/>
    <b v="0"/>
    <x v="6"/>
    <x v="2751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x v="1"/>
    <n v="12"/>
    <b v="0"/>
    <x v="6"/>
    <x v="2752"/>
    <n v="70.166666666666671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x v="1"/>
    <n v="8"/>
    <b v="0"/>
    <x v="6"/>
    <x v="837"/>
    <n v="23.62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x v="1"/>
    <n v="9"/>
    <b v="0"/>
    <x v="6"/>
    <x v="2753"/>
    <n v="188.55555555555554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x v="1"/>
    <n v="43"/>
    <b v="0"/>
    <x v="6"/>
    <x v="2754"/>
    <n v="49.51162790697674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x v="1"/>
    <n v="28"/>
    <b v="0"/>
    <x v="6"/>
    <x v="2755"/>
    <n v="75.464285714285708"/>
    <x v="1"/>
    <x v="6"/>
    <x v="3849"/>
    <d v="2015-06-11T10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x v="3850"/>
    <x v="1"/>
    <n v="4"/>
    <b v="0"/>
    <x v="6"/>
    <x v="2756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x v="1"/>
    <n v="24"/>
    <b v="0"/>
    <x v="6"/>
    <x v="2757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x v="0"/>
    <n v="2"/>
    <b v="0"/>
    <x v="6"/>
    <x v="418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x v="0"/>
    <n v="2"/>
    <b v="0"/>
    <x v="6"/>
    <x v="2758"/>
    <n v="13"/>
    <x v="1"/>
    <x v="6"/>
    <x v="3853"/>
    <d v="2014-09-01T12:09:38"/>
  </r>
  <r>
    <n v="3854"/>
    <s v="The Case Of Soghomon Tehlirian"/>
    <s v="A play dedicated to the 100th anniversary of the Armenian Genocide."/>
    <x v="34"/>
    <x v="2496"/>
    <x v="2"/>
    <x v="0"/>
    <s v="USD"/>
    <n v="1431206058"/>
    <x v="3854"/>
    <x v="0"/>
    <n v="20"/>
    <b v="0"/>
    <x v="6"/>
    <x v="2759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x v="0"/>
    <n v="1"/>
    <b v="0"/>
    <x v="6"/>
    <x v="453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x v="0"/>
    <n v="1"/>
    <b v="0"/>
    <x v="6"/>
    <x v="459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x v="0"/>
    <n v="4"/>
    <b v="0"/>
    <x v="6"/>
    <x v="2760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x v="0"/>
    <n v="1"/>
    <b v="0"/>
    <x v="6"/>
    <x v="17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x v="0"/>
    <n v="1"/>
    <b v="0"/>
    <x v="6"/>
    <x v="167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x v="0"/>
    <n v="13"/>
    <b v="0"/>
    <x v="6"/>
    <x v="2761"/>
    <n v="81.538461538461533"/>
    <x v="1"/>
    <x v="6"/>
    <x v="3860"/>
    <d v="2014-08-12T07:51:50"/>
  </r>
  <r>
    <n v="3861"/>
    <s v="READY OR NOT HERE I COME"/>
    <s v="THE COMING OF THE LORD!"/>
    <x v="13"/>
    <x v="173"/>
    <x v="2"/>
    <x v="0"/>
    <s v="USD"/>
    <n v="1415828820"/>
    <x v="3861"/>
    <x v="0"/>
    <n v="1"/>
    <b v="0"/>
    <x v="6"/>
    <x v="152"/>
    <n v="100"/>
    <x v="1"/>
    <x v="6"/>
    <x v="3861"/>
    <d v="2014-11-12T13:47:00"/>
  </r>
  <r>
    <n v="3862"/>
    <s v="The Container Play"/>
    <s v="The hit immersive theatre experience of England comes to Corpus Christi!"/>
    <x v="51"/>
    <x v="116"/>
    <x v="2"/>
    <x v="0"/>
    <s v="USD"/>
    <n v="1473699540"/>
    <x v="3862"/>
    <x v="0"/>
    <n v="1"/>
    <b v="0"/>
    <x v="6"/>
    <x v="473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x v="0"/>
    <n v="0"/>
    <b v="0"/>
    <x v="6"/>
    <x v="109"/>
    <e v="#DIV/0!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x v="0"/>
    <n v="3"/>
    <b v="0"/>
    <x v="6"/>
    <x v="444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x v="0"/>
    <n v="14"/>
    <b v="0"/>
    <x v="6"/>
    <x v="2762"/>
    <n v="46.428571428571431"/>
    <x v="1"/>
    <x v="6"/>
    <x v="3865"/>
    <d v="2014-08-29T21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x v="0"/>
    <n v="2"/>
    <b v="0"/>
    <x v="6"/>
    <x v="1219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x v="0"/>
    <n v="5"/>
    <b v="0"/>
    <x v="6"/>
    <x v="2763"/>
    <n v="50.2"/>
    <x v="1"/>
    <x v="6"/>
    <x v="3867"/>
    <d v="2016-06-18T11:32:19"/>
  </r>
  <r>
    <n v="3868"/>
    <s v="1000 words (Canceled)"/>
    <s v="New collection of music by Scott Evan Davis!"/>
    <x v="10"/>
    <x v="115"/>
    <x v="1"/>
    <x v="1"/>
    <s v="GBP"/>
    <n v="1410191405"/>
    <x v="3868"/>
    <x v="0"/>
    <n v="1"/>
    <b v="0"/>
    <x v="40"/>
    <x v="418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x v="0"/>
    <n v="15"/>
    <b v="0"/>
    <x v="40"/>
    <x v="2764"/>
    <n v="30.13333333333333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x v="0"/>
    <n v="10"/>
    <b v="0"/>
    <x v="40"/>
    <x v="2154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x v="0"/>
    <n v="3"/>
    <b v="0"/>
    <x v="40"/>
    <x v="129"/>
    <n v="13.333333333333334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x v="0"/>
    <n v="0"/>
    <b v="0"/>
    <x v="40"/>
    <x v="109"/>
    <e v="#DIV/0!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x v="0"/>
    <n v="0"/>
    <b v="0"/>
    <x v="40"/>
    <x v="109"/>
    <e v="#DIV/0!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x v="0"/>
    <n v="0"/>
    <b v="0"/>
    <x v="40"/>
    <x v="109"/>
    <e v="#DIV/0!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x v="0"/>
    <n v="0"/>
    <b v="0"/>
    <x v="40"/>
    <x v="109"/>
    <e v="#DIV/0!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x v="0"/>
    <n v="46"/>
    <b v="0"/>
    <x v="40"/>
    <x v="2765"/>
    <n v="44.760869565217391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x v="0"/>
    <n v="14"/>
    <b v="0"/>
    <x v="40"/>
    <x v="2766"/>
    <n v="88.642857142857139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x v="0"/>
    <n v="1"/>
    <b v="0"/>
    <x v="40"/>
    <x v="2767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x v="0"/>
    <n v="0"/>
    <b v="0"/>
    <x v="40"/>
    <x v="109"/>
    <e v="#DIV/0!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x v="0"/>
    <n v="17"/>
    <b v="0"/>
    <x v="40"/>
    <x v="2768"/>
    <n v="57.647058823529413"/>
    <x v="1"/>
    <x v="40"/>
    <x v="3880"/>
    <d v="2014-07-30T15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x v="0"/>
    <n v="1"/>
    <b v="0"/>
    <x v="40"/>
    <x v="152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x v="0"/>
    <n v="0"/>
    <b v="0"/>
    <x v="40"/>
    <x v="109"/>
    <e v="#DIV/0!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x v="0"/>
    <n v="0"/>
    <b v="0"/>
    <x v="40"/>
    <x v="109"/>
    <e v="#DIV/0!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x v="0"/>
    <n v="0"/>
    <b v="0"/>
    <x v="40"/>
    <x v="109"/>
    <e v="#DIV/0!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x v="0"/>
    <n v="0"/>
    <b v="0"/>
    <x v="40"/>
    <x v="109"/>
    <e v="#DIV/0!"/>
    <x v="1"/>
    <x v="40"/>
    <x v="3885"/>
    <d v="2016-05-09T14:49:51"/>
  </r>
  <r>
    <n v="3886"/>
    <s v="a (Canceled)"/>
    <n v="1"/>
    <x v="3"/>
    <x v="117"/>
    <x v="1"/>
    <x v="2"/>
    <s v="AUD"/>
    <n v="1418275702"/>
    <x v="3886"/>
    <x v="0"/>
    <n v="0"/>
    <b v="0"/>
    <x v="40"/>
    <x v="109"/>
    <e v="#DIV/0!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x v="0"/>
    <n v="2"/>
    <b v="0"/>
    <x v="40"/>
    <x v="192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x v="0"/>
    <n v="14"/>
    <b v="0"/>
    <x v="6"/>
    <x v="2769"/>
    <n v="38.714285714285715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x v="0"/>
    <n v="9"/>
    <b v="0"/>
    <x v="6"/>
    <x v="2770"/>
    <n v="13.1111111111111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x v="0"/>
    <n v="8"/>
    <b v="0"/>
    <x v="6"/>
    <x v="2771"/>
    <n v="315.5"/>
    <x v="1"/>
    <x v="6"/>
    <x v="3890"/>
    <d v="2015-08-15T10:12:24"/>
  </r>
  <r>
    <n v="3891"/>
    <s v="Out of the Box: A Mime Story"/>
    <s v="A comedy about a mime who dreams of becoming a stand up comedian."/>
    <x v="134"/>
    <x v="92"/>
    <x v="2"/>
    <x v="0"/>
    <s v="USD"/>
    <n v="1427086740"/>
    <x v="3891"/>
    <x v="0"/>
    <n v="7"/>
    <b v="0"/>
    <x v="6"/>
    <x v="2164"/>
    <n v="37.142857142857146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x v="0"/>
    <n v="0"/>
    <b v="0"/>
    <x v="6"/>
    <x v="109"/>
    <e v="#DIV/0!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x v="0"/>
    <n v="84"/>
    <b v="0"/>
    <x v="6"/>
    <x v="2772"/>
    <n v="128.27380952380952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x v="0"/>
    <n v="11"/>
    <b v="0"/>
    <x v="6"/>
    <x v="2773"/>
    <n v="47.272727272727273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x v="0"/>
    <n v="1"/>
    <b v="0"/>
    <x v="6"/>
    <x v="152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x v="0"/>
    <n v="4"/>
    <b v="0"/>
    <x v="6"/>
    <x v="2774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x v="0"/>
    <n v="10"/>
    <b v="0"/>
    <x v="6"/>
    <x v="2775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x v="0"/>
    <n v="16"/>
    <b v="0"/>
    <x v="6"/>
    <x v="397"/>
    <n v="50.87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x v="0"/>
    <n v="2"/>
    <b v="0"/>
    <x v="6"/>
    <x v="2372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x v="0"/>
    <n v="5"/>
    <b v="0"/>
    <x v="6"/>
    <x v="2331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x v="0"/>
    <n v="1"/>
    <b v="0"/>
    <x v="6"/>
    <x v="1863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x v="0"/>
    <n v="31"/>
    <b v="0"/>
    <x v="6"/>
    <x v="2776"/>
    <n v="47.25806451612903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x v="0"/>
    <n v="0"/>
    <b v="0"/>
    <x v="6"/>
    <x v="109"/>
    <e v="#DIV/0!"/>
    <x v="1"/>
    <x v="6"/>
    <x v="3903"/>
    <d v="2015-08-14T11:38:00"/>
  </r>
  <r>
    <n v="3904"/>
    <s v="Black America from Prophets to Pimps"/>
    <s v="A play that will cover 4000 years of black history."/>
    <x v="3"/>
    <x v="158"/>
    <x v="2"/>
    <x v="0"/>
    <s v="USD"/>
    <n v="1429074240"/>
    <x v="3904"/>
    <x v="0"/>
    <n v="2"/>
    <b v="0"/>
    <x v="6"/>
    <x v="479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x v="0"/>
    <n v="7"/>
    <b v="0"/>
    <x v="6"/>
    <x v="2777"/>
    <n v="24.714285714285715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x v="0"/>
    <n v="16"/>
    <b v="0"/>
    <x v="6"/>
    <x v="2778"/>
    <n v="63.12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x v="0"/>
    <n v="4"/>
    <b v="0"/>
    <x v="6"/>
    <x v="2779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x v="0"/>
    <n v="4"/>
    <b v="0"/>
    <x v="6"/>
    <x v="2780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x v="0"/>
    <n v="4"/>
    <b v="0"/>
    <x v="6"/>
    <x v="2781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x v="0"/>
    <n v="3"/>
    <b v="0"/>
    <x v="6"/>
    <x v="2782"/>
    <n v="61.666666666666664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x v="0"/>
    <n v="36"/>
    <b v="0"/>
    <x v="6"/>
    <x v="2783"/>
    <n v="83.138888888888886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x v="0"/>
    <n v="1"/>
    <b v="0"/>
    <x v="6"/>
    <x v="440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x v="0"/>
    <n v="7"/>
    <b v="0"/>
    <x v="6"/>
    <x v="709"/>
    <n v="142.85714285714286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x v="0"/>
    <n v="27"/>
    <b v="0"/>
    <x v="6"/>
    <x v="2784"/>
    <n v="33.666666666666664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x v="0"/>
    <n v="1"/>
    <b v="0"/>
    <x v="6"/>
    <x v="119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x v="0"/>
    <n v="0"/>
    <b v="0"/>
    <x v="6"/>
    <x v="109"/>
    <e v="#DIV/0!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x v="0"/>
    <n v="1"/>
    <b v="0"/>
    <x v="6"/>
    <x v="2785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x v="0"/>
    <n v="3"/>
    <b v="0"/>
    <x v="6"/>
    <x v="418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x v="0"/>
    <n v="3"/>
    <b v="0"/>
    <x v="6"/>
    <x v="2786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x v="0"/>
    <n v="3"/>
    <b v="0"/>
    <x v="6"/>
    <x v="2331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x v="0"/>
    <n v="0"/>
    <b v="0"/>
    <x v="6"/>
    <x v="109"/>
    <e v="#DIV/0!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x v="0"/>
    <n v="6"/>
    <b v="0"/>
    <x v="6"/>
    <x v="2787"/>
    <n v="10.166666666666666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x v="0"/>
    <n v="17"/>
    <b v="0"/>
    <x v="6"/>
    <x v="2788"/>
    <n v="81.411764705882348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x v="0"/>
    <n v="40"/>
    <b v="0"/>
    <x v="6"/>
    <x v="2789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x v="0"/>
    <n v="3"/>
    <b v="0"/>
    <x v="6"/>
    <x v="709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x v="0"/>
    <n v="1"/>
    <b v="0"/>
    <x v="6"/>
    <x v="715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x v="0"/>
    <n v="2"/>
    <b v="0"/>
    <x v="6"/>
    <x v="460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x v="0"/>
    <n v="7"/>
    <b v="0"/>
    <x v="6"/>
    <x v="2790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x v="0"/>
    <n v="14"/>
    <b v="0"/>
    <x v="6"/>
    <x v="2791"/>
    <n v="32.357142857142854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x v="0"/>
    <n v="0"/>
    <b v="0"/>
    <x v="6"/>
    <x v="109"/>
    <e v="#DIV/0!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x v="0"/>
    <n v="0"/>
    <b v="0"/>
    <x v="6"/>
    <x v="109"/>
    <e v="#DIV/0!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x v="0"/>
    <n v="1"/>
    <b v="0"/>
    <x v="6"/>
    <x v="2792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x v="0"/>
    <n v="12"/>
    <b v="0"/>
    <x v="6"/>
    <x v="2793"/>
    <n v="91.833333333333329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x v="0"/>
    <n v="12"/>
    <b v="0"/>
    <x v="6"/>
    <x v="1324"/>
    <n v="45.833333333333336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x v="0"/>
    <n v="23"/>
    <b v="0"/>
    <x v="6"/>
    <x v="2794"/>
    <n v="57.173913043478258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x v="0"/>
    <n v="0"/>
    <b v="0"/>
    <x v="6"/>
    <x v="109"/>
    <e v="#DIV/0!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x v="0"/>
    <n v="10"/>
    <b v="0"/>
    <x v="6"/>
    <x v="2795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x v="0"/>
    <n v="5"/>
    <b v="0"/>
    <x v="6"/>
    <x v="2796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x v="0"/>
    <n v="1"/>
    <b v="0"/>
    <x v="6"/>
    <x v="370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x v="0"/>
    <n v="2"/>
    <b v="0"/>
    <x v="6"/>
    <x v="881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x v="0"/>
    <n v="2"/>
    <b v="0"/>
    <x v="6"/>
    <x v="957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x v="0"/>
    <n v="0"/>
    <b v="0"/>
    <x v="6"/>
    <x v="109"/>
    <e v="#DIV/0!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x v="0"/>
    <n v="13"/>
    <b v="0"/>
    <x v="6"/>
    <x v="2797"/>
    <n v="137.07692307692307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x v="0"/>
    <n v="0"/>
    <b v="0"/>
    <x v="6"/>
    <x v="109"/>
    <e v="#DIV/0!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x v="0"/>
    <n v="1"/>
    <b v="0"/>
    <x v="6"/>
    <x v="1161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x v="0"/>
    <n v="5"/>
    <b v="0"/>
    <x v="6"/>
    <x v="140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x v="0"/>
    <n v="2"/>
    <b v="0"/>
    <x v="6"/>
    <x v="2798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x v="0"/>
    <n v="0"/>
    <b v="0"/>
    <x v="6"/>
    <x v="109"/>
    <e v="#DIV/0!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x v="0"/>
    <n v="32"/>
    <b v="0"/>
    <x v="6"/>
    <x v="2799"/>
    <n v="49.2812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x v="0"/>
    <n v="1"/>
    <b v="0"/>
    <x v="6"/>
    <x v="895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x v="0"/>
    <n v="1"/>
    <b v="0"/>
    <x v="6"/>
    <x v="2800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x v="0"/>
    <n v="1"/>
    <b v="0"/>
    <x v="6"/>
    <x v="2801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x v="0"/>
    <n v="0"/>
    <b v="0"/>
    <x v="6"/>
    <x v="109"/>
    <e v="#DIV/0!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x v="0"/>
    <n v="0"/>
    <b v="0"/>
    <x v="6"/>
    <x v="109"/>
    <e v="#DIV/0!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x v="0"/>
    <n v="8"/>
    <b v="0"/>
    <x v="6"/>
    <x v="2802"/>
    <n v="53.12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x v="0"/>
    <n v="0"/>
    <b v="0"/>
    <x v="6"/>
    <x v="109"/>
    <e v="#DIV/0!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x v="0"/>
    <n v="1"/>
    <b v="0"/>
    <x v="6"/>
    <x v="1866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x v="0"/>
    <n v="16"/>
    <b v="0"/>
    <x v="6"/>
    <x v="2803"/>
    <n v="40.06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x v="0"/>
    <n v="12"/>
    <b v="0"/>
    <x v="6"/>
    <x v="695"/>
    <n v="24.333333333333332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x v="0"/>
    <n v="4"/>
    <b v="0"/>
    <x v="6"/>
    <x v="1835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x v="0"/>
    <n v="2"/>
    <b v="0"/>
    <x v="6"/>
    <x v="714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x v="0"/>
    <n v="3"/>
    <b v="0"/>
    <x v="6"/>
    <x v="2804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x v="0"/>
    <n v="0"/>
    <b v="0"/>
    <x v="6"/>
    <x v="109"/>
    <e v="#DIV/0!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x v="0"/>
    <n v="3"/>
    <b v="0"/>
    <x v="6"/>
    <x v="2805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x v="0"/>
    <n v="4"/>
    <b v="0"/>
    <x v="6"/>
    <x v="2100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x v="0"/>
    <n v="2"/>
    <b v="0"/>
    <x v="6"/>
    <x v="722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x v="0"/>
    <n v="10"/>
    <b v="0"/>
    <x v="6"/>
    <x v="2806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x v="0"/>
    <n v="11"/>
    <b v="0"/>
    <x v="6"/>
    <x v="2807"/>
    <n v="47.909090909090907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x v="0"/>
    <n v="6"/>
    <b v="0"/>
    <x v="6"/>
    <x v="2808"/>
    <n v="35.166666666666664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x v="0"/>
    <n v="2"/>
    <b v="0"/>
    <x v="6"/>
    <x v="2809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x v="0"/>
    <n v="6"/>
    <b v="0"/>
    <x v="6"/>
    <x v="2810"/>
    <n v="22.666666666666668"/>
    <x v="1"/>
    <x v="6"/>
    <x v="3971"/>
    <d v="2014-07-21T04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x v="0"/>
    <n v="8"/>
    <b v="0"/>
    <x v="6"/>
    <x v="2811"/>
    <n v="26.37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x v="0"/>
    <n v="37"/>
    <b v="0"/>
    <x v="6"/>
    <x v="2812"/>
    <n v="105.5405405405405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x v="0"/>
    <n v="11"/>
    <b v="0"/>
    <x v="6"/>
    <x v="2149"/>
    <n v="29.090909090909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x v="0"/>
    <n v="0"/>
    <b v="0"/>
    <x v="6"/>
    <x v="109"/>
    <e v="#DIV/0!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x v="0"/>
    <n v="10"/>
    <b v="0"/>
    <x v="6"/>
    <x v="2813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x v="0"/>
    <n v="6"/>
    <b v="0"/>
    <x v="6"/>
    <x v="2814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x v="0"/>
    <n v="8"/>
    <b v="0"/>
    <x v="6"/>
    <x v="2815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x v="0"/>
    <n v="6"/>
    <b v="0"/>
    <x v="6"/>
    <x v="2816"/>
    <n v="18.33333333333333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x v="0"/>
    <n v="7"/>
    <b v="0"/>
    <x v="6"/>
    <x v="2693"/>
    <n v="64.285714285714292"/>
    <x v="1"/>
    <x v="6"/>
    <x v="3980"/>
    <d v="2014-07-05T06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x v="0"/>
    <n v="7"/>
    <b v="0"/>
    <x v="6"/>
    <x v="2817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x v="0"/>
    <n v="5"/>
    <b v="0"/>
    <x v="6"/>
    <x v="143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x v="0"/>
    <n v="46"/>
    <b v="0"/>
    <x v="6"/>
    <x v="2818"/>
    <n v="84.282608695652172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x v="0"/>
    <n v="10"/>
    <b v="0"/>
    <x v="6"/>
    <x v="2819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x v="0"/>
    <n v="19"/>
    <b v="0"/>
    <x v="6"/>
    <x v="2803"/>
    <n v="33.736842105263158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x v="0"/>
    <n v="13"/>
    <b v="0"/>
    <x v="6"/>
    <x v="2820"/>
    <n v="37.53846153846154"/>
    <x v="1"/>
    <x v="6"/>
    <x v="3986"/>
    <d v="2016-05-06T05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x v="0"/>
    <n v="13"/>
    <b v="0"/>
    <x v="6"/>
    <x v="2821"/>
    <n v="11.615384615384615"/>
    <x v="1"/>
    <x v="6"/>
    <x v="3987"/>
    <d v="2014-05-16T14:11:30"/>
  </r>
  <r>
    <n v="3988"/>
    <s v="Folk-Tales: What Stories Do Your Folks Tell?"/>
    <s v="An evening of of stories based both in myth and truth."/>
    <x v="15"/>
    <x v="573"/>
    <x v="2"/>
    <x v="0"/>
    <s v="USD"/>
    <n v="1440813413"/>
    <x v="3988"/>
    <x v="0"/>
    <n v="4"/>
    <b v="0"/>
    <x v="6"/>
    <x v="2822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x v="0"/>
    <n v="0"/>
    <b v="0"/>
    <x v="6"/>
    <x v="109"/>
    <e v="#DIV/0!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x v="0"/>
    <n v="3"/>
    <b v="0"/>
    <x v="6"/>
    <x v="2823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x v="0"/>
    <n v="1"/>
    <b v="0"/>
    <x v="6"/>
    <x v="143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x v="0"/>
    <n v="9"/>
    <b v="0"/>
    <x v="6"/>
    <x v="2824"/>
    <n v="60.111111111111114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x v="0"/>
    <n v="1"/>
    <b v="0"/>
    <x v="6"/>
    <x v="130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x v="0"/>
    <n v="1"/>
    <b v="0"/>
    <x v="6"/>
    <x v="1161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x v="0"/>
    <n v="4"/>
    <b v="0"/>
    <x v="6"/>
    <x v="282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x v="0"/>
    <n v="17"/>
    <b v="0"/>
    <x v="6"/>
    <x v="2826"/>
    <n v="29.235294117647058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x v="0"/>
    <n v="0"/>
    <b v="0"/>
    <x v="6"/>
    <x v="109"/>
    <e v="#DIV/0!"/>
    <x v="1"/>
    <x v="6"/>
    <x v="3997"/>
    <d v="2015-04-05T00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x v="0"/>
    <n v="12"/>
    <b v="0"/>
    <x v="6"/>
    <x v="2827"/>
    <n v="59.583333333333336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x v="0"/>
    <n v="14"/>
    <b v="0"/>
    <x v="6"/>
    <x v="2828"/>
    <n v="82.571428571428569"/>
    <x v="1"/>
    <x v="6"/>
    <x v="3999"/>
    <d v="2014-08-31T11:51:49"/>
  </r>
  <r>
    <n v="4000"/>
    <s v="The Escorts"/>
    <s v="An Enticing Trip into the World of Assisted Dying"/>
    <x v="6"/>
    <x v="115"/>
    <x v="2"/>
    <x v="0"/>
    <s v="USD"/>
    <n v="1462631358"/>
    <x v="4000"/>
    <x v="0"/>
    <n v="1"/>
    <b v="0"/>
    <x v="6"/>
    <x v="415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x v="0"/>
    <n v="14"/>
    <b v="0"/>
    <x v="6"/>
    <x v="2821"/>
    <n v="32.357142857142854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x v="0"/>
    <n v="4"/>
    <b v="0"/>
    <x v="6"/>
    <x v="1861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x v="0"/>
    <n v="2"/>
    <b v="0"/>
    <x v="6"/>
    <x v="2829"/>
    <n v="100.5"/>
    <x v="1"/>
    <x v="6"/>
    <x v="4003"/>
    <d v="2015-02-15T06:05:47"/>
  </r>
  <r>
    <n v="4004"/>
    <s v="South Florida Tours"/>
    <s v="Help Launch The Queen Into South Florida!"/>
    <x v="2"/>
    <x v="116"/>
    <x v="2"/>
    <x v="0"/>
    <s v="USD"/>
    <n v="1412740457"/>
    <x v="4004"/>
    <x v="0"/>
    <n v="1"/>
    <b v="0"/>
    <x v="6"/>
    <x v="418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x v="0"/>
    <n v="2"/>
    <b v="0"/>
    <x v="6"/>
    <x v="843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x v="0"/>
    <n v="1"/>
    <b v="0"/>
    <x v="6"/>
    <x v="440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x v="0"/>
    <n v="1"/>
    <b v="0"/>
    <x v="6"/>
    <x v="1161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x v="0"/>
    <n v="4"/>
    <b v="0"/>
    <x v="6"/>
    <x v="733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x v="0"/>
    <n v="3"/>
    <b v="0"/>
    <x v="6"/>
    <x v="2830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x v="0"/>
    <n v="38"/>
    <b v="0"/>
    <x v="6"/>
    <x v="2831"/>
    <n v="45.84210526315789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x v="0"/>
    <n v="4"/>
    <b v="0"/>
    <x v="6"/>
    <x v="2832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x v="0"/>
    <n v="0"/>
    <b v="0"/>
    <x v="6"/>
    <x v="109"/>
    <e v="#DIV/0!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x v="0"/>
    <n v="2"/>
    <b v="0"/>
    <x v="6"/>
    <x v="698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x v="0"/>
    <n v="0"/>
    <b v="0"/>
    <x v="6"/>
    <x v="109"/>
    <e v="#DIV/0!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x v="0"/>
    <n v="1"/>
    <b v="0"/>
    <x v="6"/>
    <x v="107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x v="0"/>
    <n v="7"/>
    <b v="0"/>
    <x v="6"/>
    <x v="111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x v="0"/>
    <n v="2"/>
    <b v="0"/>
    <x v="6"/>
    <x v="857"/>
    <n v="52.5"/>
    <x v="1"/>
    <x v="6"/>
    <x v="4017"/>
    <d v="2014-09-04T08:07:54"/>
  </r>
  <r>
    <n v="4018"/>
    <s v="Time Please Fringe"/>
    <s v="Funding for a production of Time Please at the Brighton Fringe 2017... and beyond."/>
    <x v="15"/>
    <x v="176"/>
    <x v="2"/>
    <x v="1"/>
    <s v="GBP"/>
    <n v="1475877108"/>
    <x v="4018"/>
    <x v="0"/>
    <n v="4"/>
    <b v="0"/>
    <x v="6"/>
    <x v="2780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x v="0"/>
    <n v="4"/>
    <b v="0"/>
    <x v="6"/>
    <x v="2833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x v="0"/>
    <n v="3"/>
    <b v="0"/>
    <x v="6"/>
    <x v="2834"/>
    <n v="33.333333333333336"/>
    <x v="1"/>
    <x v="6"/>
    <x v="4020"/>
    <d v="2015-03-23T19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x v="0"/>
    <n v="2"/>
    <b v="0"/>
    <x v="6"/>
    <x v="1863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x v="0"/>
    <n v="197"/>
    <b v="0"/>
    <x v="6"/>
    <x v="2835"/>
    <n v="63.558375634517766"/>
    <x v="1"/>
    <x v="6"/>
    <x v="4022"/>
    <d v="2015-01-31T18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x v="0"/>
    <n v="0"/>
    <b v="0"/>
    <x v="6"/>
    <x v="109"/>
    <e v="#DIV/0!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x v="0"/>
    <n v="1"/>
    <b v="0"/>
    <x v="6"/>
    <x v="2372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x v="0"/>
    <n v="4"/>
    <b v="0"/>
    <x v="6"/>
    <x v="152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x v="0"/>
    <n v="0"/>
    <b v="0"/>
    <x v="6"/>
    <x v="109"/>
    <e v="#DIV/0!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x v="0"/>
    <n v="7"/>
    <b v="0"/>
    <x v="6"/>
    <x v="2836"/>
    <n v="30.714285714285715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x v="0"/>
    <n v="11"/>
    <b v="0"/>
    <x v="6"/>
    <x v="2837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x v="0"/>
    <n v="0"/>
    <b v="0"/>
    <x v="6"/>
    <x v="109"/>
    <e v="#DIV/0!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x v="0"/>
    <n v="6"/>
    <b v="0"/>
    <x v="6"/>
    <x v="149"/>
    <n v="66.666666666666671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x v="0"/>
    <n v="0"/>
    <b v="0"/>
    <x v="6"/>
    <x v="109"/>
    <e v="#DIV/0!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x v="0"/>
    <n v="7"/>
    <b v="0"/>
    <x v="6"/>
    <x v="2838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x v="0"/>
    <n v="94"/>
    <b v="0"/>
    <x v="6"/>
    <x v="2839"/>
    <n v="65.340319148936175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x v="0"/>
    <n v="2"/>
    <b v="0"/>
    <x v="6"/>
    <x v="2840"/>
    <n v="100"/>
    <x v="1"/>
    <x v="6"/>
    <x v="4034"/>
    <d v="2015-04-03T13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x v="4035"/>
    <x v="0"/>
    <n v="25"/>
    <b v="0"/>
    <x v="6"/>
    <x v="2841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x v="0"/>
    <n v="17"/>
    <b v="0"/>
    <x v="6"/>
    <x v="2842"/>
    <n v="166.05882352941177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x v="0"/>
    <n v="2"/>
    <b v="0"/>
    <x v="6"/>
    <x v="2843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x v="0"/>
    <n v="4"/>
    <b v="0"/>
    <x v="6"/>
    <x v="2844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x v="0"/>
    <n v="5"/>
    <b v="0"/>
    <x v="6"/>
    <x v="137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x v="0"/>
    <n v="2"/>
    <b v="0"/>
    <x v="6"/>
    <x v="1296"/>
    <n v="1250"/>
    <x v="1"/>
    <x v="6"/>
    <x v="4040"/>
    <d v="2015-07-17T19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x v="4041"/>
    <x v="0"/>
    <n v="2"/>
    <b v="0"/>
    <x v="6"/>
    <x v="714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x v="0"/>
    <n v="3"/>
    <b v="0"/>
    <x v="6"/>
    <x v="2845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x v="0"/>
    <n v="0"/>
    <b v="0"/>
    <x v="6"/>
    <x v="109"/>
    <e v="#DIV/0!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x v="0"/>
    <n v="4"/>
    <b v="0"/>
    <x v="6"/>
    <x v="2846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x v="0"/>
    <n v="1"/>
    <b v="0"/>
    <x v="6"/>
    <x v="459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x v="0"/>
    <n v="12"/>
    <b v="0"/>
    <x v="6"/>
    <x v="2847"/>
    <n v="38.333333333333336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x v="0"/>
    <n v="4"/>
    <b v="0"/>
    <x v="6"/>
    <x v="727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x v="0"/>
    <n v="91"/>
    <b v="0"/>
    <x v="6"/>
    <x v="2848"/>
    <n v="32.97802197802197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x v="0"/>
    <n v="1"/>
    <b v="0"/>
    <x v="6"/>
    <x v="123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x v="0"/>
    <n v="1"/>
    <b v="0"/>
    <x v="6"/>
    <x v="2730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x v="0"/>
    <n v="0"/>
    <b v="0"/>
    <x v="6"/>
    <x v="109"/>
    <e v="#DIV/0!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x v="0"/>
    <n v="13"/>
    <b v="0"/>
    <x v="6"/>
    <x v="2849"/>
    <n v="86.615384615384613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x v="0"/>
    <n v="2"/>
    <b v="0"/>
    <x v="6"/>
    <x v="2850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x v="0"/>
    <n v="0"/>
    <b v="0"/>
    <x v="6"/>
    <x v="109"/>
    <e v="#DIV/0!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x v="0"/>
    <n v="21"/>
    <b v="0"/>
    <x v="6"/>
    <x v="2851"/>
    <n v="41.952380952380949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x v="0"/>
    <n v="9"/>
    <b v="0"/>
    <x v="6"/>
    <x v="2852"/>
    <n v="88.333333333333329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x v="0"/>
    <n v="6"/>
    <b v="0"/>
    <x v="6"/>
    <x v="2853"/>
    <n v="129.166666666666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x v="0"/>
    <n v="4"/>
    <b v="0"/>
    <x v="6"/>
    <x v="2854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x v="0"/>
    <n v="7"/>
    <b v="0"/>
    <x v="6"/>
    <x v="453"/>
    <n v="35.714285714285715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x v="0"/>
    <n v="5"/>
    <b v="0"/>
    <x v="6"/>
    <x v="2855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x v="0"/>
    <n v="0"/>
    <b v="0"/>
    <x v="6"/>
    <x v="109"/>
    <e v="#DIV/0!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x v="0"/>
    <n v="3"/>
    <b v="0"/>
    <x v="6"/>
    <x v="2856"/>
    <n v="163.33333333333334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x v="0"/>
    <n v="9"/>
    <b v="0"/>
    <x v="6"/>
    <x v="2857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x v="0"/>
    <n v="6"/>
    <b v="0"/>
    <x v="6"/>
    <x v="2858"/>
    <n v="64.166666666666671"/>
    <x v="1"/>
    <x v="6"/>
    <x v="4064"/>
    <d v="2015-04-29T06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x v="0"/>
    <n v="4"/>
    <b v="0"/>
    <x v="6"/>
    <x v="2859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x v="0"/>
    <n v="1"/>
    <b v="0"/>
    <x v="6"/>
    <x v="874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x v="0"/>
    <n v="17"/>
    <b v="0"/>
    <x v="6"/>
    <x v="2860"/>
    <n v="179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x v="0"/>
    <n v="1"/>
    <b v="0"/>
    <x v="6"/>
    <x v="460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x v="0"/>
    <n v="13"/>
    <b v="0"/>
    <x v="6"/>
    <x v="2861"/>
    <n v="33.076923076923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x v="0"/>
    <n v="6"/>
    <b v="0"/>
    <x v="6"/>
    <x v="2862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x v="0"/>
    <n v="0"/>
    <b v="0"/>
    <x v="6"/>
    <x v="109"/>
    <e v="#DIV/0!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x v="0"/>
    <n v="2"/>
    <b v="0"/>
    <x v="6"/>
    <x v="177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x v="0"/>
    <n v="2"/>
    <b v="0"/>
    <x v="6"/>
    <x v="2863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x v="0"/>
    <n v="21"/>
    <b v="0"/>
    <x v="6"/>
    <x v="2864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x v="0"/>
    <n v="13"/>
    <b v="0"/>
    <x v="6"/>
    <x v="2865"/>
    <n v="44.307692307692307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x v="0"/>
    <n v="0"/>
    <b v="0"/>
    <x v="6"/>
    <x v="109"/>
    <e v="#DIV/0!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x v="0"/>
    <n v="6"/>
    <b v="0"/>
    <x v="6"/>
    <x v="1159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x v="0"/>
    <n v="0"/>
    <b v="0"/>
    <x v="6"/>
    <x v="109"/>
    <e v="#DIV/0!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x v="0"/>
    <n v="1"/>
    <b v="0"/>
    <x v="6"/>
    <x v="874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x v="0"/>
    <n v="0"/>
    <b v="0"/>
    <x v="6"/>
    <x v="109"/>
    <e v="#DIV/0!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x v="0"/>
    <n v="12"/>
    <b v="0"/>
    <x v="6"/>
    <x v="2866"/>
    <n v="29.166666666666668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x v="0"/>
    <n v="2"/>
    <b v="0"/>
    <x v="6"/>
    <x v="17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x v="0"/>
    <n v="6"/>
    <b v="0"/>
    <x v="6"/>
    <x v="2867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x v="0"/>
    <n v="1"/>
    <b v="0"/>
    <x v="6"/>
    <x v="119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x v="0"/>
    <n v="1"/>
    <b v="0"/>
    <x v="6"/>
    <x v="2785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x v="0"/>
    <n v="5"/>
    <b v="0"/>
    <x v="6"/>
    <x v="609"/>
    <n v="9.4"/>
    <x v="1"/>
    <x v="6"/>
    <x v="4086"/>
    <d v="2015-11-20T20:00:00"/>
  </r>
  <r>
    <n v="4087"/>
    <s v="Stage Production &quot;The Nail Shop&quot;"/>
    <s v="Comedy Stage Play"/>
    <x v="376"/>
    <x v="117"/>
    <x v="2"/>
    <x v="0"/>
    <s v="USD"/>
    <n v="1468777786"/>
    <x v="4087"/>
    <x v="0"/>
    <n v="0"/>
    <b v="0"/>
    <x v="6"/>
    <x v="109"/>
    <e v="#DIV/0!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x v="0"/>
    <n v="3"/>
    <b v="0"/>
    <x v="6"/>
    <x v="286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x v="0"/>
    <n v="8"/>
    <b v="0"/>
    <x v="6"/>
    <x v="2869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x v="0"/>
    <n v="3"/>
    <b v="0"/>
    <x v="6"/>
    <x v="416"/>
    <n v="10.666666666666666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x v="0"/>
    <n v="8"/>
    <b v="0"/>
    <x v="6"/>
    <x v="782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x v="0"/>
    <n v="1"/>
    <b v="0"/>
    <x v="6"/>
    <x v="2870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x v="0"/>
    <n v="4"/>
    <b v="0"/>
    <x v="6"/>
    <x v="365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x v="0"/>
    <n v="8"/>
    <b v="0"/>
    <x v="6"/>
    <x v="2176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x v="0"/>
    <n v="1"/>
    <b v="0"/>
    <x v="6"/>
    <x v="129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x v="0"/>
    <n v="5"/>
    <b v="0"/>
    <x v="6"/>
    <x v="2843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x v="0"/>
    <n v="0"/>
    <b v="0"/>
    <x v="6"/>
    <x v="109"/>
    <e v="#DIV/0!"/>
    <x v="1"/>
    <x v="6"/>
    <x v="4097"/>
    <d v="2016-01-31T15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x v="0"/>
    <n v="0"/>
    <b v="0"/>
    <x v="6"/>
    <x v="109"/>
    <e v="#DIV/0!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x v="0"/>
    <n v="1"/>
    <b v="0"/>
    <x v="6"/>
    <x v="2871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x v="0"/>
    <n v="0"/>
    <b v="0"/>
    <x v="6"/>
    <x v="109"/>
    <e v="#DIV/0!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x v="0"/>
    <n v="0"/>
    <b v="0"/>
    <x v="6"/>
    <x v="109"/>
    <e v="#DIV/0!"/>
    <x v="1"/>
    <x v="6"/>
    <x v="4101"/>
    <d v="2017-01-25T13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x v="0"/>
    <n v="6"/>
    <b v="0"/>
    <x v="6"/>
    <x v="2872"/>
    <n v="22.833333333333332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x v="0"/>
    <n v="6"/>
    <b v="0"/>
    <x v="6"/>
    <x v="709"/>
    <n v="16.666666666666668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x v="0"/>
    <n v="14"/>
    <b v="0"/>
    <x v="6"/>
    <x v="2873"/>
    <n v="45.785714285714285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x v="0"/>
    <n v="6"/>
    <b v="0"/>
    <x v="6"/>
    <x v="2874"/>
    <n v="383.33333333333331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x v="0"/>
    <n v="33"/>
    <b v="0"/>
    <x v="6"/>
    <x v="2875"/>
    <n v="106.969696969696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x v="0"/>
    <n v="4"/>
    <b v="0"/>
    <x v="6"/>
    <x v="2876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x v="0"/>
    <n v="1"/>
    <b v="0"/>
    <x v="6"/>
    <x v="2877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x v="0"/>
    <n v="0"/>
    <b v="0"/>
    <x v="6"/>
    <x v="109"/>
    <e v="#DIV/0!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x v="0"/>
    <n v="6"/>
    <b v="0"/>
    <x v="6"/>
    <x v="2878"/>
    <n v="14.333333333333334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x v="0"/>
    <n v="6"/>
    <b v="0"/>
    <x v="6"/>
    <x v="2879"/>
    <n v="15.666666666666666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x v="0"/>
    <n v="1"/>
    <b v="0"/>
    <x v="6"/>
    <x v="167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x v="0"/>
    <n v="3"/>
    <b v="0"/>
    <x v="6"/>
    <x v="418"/>
    <n v="1"/>
    <x v="1"/>
    <x v="6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6" type="button" dataOnly="0" labelOnly="1" outline="0" axis="axisRow" fieldPosition="0"/>
    </format>
    <format dxfId="7">
      <pivotArea dataOnly="0" labelOnly="1" fieldPosition="0">
        <references count="1">
          <reference field="16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536ED-0AF9-471B-841E-812EC0CF563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F83FC-CA34-49AF-96A2-75EC0B781EC6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% of Total" fld="5" subtotal="count" showDataAs="percentOfRow" baseField="16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9B7E9-5DAA-4A23-83E2-6FEC91676709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D13" firstHeaderRow="1" firstDataRow="2" firstDataCol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7D6F6-6973-451E-A804-1E5E7884A33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D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Percentages" fld="5" subtotal="count" showDataAs="percentOfRow" baseField="17" baseItem="34" numFmtId="9"/>
  </dataFields>
  <formats count="1">
    <format dxfId="4">
      <pivotArea outline="0" collapsedLevelsAreSubtotals="1" fieldPosition="0"/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A2611-3885-45D9-A540-DE5D7221B50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% of Total" fld="5" subtotal="count" showDataAs="percentOfRow" baseField="10" baseItem="0" numFmtId="10"/>
  </dataFields>
  <formats count="2">
    <format dxfId="3">
      <pivotArea collapsedLevelsAreSubtotals="1" fieldPosition="0">
        <references count="2">
          <reference field="5" count="0" selected="0"/>
          <reference field="10" count="0"/>
        </references>
      </pivotArea>
    </format>
    <format dxfId="2">
      <pivotArea field="5" grandRow="1" outline="0" collapsedLevelsAreSubtotals="1" axis="axisCol" fieldPosition="0">
        <references count="1">
          <reference field="5" count="0" selected="0"/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E2C79-8D35-4CCC-BE4F-DC8D4C40B39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D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FA5F6-9133-4AAE-A074-7D6CECD30D3D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C12" firstHeaderRow="0" firstDataRow="1" firstDataCol="1" rowPageCount="1" colPageCount="1"/>
  <pivotFields count="22">
    <pivotField showAll="0"/>
    <pivotField showAll="0"/>
    <pivotField showAll="0"/>
    <pivotField dataField="1" showAll="0"/>
    <pivotField dataField="1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formats count="2">
    <format dxfId="1">
      <pivotArea collapsedLevelsAreSubtotals="1" fieldPosition="0">
        <references count="1">
          <reference field="16" count="0"/>
        </references>
      </pivotArea>
    </format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0"/>
  </sheetPr>
  <dimension ref="A1:U4115"/>
  <sheetViews>
    <sheetView zoomScaleNormal="100" workbookViewId="0">
      <selection activeCell="I5" sqref="H5:I5"/>
    </sheetView>
  </sheetViews>
  <sheetFormatPr defaultRowHeight="15" x14ac:dyDescent="0.25"/>
  <cols>
    <col min="1" max="1" width="5" bestFit="1" customWidth="1"/>
    <col min="2" max="2" width="55.5703125" style="3" bestFit="1" customWidth="1"/>
    <col min="3" max="3" width="82.7109375" style="3" bestFit="1" customWidth="1"/>
    <col min="4" max="4" width="12.5703125" bestFit="1" customWidth="1"/>
    <col min="5" max="5" width="13.85546875" bestFit="1" customWidth="1"/>
    <col min="6" max="6" width="11.7109375" bestFit="1" customWidth="1"/>
    <col min="7" max="7" width="10.42578125" bestFit="1" customWidth="1"/>
    <col min="8" max="8" width="12" bestFit="1" customWidth="1"/>
    <col min="9" max="9" width="13.85546875" bestFit="1" customWidth="1"/>
    <col min="10" max="10" width="16.28515625" bestFit="1" customWidth="1"/>
    <col min="11" max="11" width="13.140625" bestFit="1" customWidth="1"/>
    <col min="12" max="12" width="19.140625" bestFit="1" customWidth="1"/>
    <col min="13" max="13" width="11.7109375" bestFit="1" customWidth="1"/>
    <col min="14" max="14" width="30.28515625" bestFit="1" customWidth="1"/>
    <col min="15" max="15" width="18.7109375" style="5" bestFit="1" customWidth="1"/>
    <col min="16" max="16" width="23.140625" bestFit="1" customWidth="1"/>
    <col min="17" max="17" width="22.5703125" bestFit="1" customWidth="1"/>
    <col min="18" max="18" width="18.5703125" bestFit="1" customWidth="1"/>
    <col min="19" max="19" width="32.42578125" bestFit="1" customWidth="1"/>
    <col min="20" max="20" width="22.85546875" bestFit="1" customWidth="1"/>
    <col min="21" max="21" width="30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8365</v>
      </c>
      <c r="R1" s="1" t="s">
        <v>8308</v>
      </c>
      <c r="S1" s="1" t="s">
        <v>8397</v>
      </c>
      <c r="T1" s="1" t="s">
        <v>8364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5" si="0">IFERROR(E2/D2,0)</f>
        <v>1.3685882352941177</v>
      </c>
      <c r="P2" s="6">
        <f>IFERROR(E2/L2,"Nil")</f>
        <v>63.917582417582416</v>
      </c>
      <c r="Q2" t="str">
        <f>LEFT(N2,SEARCH("/",N2)-1)</f>
        <v>film &amp; video</v>
      </c>
      <c r="R2" t="str">
        <f>RIGHT(N2, 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IFERROR(E3/L3,"Nil")</f>
        <v>185.48101265822785</v>
      </c>
      <c r="Q3" t="str">
        <f t="shared" ref="Q3:Q66" si="2">LEFT(N3,SEARCH("/",N3)-1)</f>
        <v>film &amp; video</v>
      </c>
      <c r="R3" t="str">
        <f t="shared" ref="R3:R66" si="3">RIGHT(N3, 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1" ht="3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IFERROR(E6/D6,0)</f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ref="O7:O70" si="6">IFERROR(E7/D7,0)</f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6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6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6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1" ht="3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6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1" ht="3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6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1" ht="3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6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1" ht="3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6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1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6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6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6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6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6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6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3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6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6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6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6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6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6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6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6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6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6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3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6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6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6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3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6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6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6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6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6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3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6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6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6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6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3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6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6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3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6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6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6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6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6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6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6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6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6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6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6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3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6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6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6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6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6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3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6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6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6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6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6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6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IFERROR(E67/L67,"Nil")</f>
        <v>132.05263157894737</v>
      </c>
      <c r="Q67" t="str">
        <f t="shared" ref="Q67:Q130" si="8">LEFT(N67,SEARCH("/",N67)-1)</f>
        <v>film &amp; video</v>
      </c>
      <c r="R67" t="str">
        <f t="shared" ref="R67:R130" si="9">RIGHT(N67, 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3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3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ref="O71:O134" si="12">IFERROR(E71/D71,0)</f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2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2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2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2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2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2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2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2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2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2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2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2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2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2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2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2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3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2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2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2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2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2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2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2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3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2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2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2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3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2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2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2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2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2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2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2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2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2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2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2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2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2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2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2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2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2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2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2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2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3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2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3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2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2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2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2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3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2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2"/>
        <v>0</v>
      </c>
      <c r="P124" s="6" t="str">
        <f t="shared" si="7"/>
        <v>Nil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2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2"/>
        <v>0</v>
      </c>
      <c r="P126" s="6" t="str">
        <f t="shared" si="7"/>
        <v>Nil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2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3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2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2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2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str">
        <f t="shared" ref="P131:P194" si="13">IFERROR(E131/L131,"Nil")</f>
        <v>Nil</v>
      </c>
      <c r="Q131" t="str">
        <f t="shared" ref="Q131:Q194" si="14">LEFT(N131,SEARCH("/",N131)-1)</f>
        <v>film &amp; video</v>
      </c>
      <c r="R131" t="str">
        <f t="shared" ref="R131:R194" si="15">RIGHT(N131, 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Nil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Nil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3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ref="O135:O198" si="18">IFERROR(E135/D135,0)</f>
        <v>0</v>
      </c>
      <c r="P135" s="6" t="str">
        <f t="shared" si="13"/>
        <v>Nil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8"/>
        <v>0</v>
      </c>
      <c r="P136" s="6" t="str">
        <f t="shared" si="13"/>
        <v>Nil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3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8"/>
        <v>0</v>
      </c>
      <c r="P138" s="6" t="str">
        <f t="shared" si="13"/>
        <v>Nil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8"/>
        <v>0</v>
      </c>
      <c r="P139" s="6" t="str">
        <f t="shared" si="13"/>
        <v>Nil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8"/>
        <v>0</v>
      </c>
      <c r="P142" s="6" t="str">
        <f t="shared" si="13"/>
        <v>Nil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 s="6" t="str">
        <f t="shared" si="13"/>
        <v>Nil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 s="6" t="str">
        <f t="shared" si="13"/>
        <v>Nil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3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3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3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 s="6" t="str">
        <f t="shared" si="13"/>
        <v>Nil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3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 s="6" t="str">
        <f t="shared" si="13"/>
        <v>Nil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 s="6" t="str">
        <f t="shared" si="13"/>
        <v>Nil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 s="6" t="str">
        <f t="shared" si="13"/>
        <v>Nil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 s="6" t="str">
        <f t="shared" si="13"/>
        <v>Nil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 s="6" t="str">
        <f t="shared" si="13"/>
        <v>Nil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 s="6" t="str">
        <f t="shared" si="13"/>
        <v>Nil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 s="6" t="str">
        <f t="shared" si="13"/>
        <v>Nil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 s="6" t="str">
        <f t="shared" si="13"/>
        <v>Nil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3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 s="6" t="str">
        <f t="shared" si="13"/>
        <v>Nil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6" t="str">
        <f t="shared" si="13"/>
        <v>Nil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6" t="str">
        <f t="shared" si="13"/>
        <v>Nil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3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3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3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str">
        <f t="shared" ref="P195:P258" si="19">IFERROR(E195/L195,"Nil")</f>
        <v>Nil</v>
      </c>
      <c r="Q195" t="str">
        <f t="shared" ref="Q195:Q258" si="20">LEFT(N195,SEARCH("/",N195)-1)</f>
        <v>film &amp; video</v>
      </c>
      <c r="R195" t="str">
        <f t="shared" ref="R195:R258" si="21">RIGHT(N195, 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Nil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3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ref="O199:O262" si="24">IFERROR(E199/D199,0)</f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3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str">
        <f t="shared" si="19"/>
        <v>Nil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3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str">
        <f t="shared" si="19"/>
        <v>Nil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str">
        <f t="shared" si="19"/>
        <v>Nil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3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str">
        <f t="shared" si="19"/>
        <v>Nil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str">
        <f t="shared" si="19"/>
        <v>Nil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3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3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str">
        <f t="shared" si="19"/>
        <v>Nil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3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str">
        <f t="shared" si="19"/>
        <v>Nil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3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str">
        <f t="shared" si="19"/>
        <v>Nil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str">
        <f t="shared" si="19"/>
        <v>Nil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str">
        <f t="shared" si="19"/>
        <v>Nil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str">
        <f t="shared" si="19"/>
        <v>Nil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str">
        <f t="shared" si="19"/>
        <v>Nil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str">
        <f t="shared" si="19"/>
        <v>Nil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str">
        <f t="shared" si="19"/>
        <v>Nil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3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str">
        <f t="shared" si="19"/>
        <v>Nil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str">
        <f t="shared" si="19"/>
        <v>Nil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str">
        <f t="shared" si="19"/>
        <v>Nil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3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3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3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3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3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3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IFERROR(E259/L259,"Nil")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 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3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ref="O263:O326" si="30">IFERROR(E263/D263,0)</f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0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3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0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0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0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0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0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3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0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0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0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0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0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3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0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0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0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3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0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0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0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0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0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0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0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0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0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0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0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0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0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0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0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0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3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0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0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0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0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0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0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0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3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0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3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0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0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3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0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0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0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0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0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0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0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0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0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0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3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0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3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0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3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0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0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0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0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0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3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0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0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IFERROR(E323/L323,"Nil")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 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ref="O327:O390" si="36">IFERROR(E327/D327,0)</f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3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3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3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3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3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3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3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3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3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3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3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3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3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IFERROR(E387/L387,"Nil")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 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ref="O391:O454" si="42">IFERROR(E391/D391,0)</f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3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3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3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str">
        <f t="shared" si="37"/>
        <v>Nil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3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str">
        <f t="shared" si="37"/>
        <v>Nil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str">
        <f t="shared" si="37"/>
        <v>Nil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3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str">
        <f t="shared" si="37"/>
        <v>Nil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str">
        <f t="shared" si="37"/>
        <v>Nil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str">
        <f t="shared" si="37"/>
        <v>Nil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str">
        <f t="shared" si="37"/>
        <v>Nil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IFERROR(E451/L451,"Nil")</f>
        <v>9</v>
      </c>
      <c r="Q451" t="str">
        <f t="shared" ref="Q451:Q514" si="44">LEFT(N451,SEARCH("/",N451)-1)</f>
        <v>film &amp; video</v>
      </c>
      <c r="R451" t="str">
        <f t="shared" ref="R451:R514" si="45">RIGHT(N451, 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3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Nil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ref="O455:O518" si="48">IFERROR(E455/D455,0)</f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8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3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8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8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8"/>
        <v>0</v>
      </c>
      <c r="P459" s="6" t="str">
        <f t="shared" si="43"/>
        <v>Nil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8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8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8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8"/>
        <v>0</v>
      </c>
      <c r="P463" s="6" t="str">
        <f t="shared" si="43"/>
        <v>Nil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8"/>
        <v>0</v>
      </c>
      <c r="P464" s="6" t="str">
        <f t="shared" si="43"/>
        <v>Nil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8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8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8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8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8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8"/>
        <v>0</v>
      </c>
      <c r="P470" s="6" t="str">
        <f t="shared" si="43"/>
        <v>Nil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8"/>
        <v>0</v>
      </c>
      <c r="P471" s="6" t="str">
        <f t="shared" si="43"/>
        <v>Nil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8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8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3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8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8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8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8"/>
        <v>0</v>
      </c>
      <c r="P477" s="6" t="str">
        <f t="shared" si="43"/>
        <v>Nil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8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3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8"/>
        <v>0</v>
      </c>
      <c r="P479" s="6" t="str">
        <f t="shared" si="43"/>
        <v>Nil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8"/>
        <v>0</v>
      </c>
      <c r="P480" s="6" t="str">
        <f t="shared" si="43"/>
        <v>Nil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8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8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8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8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3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8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3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8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8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8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8"/>
        <v>0</v>
      </c>
      <c r="P489" s="6" t="str">
        <f t="shared" si="43"/>
        <v>Nil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8"/>
        <v>0</v>
      </c>
      <c r="P490" s="6" t="str">
        <f t="shared" si="43"/>
        <v>Nil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8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8"/>
        <v>0</v>
      </c>
      <c r="P492" s="6" t="str">
        <f t="shared" si="43"/>
        <v>Nil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8"/>
        <v>0</v>
      </c>
      <c r="P493" s="6" t="str">
        <f t="shared" si="43"/>
        <v>Nil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8"/>
        <v>0</v>
      </c>
      <c r="P494" s="6" t="str">
        <f t="shared" si="43"/>
        <v>Nil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8"/>
        <v>0</v>
      </c>
      <c r="P495" s="6" t="str">
        <f t="shared" si="43"/>
        <v>Nil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3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8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8"/>
        <v>0</v>
      </c>
      <c r="P497" s="6" t="str">
        <f t="shared" si="43"/>
        <v>Nil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8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8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8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8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8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8"/>
        <v>0</v>
      </c>
      <c r="P503" s="6" t="str">
        <f t="shared" si="43"/>
        <v>Nil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3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8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8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3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8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8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8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8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3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8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8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8"/>
        <v>0</v>
      </c>
      <c r="P512" s="6" t="str">
        <f t="shared" si="43"/>
        <v>Nil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8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3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8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IFERROR(E515/L515,"Nil")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 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Nil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3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ref="O519:O582" si="54">IFERROR(E519/D519,0)</f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4"/>
        <v>0</v>
      </c>
      <c r="P520" s="6" t="str">
        <f t="shared" si="49"/>
        <v>Nil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4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4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3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4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4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4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4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4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4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3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4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4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3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4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4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3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4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4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4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4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4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3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4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4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4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4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4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4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4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4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4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4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4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4"/>
        <v>0</v>
      </c>
      <c r="P549" s="6" t="str">
        <f t="shared" si="49"/>
        <v>Nil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4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3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4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4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4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4"/>
        <v>0</v>
      </c>
      <c r="P554" s="6" t="str">
        <f t="shared" si="49"/>
        <v>Nil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4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3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4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4"/>
        <v>0</v>
      </c>
      <c r="P557" s="6" t="str">
        <f t="shared" si="49"/>
        <v>Nil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4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4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4"/>
        <v>0</v>
      </c>
      <c r="P560" s="6" t="str">
        <f t="shared" si="49"/>
        <v>Nil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3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4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4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4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4"/>
        <v>0</v>
      </c>
      <c r="P564" s="6" t="str">
        <f t="shared" si="49"/>
        <v>Nil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4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3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4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3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4"/>
        <v>0</v>
      </c>
      <c r="P567" s="6" t="str">
        <f t="shared" si="49"/>
        <v>Nil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4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3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4"/>
        <v>0</v>
      </c>
      <c r="P569" s="6" t="str">
        <f t="shared" si="49"/>
        <v>Nil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4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4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4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3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4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4"/>
        <v>0</v>
      </c>
      <c r="P574" s="6" t="str">
        <f t="shared" si="49"/>
        <v>Nil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4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4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3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4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4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3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IFERROR(E579/L579,"Nil")</f>
        <v>10</v>
      </c>
      <c r="Q579" t="str">
        <f t="shared" ref="Q579:Q642" si="56">LEFT(N579,SEARCH("/",N579)-1)</f>
        <v>technology</v>
      </c>
      <c r="R579" t="str">
        <f t="shared" ref="R579:R642" si="57">RIGHT(N579, 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3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ref="O583:O646" si="60">IFERROR(E583/D583,0)</f>
        <v>0</v>
      </c>
      <c r="P583" s="6" t="str">
        <f t="shared" si="55"/>
        <v>Nil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3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0"/>
        <v>0</v>
      </c>
      <c r="P584" s="6" t="str">
        <f t="shared" si="55"/>
        <v>Nil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0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0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0"/>
        <v>0</v>
      </c>
      <c r="P587" s="6" t="str">
        <f t="shared" si="55"/>
        <v>Nil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0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0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0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0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0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0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0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3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0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0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0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0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0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0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0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0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0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0"/>
        <v>0</v>
      </c>
      <c r="P604" s="6" t="str">
        <f t="shared" si="55"/>
        <v>Nil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0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3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0"/>
        <v>0</v>
      </c>
      <c r="P606" s="6" t="str">
        <f t="shared" si="55"/>
        <v>Nil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0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3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0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0"/>
        <v>0</v>
      </c>
      <c r="P609" s="6" t="str">
        <f t="shared" si="55"/>
        <v>Nil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0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3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0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0"/>
        <v>0</v>
      </c>
      <c r="P612" s="6" t="str">
        <f t="shared" si="55"/>
        <v>Nil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3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0"/>
        <v>0</v>
      </c>
      <c r="P613" s="6" t="str">
        <f t="shared" si="55"/>
        <v>Nil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0"/>
        <v>0</v>
      </c>
      <c r="P614" s="6" t="str">
        <f t="shared" si="55"/>
        <v>Nil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0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0"/>
        <v>0</v>
      </c>
      <c r="P616" s="6" t="str">
        <f t="shared" si="55"/>
        <v>Nil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0"/>
        <v>0</v>
      </c>
      <c r="P617" s="6" t="str">
        <f t="shared" si="55"/>
        <v>Nil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0"/>
        <v>0</v>
      </c>
      <c r="P618" s="6" t="str">
        <f t="shared" si="55"/>
        <v>Nil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3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0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0"/>
        <v>0</v>
      </c>
      <c r="P620" s="6" t="str">
        <f t="shared" si="55"/>
        <v>Nil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0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0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0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3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0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0"/>
        <v>0</v>
      </c>
      <c r="P625" s="6" t="str">
        <f t="shared" si="55"/>
        <v>Nil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0"/>
        <v>0</v>
      </c>
      <c r="P626" s="6" t="str">
        <f t="shared" si="55"/>
        <v>Nil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3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0"/>
        <v>0</v>
      </c>
      <c r="P627" s="6" t="str">
        <f t="shared" si="55"/>
        <v>Nil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0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0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0"/>
        <v>0</v>
      </c>
      <c r="P630" s="6" t="str">
        <f t="shared" si="55"/>
        <v>Nil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0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3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0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0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0"/>
        <v>0</v>
      </c>
      <c r="P634" s="6" t="str">
        <f t="shared" si="55"/>
        <v>Nil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0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0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0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0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0"/>
        <v>0</v>
      </c>
      <c r="P639" s="6" t="str">
        <f t="shared" si="55"/>
        <v>Nil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0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0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3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IFERROR(E643/L643,"Nil")</f>
        <v>151.31746031746033</v>
      </c>
      <c r="Q643" t="str">
        <f t="shared" ref="Q643:Q706" si="62">LEFT(N643,SEARCH("/",N643)-1)</f>
        <v>technology</v>
      </c>
      <c r="R643" t="str">
        <f t="shared" ref="R643:R706" si="63">RIGHT(N643, 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ref="O647:O710" si="66">IFERROR(E647/D647,0)</f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6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3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6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6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3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6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6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6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6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3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6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6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6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6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3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6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3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6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6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3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6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6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6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3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6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6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3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6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6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6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6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6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3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6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6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3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6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6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6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6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6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3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6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6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6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3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6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3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6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6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3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6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6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6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6"/>
        <v>0</v>
      </c>
      <c r="P688" s="6" t="str">
        <f t="shared" si="61"/>
        <v>Nil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6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3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6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6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6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6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6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6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3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6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3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6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6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6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6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6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3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6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3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6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6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6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IFERROR(E707/L707,"Nil")</f>
        <v>195.4</v>
      </c>
      <c r="Q707" t="str">
        <f t="shared" ref="Q707:Q770" si="68">LEFT(N707,SEARCH("/",N707)-1)</f>
        <v>technology</v>
      </c>
      <c r="R707" t="str">
        <f t="shared" ref="R707:R770" si="69">RIGHT(N707, 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Nil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ref="O711:O774" si="72">IFERROR(E711/D711,0)</f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2"/>
        <v>0</v>
      </c>
      <c r="P712" s="6" t="str">
        <f t="shared" si="67"/>
        <v>Nil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3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2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2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2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2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2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2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2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2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2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2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2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3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2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2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2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2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2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2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2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2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2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2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3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2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3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2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2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2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2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3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2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2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3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2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2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2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2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2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2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2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2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2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2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2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2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2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3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2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3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2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3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2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2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2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2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2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2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2"/>
        <v>0</v>
      </c>
      <c r="P762" s="6" t="str">
        <f t="shared" si="67"/>
        <v>Nil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2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2"/>
        <v>0</v>
      </c>
      <c r="P764" s="6" t="str">
        <f t="shared" si="67"/>
        <v>Nil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2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2"/>
        <v>0</v>
      </c>
      <c r="P766" s="6" t="str">
        <f t="shared" si="67"/>
        <v>Nil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2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2"/>
        <v>0</v>
      </c>
      <c r="P768" s="6" t="str">
        <f t="shared" si="67"/>
        <v>Nil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2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6" t="str">
        <f t="shared" si="67"/>
        <v>Nil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IFERROR(E771/L771,"Nil")</f>
        <v>31.846153846153847</v>
      </c>
      <c r="Q771" t="str">
        <f t="shared" ref="Q771:Q834" si="74">LEFT(N771,SEARCH("/",N771)-1)</f>
        <v>publishing</v>
      </c>
      <c r="R771" t="str">
        <f t="shared" ref="R771:R834" si="75">RIGHT(N771, 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Nil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3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ref="O775:O838" si="78">IFERROR(E775/D775,0)</f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8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8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3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8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3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8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8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3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8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8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8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8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8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3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8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3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8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8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8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8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8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8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8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8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3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8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8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8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8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8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8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8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8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8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3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8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3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8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8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8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8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8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8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8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8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8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8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8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3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8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8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8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8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8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8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8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8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8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8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3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8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8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8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3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8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3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8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3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8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8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8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IFERROR(E835/L835,"Nil")</f>
        <v>148.78048780487805</v>
      </c>
      <c r="Q835" t="str">
        <f t="shared" ref="Q835:Q898" si="80">LEFT(N835,SEARCH("/",N835)-1)</f>
        <v>music</v>
      </c>
      <c r="R835" t="str">
        <f t="shared" ref="R835:R898" si="81">RIGHT(N835, 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3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ref="O839:O902" si="84">IFERROR(E839/D839,0)</f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4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4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4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3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4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4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3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4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3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4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4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4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4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4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4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4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4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4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4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4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4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3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4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4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4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4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4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4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4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4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4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4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4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3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4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3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4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4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4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3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4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4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4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4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3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4"/>
        <v>0</v>
      </c>
      <c r="P877" s="6" t="str">
        <f t="shared" si="79"/>
        <v>Nil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4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3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4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4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4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4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4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4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4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4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4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3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4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4"/>
        <v>0</v>
      </c>
      <c r="P889" s="6" t="str">
        <f t="shared" si="79"/>
        <v>Nil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3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4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4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4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4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4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4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3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4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4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3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str">
        <f t="shared" ref="P899:P962" si="85">IFERROR(E899/L899,"Nil")</f>
        <v>Nil</v>
      </c>
      <c r="Q899" t="str">
        <f t="shared" ref="Q899:Q962" si="86">LEFT(N899,SEARCH("/",N899)-1)</f>
        <v>music</v>
      </c>
      <c r="R899" t="str">
        <f t="shared" ref="R899:R962" si="87">RIGHT(N899, 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3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ref="O903:O966" si="90">IFERROR(E903/D903,0)</f>
        <v>0</v>
      </c>
      <c r="P903" s="6" t="str">
        <f t="shared" si="85"/>
        <v>Nil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0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0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0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0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0"/>
        <v>0</v>
      </c>
      <c r="P908" s="6" t="str">
        <f t="shared" si="85"/>
        <v>Nil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0"/>
        <v>0</v>
      </c>
      <c r="P909" s="6" t="str">
        <f t="shared" si="85"/>
        <v>Nil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0"/>
        <v>0</v>
      </c>
      <c r="P910" s="6" t="str">
        <f t="shared" si="85"/>
        <v>Nil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0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0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0"/>
        <v>0</v>
      </c>
      <c r="P913" s="6" t="str">
        <f t="shared" si="85"/>
        <v>Nil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0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3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0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0"/>
        <v>0</v>
      </c>
      <c r="P916" s="6" t="str">
        <f t="shared" si="85"/>
        <v>Nil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0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0"/>
        <v>0</v>
      </c>
      <c r="P918" s="6" t="str">
        <f t="shared" si="85"/>
        <v>Nil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3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0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3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0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0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0"/>
        <v>0</v>
      </c>
      <c r="P922" s="6" t="str">
        <f t="shared" si="85"/>
        <v>Nil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0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0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0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0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0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3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0"/>
        <v>0</v>
      </c>
      <c r="P928" s="6" t="str">
        <f t="shared" si="85"/>
        <v>Nil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0"/>
        <v>0</v>
      </c>
      <c r="P929" s="6" t="str">
        <f t="shared" si="85"/>
        <v>Nil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0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0"/>
        <v>0</v>
      </c>
      <c r="P931" s="6" t="str">
        <f t="shared" si="85"/>
        <v>Nil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3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0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0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0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0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0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3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0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0"/>
        <v>0</v>
      </c>
      <c r="P938" s="6" t="str">
        <f t="shared" si="85"/>
        <v>Nil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0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0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0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0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0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3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0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0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0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0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0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0"/>
        <v>0</v>
      </c>
      <c r="P949" s="6" t="str">
        <f t="shared" si="85"/>
        <v>Nil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0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0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0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0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0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0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0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0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0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0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3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0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0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IFERROR(E963/L963,"Nil")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 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3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ref="O967:O1030" si="96">IFERROR(E967/D967,0)</f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6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6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6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6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3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6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6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6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3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6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6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6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6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6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6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6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3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6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6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6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3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6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6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6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6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6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6"/>
        <v>0</v>
      </c>
      <c r="P990" s="6" t="str">
        <f t="shared" si="91"/>
        <v>Nil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6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6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6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6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6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6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6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6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6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6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6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6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6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6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6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6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6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6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6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6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6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6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6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3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6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6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6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6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6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3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6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6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6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6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6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6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6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IFERROR(E1027/L1027,"Nil")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 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ref="O1031:O1094" si="102">IFERROR(E1031/D1031,0)</f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2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2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2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2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2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2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2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2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2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2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2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2"/>
        <v>0</v>
      </c>
      <c r="P1043" s="6" t="str">
        <f t="shared" si="97"/>
        <v>Nil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2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2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2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2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2"/>
        <v>0</v>
      </c>
      <c r="P1048" s="6" t="str">
        <f t="shared" si="97"/>
        <v>Nil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2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2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2"/>
        <v>0</v>
      </c>
      <c r="P1051" s="6" t="str">
        <f t="shared" si="97"/>
        <v>Nil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2"/>
        <v>0</v>
      </c>
      <c r="P1052" s="6" t="str">
        <f t="shared" si="97"/>
        <v>Nil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2"/>
        <v>0</v>
      </c>
      <c r="P1053" s="6" t="str">
        <f t="shared" si="97"/>
        <v>Nil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3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2"/>
        <v>0</v>
      </c>
      <c r="P1054" s="6" t="str">
        <f t="shared" si="97"/>
        <v>Nil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2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3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2"/>
        <v>0</v>
      </c>
      <c r="P1056" s="6" t="str">
        <f t="shared" si="97"/>
        <v>Nil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2"/>
        <v>0</v>
      </c>
      <c r="P1057" s="6" t="str">
        <f t="shared" si="97"/>
        <v>Nil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2"/>
        <v>0</v>
      </c>
      <c r="P1058" s="6" t="str">
        <f t="shared" si="97"/>
        <v>Nil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2"/>
        <v>0</v>
      </c>
      <c r="P1059" s="6" t="str">
        <f t="shared" si="97"/>
        <v>Nil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2"/>
        <v>0</v>
      </c>
      <c r="P1060" s="6" t="str">
        <f t="shared" si="97"/>
        <v>Nil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2"/>
        <v>0</v>
      </c>
      <c r="P1061" s="6" t="str">
        <f t="shared" si="97"/>
        <v>Nil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2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2"/>
        <v>0</v>
      </c>
      <c r="P1063" s="6" t="str">
        <f t="shared" si="97"/>
        <v>Nil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2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3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2"/>
        <v>0</v>
      </c>
      <c r="P1065" s="6" t="str">
        <f t="shared" si="97"/>
        <v>Nil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2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2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2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2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2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2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2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2"/>
        <v>0</v>
      </c>
      <c r="P1073" s="6" t="str">
        <f t="shared" si="97"/>
        <v>Nil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2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2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3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2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2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2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2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2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2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2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2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2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2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2"/>
        <v>0</v>
      </c>
      <c r="P1086" s="6" t="str">
        <f t="shared" si="97"/>
        <v>Nil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2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2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2"/>
        <v>0</v>
      </c>
      <c r="P1089" s="6" t="str">
        <f t="shared" si="97"/>
        <v>Nil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IFERROR(E1091/L1091,"Nil")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 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3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ref="O1095:O1158" si="108">IFERROR(E1095/D1095,0)</f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8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8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8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8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8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8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8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8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8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8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8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8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8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8"/>
        <v>0</v>
      </c>
      <c r="P1109" s="6" t="str">
        <f t="shared" si="103"/>
        <v>Nil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3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8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8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8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8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8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8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8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8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8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8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8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8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8"/>
        <v>0</v>
      </c>
      <c r="P1122" s="6" t="str">
        <f t="shared" si="103"/>
        <v>Nil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8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8"/>
        <v>0</v>
      </c>
      <c r="P1124" s="6" t="str">
        <f t="shared" si="103"/>
        <v>Nil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8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8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8"/>
        <v>0</v>
      </c>
      <c r="P1127" s="6" t="str">
        <f t="shared" si="103"/>
        <v>Nil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8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3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8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8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8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8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8"/>
        <v>0</v>
      </c>
      <c r="P1133" s="6" t="str">
        <f t="shared" si="103"/>
        <v>Nil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8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8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8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8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8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8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8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8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8"/>
        <v>0</v>
      </c>
      <c r="P1142" s="6" t="str">
        <f t="shared" si="103"/>
        <v>Nil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8"/>
        <v>0</v>
      </c>
      <c r="P1143" s="6" t="str">
        <f t="shared" si="103"/>
        <v>Nil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3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8"/>
        <v>0</v>
      </c>
      <c r="P1144" s="6" t="str">
        <f t="shared" si="103"/>
        <v>Nil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8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8"/>
        <v>0</v>
      </c>
      <c r="P1146" s="6" t="str">
        <f t="shared" si="103"/>
        <v>Nil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8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8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8"/>
        <v>0</v>
      </c>
      <c r="P1149" s="6" t="str">
        <f t="shared" si="103"/>
        <v>Nil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8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8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8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3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8"/>
        <v>0</v>
      </c>
      <c r="P1153" s="6" t="str">
        <f t="shared" si="103"/>
        <v>Nil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IFERROR(E1155/L1155,"Nil")</f>
        <v>50</v>
      </c>
      <c r="Q1155" t="str">
        <f t="shared" ref="Q1155:Q1218" si="110">LEFT(N1155,SEARCH("/",N1155)-1)</f>
        <v>food</v>
      </c>
      <c r="R1155" t="str">
        <f t="shared" ref="R1155:R1218" si="111">RIGHT(N1155, 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Nil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ref="O1159:O1222" si="114">IFERROR(E1159/D1159,0)</f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4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4"/>
        <v>0</v>
      </c>
      <c r="P1161" s="6" t="str">
        <f t="shared" si="109"/>
        <v>Nil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4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4"/>
        <v>0</v>
      </c>
      <c r="P1163" s="6" t="str">
        <f t="shared" si="109"/>
        <v>Nil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4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4"/>
        <v>0</v>
      </c>
      <c r="P1165" s="6" t="str">
        <f t="shared" si="109"/>
        <v>Nil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4"/>
        <v>0</v>
      </c>
      <c r="P1166" s="6" t="str">
        <f t="shared" si="109"/>
        <v>Nil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4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4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4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4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4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4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4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4"/>
        <v>0</v>
      </c>
      <c r="P1174" s="6" t="str">
        <f t="shared" si="109"/>
        <v>Nil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4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4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4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4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4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4"/>
        <v>0</v>
      </c>
      <c r="P1179" s="6" t="str">
        <f t="shared" si="109"/>
        <v>Nil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4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4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4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4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4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4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4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4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4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4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4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4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4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4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4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4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4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4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4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4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4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4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4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4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4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4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4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4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4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4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4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4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4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4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4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4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4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4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IFERROR(E1219/L1219,"Nil")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 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ref="O1223:O1286" si="120">IFERROR(E1223/D1223,0)</f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20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20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20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20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20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20"/>
        <v>0</v>
      </c>
      <c r="P1229" s="6" t="str">
        <f t="shared" si="115"/>
        <v>Nil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20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20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20"/>
        <v>0</v>
      </c>
      <c r="P1232" s="6" t="str">
        <f t="shared" si="115"/>
        <v>Nil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0"/>
        <v>0</v>
      </c>
      <c r="P1233" s="6" t="str">
        <f t="shared" si="115"/>
        <v>Nil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0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0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0"/>
        <v>0</v>
      </c>
      <c r="P1236" s="6" t="str">
        <f t="shared" si="115"/>
        <v>Nil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0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0"/>
        <v>0</v>
      </c>
      <c r="P1238" s="6" t="str">
        <f t="shared" si="115"/>
        <v>Nil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0"/>
        <v>0</v>
      </c>
      <c r="P1239" s="6" t="str">
        <f t="shared" si="115"/>
        <v>Nil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0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0"/>
        <v>0</v>
      </c>
      <c r="P1241" s="6" t="str">
        <f t="shared" si="115"/>
        <v>Nil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0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0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0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0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0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0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0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0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0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0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0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0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0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0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0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0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0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0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0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0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0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0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0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0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0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0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0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0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0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0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0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0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0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0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0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0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0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0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0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0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IFERROR(E1283/L1283,"Nil")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 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ref="O1287:O1350" si="126">IFERROR(E1287/D1287,0)</f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6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4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6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6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6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6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6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6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6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6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6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6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6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6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6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6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6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6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6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6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6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3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6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6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6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6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6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3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6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6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6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3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6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6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6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3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6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6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6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6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6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6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6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6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6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6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6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6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6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6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6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6"/>
        <v>0</v>
      </c>
      <c r="P1334" s="6" t="str">
        <f t="shared" si="121"/>
        <v>Nil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6"/>
        <v>0</v>
      </c>
      <c r="P1335" s="6" t="str">
        <f t="shared" si="121"/>
        <v>Nil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6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3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6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6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6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6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6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6"/>
        <v>0</v>
      </c>
      <c r="P1342" s="6" t="str">
        <f t="shared" si="121"/>
        <v>Nil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6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6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6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IFERROR(E1347/L1347,"Nil")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 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ref="O1351:O1414" si="132">IFERROR(E1351/D1351,0)</f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2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2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2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2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2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2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2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2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2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2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2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2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2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2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2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2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2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2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2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2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2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2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2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2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2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2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2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2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str">
        <f t="shared" ref="P1411:P1474" si="133">IFERROR(E1411/L1411,"Nil")</f>
        <v>Nil</v>
      </c>
      <c r="Q1411" t="str">
        <f t="shared" ref="Q1411:Q1474" si="134">LEFT(N1411,SEARCH("/",N1411)-1)</f>
        <v>publishing</v>
      </c>
      <c r="R1411" t="str">
        <f t="shared" ref="R1411:R1474" si="135">RIGHT(N1411, 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3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3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ref="O1415:O1478" si="138">IFERROR(E1415/D1415,0)</f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8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8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8"/>
        <v>0</v>
      </c>
      <c r="P1418" s="6" t="str">
        <f t="shared" si="133"/>
        <v>Nil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8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8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8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8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8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8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8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8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8"/>
        <v>0</v>
      </c>
      <c r="P1427" s="6" t="str">
        <f t="shared" si="133"/>
        <v>Nil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8"/>
        <v>0</v>
      </c>
      <c r="P1428" s="6" t="str">
        <f t="shared" si="133"/>
        <v>Nil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8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8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8"/>
        <v>0</v>
      </c>
      <c r="P1431" s="6" t="str">
        <f t="shared" si="133"/>
        <v>Nil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8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8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8"/>
        <v>0</v>
      </c>
      <c r="P1434" s="6" t="str">
        <f t="shared" si="133"/>
        <v>Nil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8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8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8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8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3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8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8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8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8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8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s="6" t="str">
        <f t="shared" si="133"/>
        <v>Nil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3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s="6" t="str">
        <f t="shared" si="133"/>
        <v>Nil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s="6" t="str">
        <f t="shared" si="133"/>
        <v>Nil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s="6" t="str">
        <f t="shared" si="133"/>
        <v>Nil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s="6" t="str">
        <f t="shared" si="133"/>
        <v>Nil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s="6" t="str">
        <f t="shared" si="133"/>
        <v>Nil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s="6" t="str">
        <f t="shared" si="133"/>
        <v>Nil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3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s="6" t="str">
        <f t="shared" si="133"/>
        <v>Nil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s="6" t="str">
        <f t="shared" si="133"/>
        <v>Nil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3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s="6" t="str">
        <f t="shared" si="133"/>
        <v>Nil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s="6" t="str">
        <f t="shared" si="133"/>
        <v>Nil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s="6" t="str">
        <f t="shared" si="133"/>
        <v>Nil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s="6" t="str">
        <f t="shared" si="133"/>
        <v>Nil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IFERROR(E1475/L1475,"Nil")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 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ref="O1479:O1542" si="144">IFERROR(E1479/D1479,0)</f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4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4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4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4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4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4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4"/>
        <v>0</v>
      </c>
      <c r="P1486" s="6" t="str">
        <f t="shared" si="139"/>
        <v>Nil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4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3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4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4"/>
        <v>0</v>
      </c>
      <c r="P1489" s="6" t="str">
        <f t="shared" si="139"/>
        <v>Nil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4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4"/>
        <v>0</v>
      </c>
      <c r="P1491" s="6" t="str">
        <f t="shared" si="139"/>
        <v>Nil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4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4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4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4"/>
        <v>0</v>
      </c>
      <c r="P1495" s="6" t="str">
        <f t="shared" si="139"/>
        <v>Nil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4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4"/>
        <v>0</v>
      </c>
      <c r="P1497" s="6" t="str">
        <f t="shared" si="139"/>
        <v>Nil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4"/>
        <v>0</v>
      </c>
      <c r="P1498" s="6" t="str">
        <f t="shared" si="139"/>
        <v>Nil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4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4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4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3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4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4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4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4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4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4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IFERROR(E1539/L1539,"Nil")</f>
        <v>96.375</v>
      </c>
      <c r="Q1539" t="str">
        <f t="shared" ref="Q1539:Q1602" si="146">LEFT(N1539,SEARCH("/",N1539)-1)</f>
        <v>photography</v>
      </c>
      <c r="R1539" t="str">
        <f t="shared" ref="R1539:R1602" si="147">RIGHT(N1539, 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ref="O1543:O1606" si="150">IFERROR(E1543/D1543,0)</f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0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0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0"/>
        <v>0</v>
      </c>
      <c r="P1546" s="6" t="str">
        <f t="shared" si="145"/>
        <v>Nil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0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0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0"/>
        <v>0</v>
      </c>
      <c r="P1549" s="6" t="str">
        <f t="shared" si="145"/>
        <v>Nil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0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0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0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0"/>
        <v>0</v>
      </c>
      <c r="P1553" s="6" t="str">
        <f t="shared" si="145"/>
        <v>Nil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0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0"/>
        <v>0</v>
      </c>
      <c r="P1555" s="6" t="str">
        <f t="shared" si="145"/>
        <v>Nil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3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0"/>
        <v>0</v>
      </c>
      <c r="P1556" s="6" t="str">
        <f t="shared" si="145"/>
        <v>Nil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0"/>
        <v>0</v>
      </c>
      <c r="P1557" s="6" t="str">
        <f t="shared" si="145"/>
        <v>Nil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0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0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0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0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0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0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3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0"/>
        <v>0</v>
      </c>
      <c r="P1564" s="6" t="str">
        <f t="shared" si="145"/>
        <v>Nil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0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0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0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0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0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0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0"/>
        <v>0</v>
      </c>
      <c r="P1571" s="6" t="str">
        <f t="shared" si="145"/>
        <v>Nil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3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s="6" t="str">
        <f t="shared" si="145"/>
        <v>Nil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s="6" t="str">
        <f t="shared" si="145"/>
        <v>Nil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s="6" t="str">
        <f t="shared" si="145"/>
        <v>Nil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s="6" t="str">
        <f t="shared" si="145"/>
        <v>Nil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s="6" t="str">
        <f t="shared" si="145"/>
        <v>Nil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s="6" t="str">
        <f t="shared" si="145"/>
        <v>Nil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s="6" t="str">
        <f t="shared" si="145"/>
        <v>Nil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s="6" t="str">
        <f t="shared" si="145"/>
        <v>Nil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IFERROR(E1603/L1603,"Nil")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 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ref="O1607:O1670" si="156">IFERROR(E1607/D1607,0)</f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6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6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6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6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6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6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6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6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6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6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6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6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6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6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6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6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6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6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6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6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6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6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6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6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6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6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6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6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3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IFERROR(E1667/L1667,"Nil")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 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ref="O1671:O1734" si="162">IFERROR(E1671/D1671,0)</f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2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2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2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2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2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2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2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2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2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2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2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2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2"/>
        <v>0</v>
      </c>
      <c r="P1684" s="6" t="str">
        <f t="shared" si="157"/>
        <v>Nil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2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2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2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2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2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2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2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2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2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2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s="6" t="str">
        <f t="shared" si="157"/>
        <v>Nil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6" t="str">
        <f t="shared" si="157"/>
        <v>Nil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6" t="str">
        <f t="shared" si="157"/>
        <v>Nil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6" t="str">
        <f t="shared" si="157"/>
        <v>Nil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6" t="str">
        <f t="shared" si="157"/>
        <v>Nil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3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6" t="str">
        <f t="shared" si="157"/>
        <v>Nil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3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6" t="str">
        <f t="shared" si="157"/>
        <v>Nil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str">
        <f t="shared" ref="P1731:P1794" si="163">IFERROR(E1731/L1731,"Nil")</f>
        <v>Nil</v>
      </c>
      <c r="Q1731" t="str">
        <f t="shared" ref="Q1731:Q1794" si="164">LEFT(N1731,SEARCH("/",N1731)-1)</f>
        <v>music</v>
      </c>
      <c r="R1731" t="str">
        <f t="shared" ref="R1731:R1794" si="165">RIGHT(N1731, 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Nil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Nil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Nil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ref="O1735:O1798" si="168">IFERROR(E1735/D1735,0)</f>
        <v>0</v>
      </c>
      <c r="P1735" s="6" t="str">
        <f t="shared" si="163"/>
        <v>Nil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8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8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8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8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8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8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8"/>
        <v>0</v>
      </c>
      <c r="P1742" s="6" t="str">
        <f t="shared" si="163"/>
        <v>Nil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8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8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8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8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8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8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8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8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8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8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8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8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8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8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8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8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6" t="str">
        <f t="shared" si="163"/>
        <v>Nil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IFERROR(E1795/L1795,"Nil")</f>
        <v>20</v>
      </c>
      <c r="Q1795" t="str">
        <f t="shared" ref="Q1795:Q1858" si="170">LEFT(N1795,SEARCH("/",N1795)-1)</f>
        <v>photography</v>
      </c>
      <c r="R1795" t="str">
        <f t="shared" ref="R1795:R1858" si="171">RIGHT(N1795, 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3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3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ref="O1799:O1862" si="174">IFERROR(E1799/D1799,0)</f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4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4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4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3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4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4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4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4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4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4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4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4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4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4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4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4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4"/>
        <v>0</v>
      </c>
      <c r="P1815" s="6" t="str">
        <f t="shared" si="169"/>
        <v>Nil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4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4"/>
        <v>0</v>
      </c>
      <c r="P1817" s="6" t="str">
        <f t="shared" si="169"/>
        <v>Nil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4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4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4"/>
        <v>0</v>
      </c>
      <c r="P1820" s="6" t="str">
        <f t="shared" si="169"/>
        <v>Nil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4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3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4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IFERROR(E1859/L1859,"Nil")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 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ref="O1863:O1926" si="180">IFERROR(E1863/D1863,0)</f>
        <v>0</v>
      </c>
      <c r="P1863" s="6" t="str">
        <f t="shared" si="175"/>
        <v>Nil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0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0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0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0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0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3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0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0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0"/>
        <v>0</v>
      </c>
      <c r="P1871" s="6" t="str">
        <f t="shared" si="175"/>
        <v>Nil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0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0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0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0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0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0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0"/>
        <v>0</v>
      </c>
      <c r="P1878" s="6" t="str">
        <f t="shared" si="175"/>
        <v>Nil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0"/>
        <v>0</v>
      </c>
      <c r="P1879" s="6" t="str">
        <f t="shared" si="175"/>
        <v>Nil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0"/>
        <v>0</v>
      </c>
      <c r="P1880" s="6" t="str">
        <f t="shared" si="175"/>
        <v>Nil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0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0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0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0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0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0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3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IFERROR(E1923/L1923,"Nil")</f>
        <v>54</v>
      </c>
      <c r="Q1923" t="str">
        <f t="shared" ref="Q1923:Q1986" si="182">LEFT(N1923,SEARCH("/",N1923)-1)</f>
        <v>music</v>
      </c>
      <c r="R1923" t="str">
        <f t="shared" ref="R1923:R1986" si="183">RIGHT(N1923, 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ref="O1927:O1990" si="186">IFERROR(E1927/D1927,0)</f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6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6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6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6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6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6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6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6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6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6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6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6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6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6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6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6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6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6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6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6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6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6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6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6" t="str">
        <f t="shared" si="181"/>
        <v>Nil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IFERROR(E1987/L1987,"Nil")</f>
        <v>12.75</v>
      </c>
      <c r="Q1987" t="str">
        <f t="shared" ref="Q1987:Q2050" si="188">LEFT(N1987,SEARCH("/",N1987)-1)</f>
        <v>photography</v>
      </c>
      <c r="R1987" t="str">
        <f t="shared" ref="R1987:R2050" si="189">RIGHT(N1987, 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3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ref="O1991:O2054" si="192">IFERROR(E1991/D1991,0)</f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2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2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2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2"/>
        <v>0</v>
      </c>
      <c r="P1995" s="6" t="str">
        <f t="shared" si="187"/>
        <v>Nil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2"/>
        <v>0</v>
      </c>
      <c r="P1996" s="6" t="str">
        <f t="shared" si="187"/>
        <v>Nil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2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2"/>
        <v>0</v>
      </c>
      <c r="P1998" s="6" t="str">
        <f t="shared" si="187"/>
        <v>Nil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2"/>
        <v>0</v>
      </c>
      <c r="P1999" s="6" t="str">
        <f t="shared" si="187"/>
        <v>Nil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2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2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2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2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2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2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2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2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2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2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2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2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2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2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2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2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2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IFERROR(E2051/L2051,"Nil")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 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ref="O2055:O2118" si="198">IFERROR(E2055/D2055,0)</f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8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8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8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8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8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8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8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8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8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8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8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8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8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8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8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8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8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8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8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8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8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8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8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IFERROR(E2115/L2115,"Nil")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 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ref="O2119:O2182" si="204">IFERROR(E2119/D2119,0)</f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4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4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4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4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4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3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4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3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4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4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4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4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4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4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4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4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4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4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4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4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4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4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4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3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4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4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s="6" t="str">
        <f t="shared" si="199"/>
        <v>Nil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3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3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6" t="str">
        <f t="shared" si="199"/>
        <v>Nil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IFERROR(E2179/L2179,"Nil")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 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ref="O2183:O2246" si="210">IFERROR(E2183/D2183,0)</f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0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0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0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0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0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0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0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0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0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0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0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0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0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0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0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0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0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0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0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0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0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0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0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IFERROR(E2243/L2243,"Nil")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 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ref="O2247:O2310" si="216">IFERROR(E2247/D2247,0)</f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6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6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6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6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6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6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6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6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6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6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6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6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6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6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6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6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6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6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6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6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6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6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6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IFERROR(E2307/L2307,"Nil")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 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ref="O2311:O2374" si="222">IFERROR(E2311/D2311,0)</f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2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2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2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2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2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2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2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2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2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2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2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2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2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2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2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2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2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2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4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2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2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2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2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2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6" t="str">
        <f t="shared" si="217"/>
        <v>Nil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6" t="str">
        <f t="shared" si="217"/>
        <v>Nil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3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6" t="str">
        <f t="shared" si="217"/>
        <v>Nil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6" t="str">
        <f t="shared" si="217"/>
        <v>Nil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6" t="str">
        <f t="shared" si="217"/>
        <v>Nil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6" t="str">
        <f t="shared" si="217"/>
        <v>Nil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6" t="str">
        <f t="shared" si="217"/>
        <v>Nil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6" t="str">
        <f t="shared" si="217"/>
        <v>Nil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6" t="str">
        <f t="shared" si="217"/>
        <v>Nil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6" t="str">
        <f t="shared" si="217"/>
        <v>Nil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6" t="str">
        <f t="shared" si="217"/>
        <v>Nil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6" t="str">
        <f t="shared" si="217"/>
        <v>Nil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6" t="str">
        <f t="shared" si="217"/>
        <v>Nil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6" t="str">
        <f t="shared" si="217"/>
        <v>Nil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str">
        <f t="shared" ref="P2371:P2434" si="223">IFERROR(E2371/L2371,"Nil")</f>
        <v>Nil</v>
      </c>
      <c r="Q2371" t="str">
        <f t="shared" ref="Q2371:Q2434" si="224">LEFT(N2371,SEARCH("/",N2371)-1)</f>
        <v>technology</v>
      </c>
      <c r="R2371" t="str">
        <f t="shared" ref="R2371:R2434" si="225">RIGHT(N2371, 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Nil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ref="O2375:O2438" si="228">IFERROR(E2375/D2375,0)</f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8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8"/>
        <v>0</v>
      </c>
      <c r="P2377" s="6" t="str">
        <f t="shared" si="223"/>
        <v>Nil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8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8"/>
        <v>0</v>
      </c>
      <c r="P2379" s="6" t="str">
        <f t="shared" si="223"/>
        <v>Nil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8"/>
        <v>0</v>
      </c>
      <c r="P2380" s="6" t="str">
        <f t="shared" si="223"/>
        <v>Nil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8"/>
        <v>0</v>
      </c>
      <c r="P2381" s="6" t="str">
        <f t="shared" si="223"/>
        <v>Nil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8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8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3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8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8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8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8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8"/>
        <v>0</v>
      </c>
      <c r="P2388" s="6" t="str">
        <f t="shared" si="223"/>
        <v>Nil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8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8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3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8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8"/>
        <v>0</v>
      </c>
      <c r="P2392" s="6" t="str">
        <f t="shared" si="223"/>
        <v>Nil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8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8"/>
        <v>0</v>
      </c>
      <c r="P2394" s="6" t="str">
        <f t="shared" si="223"/>
        <v>Nil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8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8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8"/>
        <v>0</v>
      </c>
      <c r="P2397" s="6" t="str">
        <f t="shared" si="223"/>
        <v>Nil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8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s="6" t="str">
        <f t="shared" si="223"/>
        <v>Nil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s="6" t="str">
        <f t="shared" si="223"/>
        <v>Nil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s="6" t="str">
        <f t="shared" si="223"/>
        <v>Nil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s="6" t="str">
        <f t="shared" si="223"/>
        <v>Nil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6" t="str">
        <f t="shared" si="223"/>
        <v>Nil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6" t="str">
        <f t="shared" si="223"/>
        <v>Nil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6" t="str">
        <f t="shared" si="223"/>
        <v>Nil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6" t="str">
        <f t="shared" si="223"/>
        <v>Nil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3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6" t="str">
        <f t="shared" si="223"/>
        <v>Nil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6" t="str">
        <f t="shared" si="223"/>
        <v>Nil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str">
        <f t="shared" ref="P2435:P2498" si="229">IFERROR(E2435/L2435,"Nil")</f>
        <v>Nil</v>
      </c>
      <c r="Q2435" t="str">
        <f t="shared" ref="Q2435:Q2498" si="230">LEFT(N2435,SEARCH("/",N2435)-1)</f>
        <v>food</v>
      </c>
      <c r="R2435" t="str">
        <f t="shared" ref="R2435:R2498" si="231">RIGHT(N2435, 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ref="O2439:O2502" si="234">IFERROR(E2439/D2439,0)</f>
        <v>0</v>
      </c>
      <c r="P2439" s="6" t="str">
        <f t="shared" si="229"/>
        <v>Nil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4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3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4"/>
        <v>0</v>
      </c>
      <c r="P2441" s="6" t="str">
        <f t="shared" si="229"/>
        <v>Nil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4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4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4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4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4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4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4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4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4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4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4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4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4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4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4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4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4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4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4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4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4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IFERROR(E2499/L2499,"Nil")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 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ref="O2503:O2566" si="240">IFERROR(E2503/D2503,0)</f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0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0"/>
        <v>0</v>
      </c>
      <c r="P2505" s="6" t="str">
        <f t="shared" si="235"/>
        <v>Nil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0"/>
        <v>0</v>
      </c>
      <c r="P2506" s="6" t="str">
        <f t="shared" si="235"/>
        <v>Nil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4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0"/>
        <v>0</v>
      </c>
      <c r="P2507" s="6" t="str">
        <f t="shared" si="235"/>
        <v>Nil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0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0"/>
        <v>0</v>
      </c>
      <c r="P2509" s="6" t="str">
        <f t="shared" si="235"/>
        <v>Nil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3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0"/>
        <v>0</v>
      </c>
      <c r="P2510" s="6" t="str">
        <f t="shared" si="235"/>
        <v>Nil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0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0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0"/>
        <v>0</v>
      </c>
      <c r="P2513" s="6" t="str">
        <f t="shared" si="235"/>
        <v>Nil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0"/>
        <v>0</v>
      </c>
      <c r="P2514" s="6" t="str">
        <f t="shared" si="235"/>
        <v>Nil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3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0"/>
        <v>0</v>
      </c>
      <c r="P2515" s="6" t="str">
        <f t="shared" si="235"/>
        <v>Nil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0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0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0"/>
        <v>0</v>
      </c>
      <c r="P2518" s="6" t="str">
        <f t="shared" si="235"/>
        <v>Nil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0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0"/>
        <v>0</v>
      </c>
      <c r="P2520" s="6" t="str">
        <f t="shared" si="235"/>
        <v>Nil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0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0"/>
        <v>0</v>
      </c>
      <c r="P2522" s="6" t="str">
        <f t="shared" si="235"/>
        <v>Nil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0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0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0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0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3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str">
        <f t="shared" ref="P2563:P2626" si="241">IFERROR(E2563/L2563,"Nil")</f>
        <v>Nil</v>
      </c>
      <c r="Q2563" t="str">
        <f t="shared" ref="Q2563:Q2626" si="242">LEFT(N2563,SEARCH("/",N2563)-1)</f>
        <v>food</v>
      </c>
      <c r="R2563" t="str">
        <f t="shared" ref="R2563:R2626" si="243">RIGHT(N2563, 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Nil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Nil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ref="O2567:O2630" si="246">IFERROR(E2567/D2567,0)</f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6"/>
        <v>0</v>
      </c>
      <c r="P2568" s="6" t="str">
        <f t="shared" si="241"/>
        <v>Nil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6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6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6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6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6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6"/>
        <v>0</v>
      </c>
      <c r="P2574" s="6" t="str">
        <f t="shared" si="241"/>
        <v>Nil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6"/>
        <v>0</v>
      </c>
      <c r="P2575" s="6" t="str">
        <f t="shared" si="241"/>
        <v>Nil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6"/>
        <v>0</v>
      </c>
      <c r="P2576" s="6" t="str">
        <f t="shared" si="241"/>
        <v>Nil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6"/>
        <v>0</v>
      </c>
      <c r="P2577" s="6" t="str">
        <f t="shared" si="241"/>
        <v>Nil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6"/>
        <v>0</v>
      </c>
      <c r="P2578" s="6" t="str">
        <f t="shared" si="241"/>
        <v>Nil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6"/>
        <v>0</v>
      </c>
      <c r="P2579" s="6" t="str">
        <f t="shared" si="241"/>
        <v>Nil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6"/>
        <v>0</v>
      </c>
      <c r="P2580" s="6" t="str">
        <f t="shared" si="241"/>
        <v>Nil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6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6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6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6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6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6"/>
        <v>0</v>
      </c>
      <c r="P2586" s="6" t="str">
        <f t="shared" si="241"/>
        <v>Nil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6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6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6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6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s="6" t="str">
        <f t="shared" si="241"/>
        <v>Nil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s="6" t="str">
        <f t="shared" si="241"/>
        <v>Nil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4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IFERROR(E2627/L2627,"Nil")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 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ref="O2631:O2694" si="252">IFERROR(E2631/D2631,0)</f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2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2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2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2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2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2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2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2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2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2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2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2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2"/>
        <v>0</v>
      </c>
      <c r="P2644" s="6" t="str">
        <f t="shared" si="247"/>
        <v>Nil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2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2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2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2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2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3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2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2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2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2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2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2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2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2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2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2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3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3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3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s="6" t="str">
        <f t="shared" si="247"/>
        <v>Nil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s="6" t="str">
        <f t="shared" si="247"/>
        <v>Nil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IFERROR(E2691/L2691,"Nil")</f>
        <v>1</v>
      </c>
      <c r="Q2691" t="str">
        <f t="shared" ref="Q2691:Q2754" si="254">LEFT(N2691,SEARCH("/",N2691)-1)</f>
        <v>food</v>
      </c>
      <c r="R2691" t="str">
        <f t="shared" ref="R2691:R2754" si="255">RIGHT(N2691, 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3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ref="O2695:O2758" si="258">IFERROR(E2695/D2695,0)</f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8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8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8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8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8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8"/>
        <v>0</v>
      </c>
      <c r="P2701" s="6" t="str">
        <f t="shared" si="253"/>
        <v>Nil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8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8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8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8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8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8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8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8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8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8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8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8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8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8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8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8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4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8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8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8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8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8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8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s="6" t="str">
        <f t="shared" si="253"/>
        <v>Nil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3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s="6" t="str">
        <f t="shared" si="253"/>
        <v>Nil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s="6" t="str">
        <f t="shared" si="253"/>
        <v>Nil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IFERROR(E2755/L2755,"Nil")</f>
        <v>47.5</v>
      </c>
      <c r="Q2755" t="str">
        <f t="shared" ref="Q2755:Q2818" si="260">LEFT(N2755,SEARCH("/",N2755)-1)</f>
        <v>publishing</v>
      </c>
      <c r="R2755" t="str">
        <f t="shared" ref="R2755:R2818" si="261">RIGHT(N2755, 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Nil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ref="O2759:O2822" si="264">IFERROR(E2759/D2759,0)</f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3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4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4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4"/>
        <v>0</v>
      </c>
      <c r="P2762" s="6" t="str">
        <f t="shared" si="259"/>
        <v>Nil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4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4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4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4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4"/>
        <v>0</v>
      </c>
      <c r="P2767" s="6" t="str">
        <f t="shared" si="259"/>
        <v>Nil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4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4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4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4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4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4"/>
        <v>0</v>
      </c>
      <c r="P2773" s="6" t="str">
        <f t="shared" si="259"/>
        <v>Nil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4"/>
        <v>0</v>
      </c>
      <c r="P2774" s="6" t="str">
        <f t="shared" si="259"/>
        <v>Nil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4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4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4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3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4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4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3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4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4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4"/>
        <v>0</v>
      </c>
      <c r="P2782" s="6" t="str">
        <f t="shared" si="259"/>
        <v>Nil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4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4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4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4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4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IFERROR(E2819/L2819,"Nil")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 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ref="O2823:O2886" si="270">IFERROR(E2823/D2823,0)</f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70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70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70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70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70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70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70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70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70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0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0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0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0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0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0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0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0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0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0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0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0"/>
        <v>0</v>
      </c>
      <c r="P2844" s="6" t="str">
        <f t="shared" si="265"/>
        <v>Nil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0"/>
        <v>0</v>
      </c>
      <c r="P2845" s="6" t="str">
        <f t="shared" si="265"/>
        <v>Nil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0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0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3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0"/>
        <v>0</v>
      </c>
      <c r="P2848" s="6" t="str">
        <f t="shared" si="265"/>
        <v>Nil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0"/>
        <v>0</v>
      </c>
      <c r="P2849" s="6" t="str">
        <f t="shared" si="265"/>
        <v>Nil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0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0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0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0"/>
        <v>0</v>
      </c>
      <c r="P2853" s="6" t="str">
        <f t="shared" si="265"/>
        <v>Nil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0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0"/>
        <v>0</v>
      </c>
      <c r="P2855" s="6" t="str">
        <f t="shared" si="265"/>
        <v>Nil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0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0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3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0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0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0"/>
        <v>0</v>
      </c>
      <c r="P2860" s="6" t="str">
        <f t="shared" si="265"/>
        <v>Nil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0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0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0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0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0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0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0"/>
        <v>0</v>
      </c>
      <c r="P2867" s="6" t="str">
        <f t="shared" si="265"/>
        <v>Nil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0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0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3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0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0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0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0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0"/>
        <v>0</v>
      </c>
      <c r="P2874" s="6" t="str">
        <f t="shared" si="265"/>
        <v>Nil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0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0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0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0"/>
        <v>0</v>
      </c>
      <c r="P2878" s="6" t="str">
        <f t="shared" si="265"/>
        <v>Nil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0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0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0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str">
        <f t="shared" ref="P2883:P2946" si="271">IFERROR(E2883/L2883,"Nil")</f>
        <v>Nil</v>
      </c>
      <c r="Q2883" t="str">
        <f t="shared" ref="Q2883:Q2946" si="272">LEFT(N2883,SEARCH("/",N2883)-1)</f>
        <v>theater</v>
      </c>
      <c r="R2883" t="str">
        <f t="shared" ref="R2883:R2946" si="273">RIGHT(N2883, 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ref="O2887:O2950" si="276">IFERROR(E2887/D2887,0)</f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6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6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6"/>
        <v>0</v>
      </c>
      <c r="P2890" s="6" t="str">
        <f t="shared" si="271"/>
        <v>Nil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6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6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6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6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6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6"/>
        <v>0</v>
      </c>
      <c r="P2896" s="6" t="str">
        <f t="shared" si="271"/>
        <v>Nil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6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6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6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6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6"/>
        <v>0</v>
      </c>
      <c r="P2901" s="6" t="str">
        <f t="shared" si="271"/>
        <v>Nil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3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6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6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6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6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6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6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3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6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6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6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3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6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6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6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6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6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6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6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6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6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6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6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6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6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6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6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6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6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6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6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6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6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6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6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6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6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6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6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6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6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6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6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6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6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6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6"/>
        <v>0</v>
      </c>
      <c r="P2945" s="6" t="str">
        <f t="shared" si="271"/>
        <v>Nil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str">
        <f t="shared" ref="P2947:P3010" si="277">IFERROR(E2947/L2947,"Nil")</f>
        <v>Nil</v>
      </c>
      <c r="Q2947" t="str">
        <f t="shared" ref="Q2947:Q3010" si="278">LEFT(N2947,SEARCH("/",N2947)-1)</f>
        <v>theater</v>
      </c>
      <c r="R2947" t="str">
        <f t="shared" ref="R2947:R3010" si="279">RIGHT(N2947, 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ref="O2951:O3014" si="282">IFERROR(E2951/D2951,0)</f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2"/>
        <v>0</v>
      </c>
      <c r="P2952" s="6" t="str">
        <f t="shared" si="277"/>
        <v>Nil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3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2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2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2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2"/>
        <v>0</v>
      </c>
      <c r="P2956" s="6" t="str">
        <f t="shared" si="277"/>
        <v>Nil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2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2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2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2"/>
        <v>0</v>
      </c>
      <c r="P2960" s="6" t="str">
        <f t="shared" si="277"/>
        <v>Nil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3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2"/>
        <v>0</v>
      </c>
      <c r="P2961" s="6" t="str">
        <f t="shared" si="277"/>
        <v>Nil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2"/>
        <v>0</v>
      </c>
      <c r="P2962" s="6" t="str">
        <f t="shared" si="277"/>
        <v>Nil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2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2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2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2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2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2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2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2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2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2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2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2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2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2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2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2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2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2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2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2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2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2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2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2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2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2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2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2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2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2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2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2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2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2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2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2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2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2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2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2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2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2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2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2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2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2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2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IFERROR(E3011/L3011,"Nil")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 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ref="O3015:O3078" si="288">IFERROR(E3015/D3015,0)</f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8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8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8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8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8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8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8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8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8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8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8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8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8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8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8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8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8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8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8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8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8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8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8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3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8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8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8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8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8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8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8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8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8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8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8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8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8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8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8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8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8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8"/>
        <v>0</v>
      </c>
      <c r="P3056" s="6" t="str">
        <f t="shared" si="283"/>
        <v>Nil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8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8"/>
        <v>0</v>
      </c>
      <c r="P3058" s="6" t="str">
        <f t="shared" si="283"/>
        <v>Nil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8"/>
        <v>0</v>
      </c>
      <c r="P3059" s="6" t="str">
        <f t="shared" si="283"/>
        <v>Nil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8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8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8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8"/>
        <v>0</v>
      </c>
      <c r="P3063" s="6" t="str">
        <f t="shared" si="283"/>
        <v>Nil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8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8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8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8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8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8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8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8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8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8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IFERROR(E3075/L3075,"Nil")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 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ref="O3079:O3142" si="294">IFERROR(E3079/D3079,0)</f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4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4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4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4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4"/>
        <v>0</v>
      </c>
      <c r="P3084" s="6" t="str">
        <f t="shared" si="289"/>
        <v>Nil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4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4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4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4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4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4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4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4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4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4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4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4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4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4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4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4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4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4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4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4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4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4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4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3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4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4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4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4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4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4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4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4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4"/>
        <v>0</v>
      </c>
      <c r="P3116" s="6" t="str">
        <f t="shared" si="289"/>
        <v>Nil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4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4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4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4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4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4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4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4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4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4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4"/>
        <v>0</v>
      </c>
      <c r="P3127" s="6" t="str">
        <f t="shared" si="289"/>
        <v>Nil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4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4"/>
        <v>0</v>
      </c>
      <c r="P3129" s="6" t="str">
        <f t="shared" si="289"/>
        <v>Nil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4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4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4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4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4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4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4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4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IFERROR(E3139/L3139,"Nil")</f>
        <v>50</v>
      </c>
      <c r="Q3139" t="str">
        <f t="shared" ref="Q3139:Q3202" si="296">LEFT(N3139,SEARCH("/",N3139)-1)</f>
        <v>theater</v>
      </c>
      <c r="R3139" t="str">
        <f t="shared" ref="R3139:R3202" si="297">RIGHT(N3139, 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3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Nil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3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ref="O3143:O3206" si="300">IFERROR(E3143/D3143,0)</f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00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3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00"/>
        <v>0</v>
      </c>
      <c r="P3145" s="6" t="str">
        <f t="shared" si="295"/>
        <v>Nil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00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00"/>
        <v>0</v>
      </c>
      <c r="P3147" s="6" t="str">
        <f t="shared" si="295"/>
        <v>Nil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00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00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00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00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00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00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00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00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00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0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0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0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0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0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0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0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0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0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0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0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0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0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0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0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0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0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0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0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0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0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0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0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0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0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0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0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0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0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0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0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0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0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0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0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0"/>
        <v>0</v>
      </c>
      <c r="P3192" s="6" t="str">
        <f t="shared" si="295"/>
        <v>Nil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0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0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0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0"/>
        <v>0</v>
      </c>
      <c r="P3196" s="6" t="str">
        <f t="shared" si="295"/>
        <v>Nil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3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0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0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0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0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0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IFERROR(E3203/L3203,"Nil")</f>
        <v>12.5</v>
      </c>
      <c r="Q3203" t="str">
        <f t="shared" ref="Q3203:Q3266" si="302">LEFT(N3203,SEARCH("/",N3203)-1)</f>
        <v>theater</v>
      </c>
      <c r="R3203" t="str">
        <f t="shared" ref="R3203:R3266" si="303">RIGHT(N3203, 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Nil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ref="O3207:O3270" si="306">IFERROR(E3207/D3207,0)</f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6"/>
        <v>0</v>
      </c>
      <c r="P3208" s="6" t="str">
        <f t="shared" si="301"/>
        <v>Nil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6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6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6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6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6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6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6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6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6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6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6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6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6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6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6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6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6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6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6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6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6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6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6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6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6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6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6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6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6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6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6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6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6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6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6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6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6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6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6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6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6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6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6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6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6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6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6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6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6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6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6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6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6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6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6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6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6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IFERROR(E3267/L3267,"Nil")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 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ref="O3271:O3334" si="312">IFERROR(E3271/D3271,0)</f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2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2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2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2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2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2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2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2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2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2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2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2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2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2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2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2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2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2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2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2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2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2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2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2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2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2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2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2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2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2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2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2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2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2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2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2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2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2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2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2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2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2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2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2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2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2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2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2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2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2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2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2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2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2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2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2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2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2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IFERROR(E3331/L3331,"Nil")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 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ref="O3335:O3398" si="318">IFERROR(E3335/D3335,0)</f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8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8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8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8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8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8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8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8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8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8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8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8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8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8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8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8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8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8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8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8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8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8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8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8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8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8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8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8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8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8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8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8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8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8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8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8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8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8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8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8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8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8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8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8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3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8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8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8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8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8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8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8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8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8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8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8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8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8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8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IFERROR(E3395/L3395,"Nil")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 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ref="O3399:O3462" si="324">IFERROR(E3399/D3399,0)</f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4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4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4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3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4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4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4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4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4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4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4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4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4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4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4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4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4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4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4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4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4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4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4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4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4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4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4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4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4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4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4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4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4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4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4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4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4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4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4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4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4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4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4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4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4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4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4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4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4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4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4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4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4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4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4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4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4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4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4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IFERROR(E3459/L3459,"Nil")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 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ref="O3463:O3526" si="330">IFERROR(E3463/D3463,0)</f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30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30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30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30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30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30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30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30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30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30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30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30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30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0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0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0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0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0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0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0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0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0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0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0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0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0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0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0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0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0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0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0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0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0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0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0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0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0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0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0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0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0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0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0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0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0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0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0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0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0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0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0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0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0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0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0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0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0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IFERROR(E3523/L3523,"Nil")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 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ref="O3527:O3590" si="336">IFERROR(E3527/D3527,0)</f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6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6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6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6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6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6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6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6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6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6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6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6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6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6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6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6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6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6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6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6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6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6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6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6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6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6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6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6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6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6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6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6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6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6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6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6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6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6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6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6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6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6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6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6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6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6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6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6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6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6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6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6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6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6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6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6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6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6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IFERROR(E3587/L3587,"Nil")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 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ref="O3591:O3654" si="342">IFERROR(E3591/D3591,0)</f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2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2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2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2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2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2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2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2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2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2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2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2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2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2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2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2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2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2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2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2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2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2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2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2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2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2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2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2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2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2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2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2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2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2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2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2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2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2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2"/>
        <v>0</v>
      </c>
      <c r="P3630" s="6" t="str">
        <f t="shared" si="337"/>
        <v>Nil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2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2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3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2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2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2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2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2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2"/>
        <v>0</v>
      </c>
      <c r="P3638" s="6" t="str">
        <f t="shared" si="337"/>
        <v>Nil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2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2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2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2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2"/>
        <v>0</v>
      </c>
      <c r="P3643" s="6" t="str">
        <f t="shared" si="337"/>
        <v>Nil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2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2"/>
        <v>0</v>
      </c>
      <c r="P3645" s="6" t="str">
        <f t="shared" si="337"/>
        <v>Nil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2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2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2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2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IFERROR(E3651/L3651,"Nil")</f>
        <v>97.5</v>
      </c>
      <c r="Q3651" t="str">
        <f t="shared" ref="Q3651:Q3714" si="344">LEFT(N3651,SEARCH("/",N3651)-1)</f>
        <v>theater</v>
      </c>
      <c r="R3651" t="str">
        <f t="shared" ref="R3651:R3714" si="345">RIGHT(N3651, 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ref="O3655:O3718" si="348">IFERROR(E3655/D3655,0)</f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8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8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8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8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8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8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8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8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8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8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8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8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8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8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8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8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8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8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8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8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8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8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8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8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8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8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8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8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8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8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8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8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8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8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8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8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8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8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8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8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8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8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8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8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8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8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8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8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8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8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8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8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8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8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8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8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8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8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IFERROR(E3715/L3715,"Nil")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 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ref="O3719:O3782" si="354">IFERROR(E3719/D3719,0)</f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4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4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4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4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4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4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4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4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4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4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4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4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4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4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4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4"/>
        <v>0</v>
      </c>
      <c r="P3735" s="6" t="str">
        <f t="shared" si="349"/>
        <v>Nil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4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4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4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4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4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4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4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4"/>
        <v>0</v>
      </c>
      <c r="P3743" s="6" t="str">
        <f t="shared" si="349"/>
        <v>Nil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4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4"/>
        <v>0</v>
      </c>
      <c r="P3745" s="6" t="str">
        <f t="shared" si="349"/>
        <v>Nil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4"/>
        <v>0</v>
      </c>
      <c r="P3746" s="6" t="str">
        <f t="shared" si="349"/>
        <v>Nil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4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4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4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4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4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7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4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4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4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4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4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4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4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4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4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4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4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4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4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4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4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4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4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4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4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4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4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4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4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4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4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4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IFERROR(E3779/L3779,"Nil")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 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ref="O3783:O3846" si="360">IFERROR(E3783/D3783,0)</f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60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60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60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60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60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60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60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60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60"/>
        <v>0</v>
      </c>
      <c r="P3792" s="6" t="str">
        <f t="shared" si="355"/>
        <v>Nil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60"/>
        <v>0</v>
      </c>
      <c r="P3793" s="6" t="str">
        <f t="shared" si="355"/>
        <v>Nil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60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60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60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0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0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0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0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0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0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0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0"/>
        <v>0</v>
      </c>
      <c r="P3804" s="6" t="str">
        <f t="shared" si="355"/>
        <v>Nil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0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0"/>
        <v>0</v>
      </c>
      <c r="P3806" s="6" t="str">
        <f t="shared" si="355"/>
        <v>Nil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0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0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0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0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0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0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0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0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0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0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0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0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0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0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0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0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0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0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0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0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0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0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3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0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0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0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0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0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0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0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0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0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0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0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0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0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IFERROR(E3843/L3843,"Nil")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 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4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ref="O3847:O3910" si="366">IFERROR(E3847/D3847,0)</f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6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6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6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3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6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6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6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6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6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6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6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3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6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3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6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6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6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6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6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6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3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6"/>
        <v>0</v>
      </c>
      <c r="P3865" s="6" t="str">
        <f t="shared" si="361"/>
        <v>Nil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6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6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6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6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6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6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6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6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6"/>
        <v>0</v>
      </c>
      <c r="P3874" s="6" t="str">
        <f t="shared" si="361"/>
        <v>Nil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6"/>
        <v>0</v>
      </c>
      <c r="P3875" s="6" t="str">
        <f t="shared" si="361"/>
        <v>Nil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6"/>
        <v>0</v>
      </c>
      <c r="P3876" s="6" t="str">
        <f t="shared" si="361"/>
        <v>Nil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6"/>
        <v>0</v>
      </c>
      <c r="P3877" s="6" t="str">
        <f t="shared" si="361"/>
        <v>Nil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6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6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6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6"/>
        <v>0</v>
      </c>
      <c r="P3881" s="6" t="str">
        <f t="shared" si="361"/>
        <v>Nil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6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6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6"/>
        <v>0</v>
      </c>
      <c r="P3884" s="6" t="str">
        <f t="shared" si="361"/>
        <v>Nil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6"/>
        <v>0</v>
      </c>
      <c r="P3885" s="6" t="str">
        <f t="shared" si="361"/>
        <v>Nil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6"/>
        <v>0</v>
      </c>
      <c r="P3886" s="6" t="str">
        <f t="shared" si="361"/>
        <v>Nil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6"/>
        <v>0</v>
      </c>
      <c r="P3887" s="6" t="str">
        <f t="shared" si="361"/>
        <v>Nil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6"/>
        <v>0</v>
      </c>
      <c r="P3888" s="6" t="str">
        <f t="shared" si="361"/>
        <v>Nil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6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6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6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6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6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6"/>
        <v>0</v>
      </c>
      <c r="P3894" s="6" t="str">
        <f t="shared" si="361"/>
        <v>Nil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6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6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6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6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6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3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6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6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6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6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6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6"/>
        <v>0</v>
      </c>
      <c r="P3905" s="6" t="str">
        <f t="shared" si="361"/>
        <v>Nil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IFERROR(E3907/L3907,"Nil")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 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ref="O3911:O3974" si="372">IFERROR(E3911/D3911,0)</f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2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2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2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2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2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2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2"/>
        <v>0</v>
      </c>
      <c r="P3918" s="6" t="str">
        <f t="shared" si="367"/>
        <v>Nil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2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3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2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2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2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2"/>
        <v>0</v>
      </c>
      <c r="P3923" s="6" t="str">
        <f t="shared" si="367"/>
        <v>Nil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2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2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2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3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2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2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2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2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2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2"/>
        <v>0</v>
      </c>
      <c r="P3932" s="6" t="str">
        <f t="shared" si="367"/>
        <v>Nil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2"/>
        <v>0</v>
      </c>
      <c r="P3933" s="6" t="str">
        <f t="shared" si="367"/>
        <v>Nil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2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2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2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2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2"/>
        <v>0</v>
      </c>
      <c r="P3938" s="6" t="str">
        <f t="shared" si="367"/>
        <v>Nil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2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2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2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2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3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2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2"/>
        <v>0</v>
      </c>
      <c r="P3944" s="6" t="str">
        <f t="shared" si="367"/>
        <v>Nil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2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2"/>
        <v>0</v>
      </c>
      <c r="P3946" s="6" t="str">
        <f t="shared" si="367"/>
        <v>Nil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2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2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2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2"/>
        <v>0</v>
      </c>
      <c r="P3950" s="6" t="str">
        <f t="shared" si="367"/>
        <v>Nil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2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2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2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2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2"/>
        <v>0</v>
      </c>
      <c r="P3955" s="6" t="str">
        <f t="shared" si="367"/>
        <v>Nil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2"/>
        <v>0</v>
      </c>
      <c r="P3956" s="6" t="str">
        <f t="shared" si="367"/>
        <v>Nil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2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2"/>
        <v>0</v>
      </c>
      <c r="P3958" s="6" t="str">
        <f t="shared" si="367"/>
        <v>Nil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2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2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2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2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2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2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3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2"/>
        <v>0</v>
      </c>
      <c r="P3965" s="6" t="str">
        <f t="shared" si="367"/>
        <v>Nil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2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2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2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2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IFERROR(E3971/L3971,"Nil")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 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3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ref="O3975:O4038" si="378">IFERROR(E3975/D3975,0)</f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8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8"/>
        <v>0</v>
      </c>
      <c r="P3977" s="6" t="str">
        <f t="shared" si="373"/>
        <v>Nil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3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8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8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8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8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8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8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8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8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8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8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8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8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8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8"/>
        <v>0</v>
      </c>
      <c r="P3991" s="6" t="str">
        <f t="shared" si="373"/>
        <v>Nil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8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8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8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8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8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8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8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8"/>
        <v>0</v>
      </c>
      <c r="P3999" s="6" t="str">
        <f t="shared" si="373"/>
        <v>Nil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8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8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8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8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8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8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8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8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8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8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8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8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8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8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3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8"/>
        <v>0</v>
      </c>
      <c r="P4014" s="6" t="str">
        <f t="shared" si="373"/>
        <v>Nil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8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8"/>
        <v>0</v>
      </c>
      <c r="P4016" s="6" t="str">
        <f t="shared" si="373"/>
        <v>Nil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8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8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3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8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8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8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8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8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8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6" t="str">
        <f t="shared" si="373"/>
        <v>Nil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8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3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8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s="6" t="str">
        <f t="shared" si="373"/>
        <v>Nil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8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8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s="6" t="str">
        <f t="shared" si="373"/>
        <v>Nil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8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s="6" t="str">
        <f t="shared" si="373"/>
        <v>Nil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IFERROR(E4035/L4035,"Nil")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 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ref="O4039:O4102" si="384">IFERROR(E4039/D4039,0)</f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4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4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4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4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4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4"/>
        <v>0</v>
      </c>
      <c r="P4045" s="6" t="str">
        <f t="shared" si="379"/>
        <v>Nil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4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4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4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4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4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4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4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4"/>
        <v>0</v>
      </c>
      <c r="P4053" s="6" t="str">
        <f t="shared" si="379"/>
        <v>Nil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4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4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4"/>
        <v>0</v>
      </c>
      <c r="P4056" s="6" t="str">
        <f t="shared" si="379"/>
        <v>Nil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4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4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3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4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4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4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4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s="6" t="str">
        <f t="shared" si="379"/>
        <v>Nil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4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4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4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4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4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4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4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4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4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4"/>
        <v>0</v>
      </c>
      <c r="P4073" s="6" t="str">
        <f t="shared" si="379"/>
        <v>Nil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4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4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4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4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4"/>
        <v>0</v>
      </c>
      <c r="P4078" s="6" t="str">
        <f t="shared" si="379"/>
        <v>Nil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4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s="6" t="str">
        <f t="shared" si="379"/>
        <v>Nil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4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s="6" t="str">
        <f t="shared" si="379"/>
        <v>Nil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4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4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4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4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4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4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s="6" t="str">
        <f t="shared" si="379"/>
        <v>Nil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4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4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4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4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4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4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4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4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str">
        <f t="shared" ref="P4099:P4115" si="385">IFERROR(E4099/L4099,"Nil")</f>
        <v>Nil</v>
      </c>
      <c r="Q4099" t="str">
        <f t="shared" ref="Q4099:Q4115" si="386">LEFT(N4099,SEARCH("/",N4099)-1)</f>
        <v>theater</v>
      </c>
      <c r="R4099" t="str">
        <f t="shared" ref="R4099:R4115" si="387">RIGHT(N4099, 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Nil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Nil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ref="O4103:O4115" si="390">IFERROR(E4103/D4103,0)</f>
        <v>0</v>
      </c>
      <c r="P4103" s="6" t="str">
        <f t="shared" si="385"/>
        <v>Nil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90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90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90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90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90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90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90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0"/>
        <v>0</v>
      </c>
      <c r="P4111" s="6" t="str">
        <f t="shared" si="385"/>
        <v>Nil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90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0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0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0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U4115" xr:uid="{16A906E7-D867-4DBC-98D1-A2FCA1267320}"/>
  <conditionalFormatting sqref="P2:P4115">
    <cfRule type="cellIs" dxfId="18" priority="6" operator="between">
      <formula>0</formula>
      <formula>0.99</formula>
    </cfRule>
  </conditionalFormatting>
  <conditionalFormatting sqref="F1:F1048576">
    <cfRule type="containsText" dxfId="17" priority="2" operator="containsText" text="canceled">
      <formula>NOT(ISERROR(SEARCH("canceled",F1)))</formula>
    </cfRule>
    <cfRule type="containsText" dxfId="16" priority="3" operator="containsText" text="live">
      <formula>NOT(ISERROR(SEARCH("live",F1)))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92D050"/>
  </sheetPr>
  <dimension ref="A1:H55"/>
  <sheetViews>
    <sheetView workbookViewId="0">
      <selection activeCell="G21" sqref="G21"/>
    </sheetView>
  </sheetViews>
  <sheetFormatPr defaultRowHeight="15" x14ac:dyDescent="0.25"/>
  <cols>
    <col min="1" max="1" width="13.5703125" style="3" customWidth="1"/>
    <col min="2" max="2" width="10.140625" style="3" bestFit="1" customWidth="1"/>
    <col min="3" max="3" width="6.140625" style="3" customWidth="1"/>
    <col min="4" max="4" width="4.28515625" style="3" customWidth="1"/>
    <col min="5" max="5" width="10" style="3" customWidth="1"/>
    <col min="6" max="6" width="11.28515625" style="3" bestFit="1" customWidth="1"/>
  </cols>
  <sheetData>
    <row r="1" spans="1:8" x14ac:dyDescent="0.25">
      <c r="A1" s="12" t="s">
        <v>8223</v>
      </c>
      <c r="B1" s="3" t="s">
        <v>8309</v>
      </c>
    </row>
    <row r="3" spans="1:8" ht="30" x14ac:dyDescent="0.25">
      <c r="A3" s="12" t="s">
        <v>8321</v>
      </c>
      <c r="B3" s="12" t="s">
        <v>8322</v>
      </c>
    </row>
    <row r="4" spans="1:8" x14ac:dyDescent="0.25">
      <c r="A4" s="12" t="s">
        <v>8310</v>
      </c>
      <c r="B4" s="3" t="s">
        <v>8220</v>
      </c>
      <c r="C4" s="3" t="s">
        <v>8221</v>
      </c>
      <c r="D4" s="3" t="s">
        <v>8222</v>
      </c>
      <c r="E4" s="3" t="s">
        <v>8219</v>
      </c>
      <c r="F4" s="3" t="s">
        <v>8320</v>
      </c>
    </row>
    <row r="5" spans="1:8" ht="30" x14ac:dyDescent="0.25">
      <c r="A5" s="13" t="s">
        <v>8311</v>
      </c>
      <c r="B5" s="3">
        <v>40</v>
      </c>
      <c r="C5" s="3">
        <v>180</v>
      </c>
      <c r="E5" s="3">
        <v>300</v>
      </c>
      <c r="F5" s="3">
        <v>520</v>
      </c>
      <c r="H5" s="5">
        <f>GETPIVOTDATA("state",$A$3,"state","successful","category","film &amp; video")/GETPIVOTDATA("state",$A$3,"category","film &amp; video")</f>
        <v>0.57692307692307687</v>
      </c>
    </row>
    <row r="6" spans="1:8" x14ac:dyDescent="0.25">
      <c r="A6" s="13" t="s">
        <v>8312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  <c r="H6" s="5"/>
    </row>
    <row r="7" spans="1:8" x14ac:dyDescent="0.25">
      <c r="A7" s="13" t="s">
        <v>8313</v>
      </c>
      <c r="C7" s="3">
        <v>140</v>
      </c>
      <c r="E7" s="3">
        <v>80</v>
      </c>
      <c r="F7" s="3">
        <v>220</v>
      </c>
      <c r="H7" s="5"/>
    </row>
    <row r="8" spans="1:8" x14ac:dyDescent="0.25">
      <c r="A8" s="13" t="s">
        <v>8314</v>
      </c>
      <c r="B8" s="3">
        <v>24</v>
      </c>
      <c r="F8" s="3">
        <v>24</v>
      </c>
      <c r="H8" s="5"/>
    </row>
    <row r="9" spans="1:8" x14ac:dyDescent="0.25">
      <c r="A9" s="13" t="s">
        <v>8315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  <c r="H9" s="5">
        <f>GETPIVOTDATA("state",$A$3,"state","successful","category","music")/GETPIVOTDATA("state",$A$3,"category","music")</f>
        <v>0.77142857142857146</v>
      </c>
    </row>
    <row r="10" spans="1:8" ht="30" x14ac:dyDescent="0.25">
      <c r="A10" s="13" t="s">
        <v>8316</v>
      </c>
      <c r="C10" s="3">
        <v>117</v>
      </c>
      <c r="E10" s="3">
        <v>103</v>
      </c>
      <c r="F10" s="3">
        <v>220</v>
      </c>
      <c r="H10" s="5"/>
    </row>
    <row r="11" spans="1:8" x14ac:dyDescent="0.25">
      <c r="A11" s="13" t="s">
        <v>8317</v>
      </c>
      <c r="B11" s="3">
        <v>30</v>
      </c>
      <c r="C11" s="3">
        <v>127</v>
      </c>
      <c r="E11" s="3">
        <v>80</v>
      </c>
      <c r="F11" s="3">
        <v>237</v>
      </c>
      <c r="H11" s="5"/>
    </row>
    <row r="12" spans="1:8" x14ac:dyDescent="0.25">
      <c r="A12" s="13" t="s">
        <v>8318</v>
      </c>
      <c r="B12" s="3">
        <v>178</v>
      </c>
      <c r="C12" s="3">
        <v>213</v>
      </c>
      <c r="E12" s="3">
        <v>209</v>
      </c>
      <c r="F12" s="3">
        <v>600</v>
      </c>
      <c r="H12" s="5"/>
    </row>
    <row r="13" spans="1:8" x14ac:dyDescent="0.25">
      <c r="A13" s="13" t="s">
        <v>8319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  <c r="H13" s="5">
        <f>GETPIVOTDATA("state",$A$3,"state","successful","category","theater")/GETPIVOTDATA("state",$A$3,"category","theater")</f>
        <v>0.60229720028715006</v>
      </c>
    </row>
    <row r="14" spans="1:8" x14ac:dyDescent="0.25">
      <c r="A14" s="13" t="s">
        <v>8320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  <c r="H14" s="5">
        <f>GETPIVOTDATA("state",$A$3,"state","successful")/GETPIVOTDATA("state",$A$3)</f>
        <v>0.53111327175498302</v>
      </c>
    </row>
    <row r="15" spans="1:8" x14ac:dyDescent="0.25">
      <c r="A15"/>
      <c r="B15"/>
      <c r="C15"/>
      <c r="D15"/>
      <c r="E15"/>
      <c r="F15"/>
    </row>
    <row r="16" spans="1:8" x14ac:dyDescent="0.25">
      <c r="A16"/>
      <c r="B16"/>
      <c r="C16"/>
      <c r="D16"/>
      <c r="E16"/>
      <c r="F16"/>
    </row>
    <row r="17" spans="1:6" x14ac:dyDescent="0.25">
      <c r="A17"/>
      <c r="B17"/>
      <c r="C17"/>
      <c r="D17"/>
      <c r="E17"/>
      <c r="F17"/>
    </row>
    <row r="18" spans="1:6" x14ac:dyDescent="0.25">
      <c r="A18"/>
      <c r="B18"/>
      <c r="C18"/>
      <c r="D18"/>
      <c r="E18"/>
      <c r="F18"/>
    </row>
    <row r="19" spans="1:6" x14ac:dyDescent="0.25">
      <c r="A19"/>
      <c r="B19"/>
      <c r="C19"/>
      <c r="D19"/>
      <c r="E19"/>
      <c r="F19"/>
    </row>
    <row r="20" spans="1:6" x14ac:dyDescent="0.25">
      <c r="A20"/>
      <c r="B20"/>
      <c r="C20"/>
      <c r="D20"/>
      <c r="E20"/>
      <c r="F20"/>
    </row>
    <row r="21" spans="1:6" x14ac:dyDescent="0.25">
      <c r="A21"/>
      <c r="B21"/>
      <c r="C21"/>
      <c r="D21"/>
      <c r="E21"/>
      <c r="F21"/>
    </row>
    <row r="22" spans="1:6" x14ac:dyDescent="0.25">
      <c r="A22"/>
      <c r="B22"/>
      <c r="C22"/>
      <c r="D22"/>
      <c r="E22"/>
      <c r="F22"/>
    </row>
    <row r="23" spans="1:6" x14ac:dyDescent="0.25">
      <c r="A23"/>
      <c r="B23"/>
      <c r="C23"/>
      <c r="D23"/>
      <c r="E23"/>
      <c r="F23"/>
    </row>
    <row r="24" spans="1:6" x14ac:dyDescent="0.25">
      <c r="A24"/>
      <c r="B24"/>
      <c r="C24"/>
      <c r="D24"/>
      <c r="E24"/>
      <c r="F24"/>
    </row>
    <row r="25" spans="1:6" x14ac:dyDescent="0.25">
      <c r="A25"/>
      <c r="B25"/>
      <c r="C25"/>
      <c r="D25"/>
      <c r="E25"/>
      <c r="F25"/>
    </row>
    <row r="26" spans="1:6" x14ac:dyDescent="0.25">
      <c r="A26"/>
      <c r="B26"/>
      <c r="C26"/>
      <c r="D26"/>
      <c r="E26"/>
      <c r="F26"/>
    </row>
    <row r="27" spans="1:6" x14ac:dyDescent="0.25">
      <c r="A27"/>
      <c r="B27"/>
      <c r="C27"/>
      <c r="D27"/>
      <c r="E27"/>
      <c r="F27"/>
    </row>
    <row r="28" spans="1:6" x14ac:dyDescent="0.25">
      <c r="A28"/>
      <c r="B28"/>
      <c r="C28"/>
      <c r="D28"/>
      <c r="E28"/>
      <c r="F28"/>
    </row>
    <row r="29" spans="1:6" x14ac:dyDescent="0.25">
      <c r="A29"/>
      <c r="B29"/>
      <c r="C29"/>
      <c r="D29"/>
      <c r="E29"/>
      <c r="F29"/>
    </row>
    <row r="30" spans="1:6" x14ac:dyDescent="0.25">
      <c r="A30"/>
      <c r="B30"/>
      <c r="C30"/>
      <c r="D30"/>
      <c r="E30"/>
      <c r="F30"/>
    </row>
    <row r="31" spans="1:6" x14ac:dyDescent="0.25">
      <c r="A31"/>
      <c r="B31"/>
      <c r="C31"/>
      <c r="D31"/>
      <c r="E31"/>
      <c r="F31"/>
    </row>
    <row r="32" spans="1:6" x14ac:dyDescent="0.25">
      <c r="A32"/>
      <c r="B32"/>
      <c r="C32"/>
      <c r="D32"/>
      <c r="E32"/>
      <c r="F32"/>
    </row>
    <row r="33" spans="1:6" x14ac:dyDescent="0.25">
      <c r="A33"/>
      <c r="B33"/>
      <c r="C33"/>
      <c r="D33"/>
      <c r="E33"/>
      <c r="F33"/>
    </row>
    <row r="34" spans="1:6" x14ac:dyDescent="0.25">
      <c r="A34"/>
      <c r="B34"/>
      <c r="C34"/>
      <c r="D34"/>
      <c r="E34"/>
      <c r="F34"/>
    </row>
    <row r="35" spans="1:6" x14ac:dyDescent="0.25">
      <c r="A35"/>
      <c r="B35"/>
      <c r="C35"/>
      <c r="D35"/>
      <c r="E35"/>
      <c r="F35"/>
    </row>
    <row r="36" spans="1:6" x14ac:dyDescent="0.25">
      <c r="A36"/>
      <c r="B36"/>
      <c r="C36"/>
      <c r="D36"/>
      <c r="E36"/>
      <c r="F36"/>
    </row>
    <row r="37" spans="1:6" x14ac:dyDescent="0.25">
      <c r="A37"/>
      <c r="B37"/>
      <c r="C37"/>
      <c r="D37"/>
      <c r="E37"/>
      <c r="F37"/>
    </row>
    <row r="38" spans="1:6" x14ac:dyDescent="0.25">
      <c r="A38"/>
      <c r="B38"/>
      <c r="C38"/>
      <c r="D38"/>
      <c r="E38"/>
      <c r="F38"/>
    </row>
    <row r="39" spans="1:6" x14ac:dyDescent="0.25">
      <c r="A39"/>
      <c r="B39"/>
      <c r="C39"/>
      <c r="D39"/>
      <c r="E39"/>
      <c r="F39"/>
    </row>
    <row r="40" spans="1:6" x14ac:dyDescent="0.25">
      <c r="A40"/>
      <c r="B40"/>
      <c r="C40"/>
      <c r="D40"/>
      <c r="E40"/>
      <c r="F40"/>
    </row>
    <row r="41" spans="1:6" x14ac:dyDescent="0.25">
      <c r="A41"/>
      <c r="B41"/>
      <c r="C41"/>
      <c r="D41"/>
      <c r="E41"/>
      <c r="F41"/>
    </row>
    <row r="42" spans="1:6" x14ac:dyDescent="0.25">
      <c r="A42"/>
      <c r="B42"/>
      <c r="C42"/>
      <c r="D42"/>
      <c r="E42"/>
      <c r="F42"/>
    </row>
    <row r="43" spans="1:6" x14ac:dyDescent="0.25">
      <c r="A43"/>
      <c r="B43"/>
      <c r="C43"/>
      <c r="D43"/>
      <c r="E43"/>
      <c r="F43"/>
    </row>
    <row r="44" spans="1:6" x14ac:dyDescent="0.25">
      <c r="A44"/>
      <c r="B44"/>
      <c r="C44"/>
      <c r="D44"/>
      <c r="E44"/>
      <c r="F44"/>
    </row>
    <row r="45" spans="1:6" x14ac:dyDescent="0.25">
      <c r="A45"/>
      <c r="B45"/>
      <c r="C45"/>
      <c r="D45"/>
      <c r="E45"/>
      <c r="F45"/>
    </row>
    <row r="46" spans="1:6" x14ac:dyDescent="0.25">
      <c r="A46"/>
      <c r="B46"/>
      <c r="C46"/>
      <c r="D46"/>
      <c r="E46"/>
      <c r="F46"/>
    </row>
    <row r="47" spans="1:6" x14ac:dyDescent="0.25">
      <c r="A47"/>
      <c r="B47"/>
      <c r="C47"/>
      <c r="D47"/>
      <c r="E47"/>
      <c r="F47"/>
    </row>
    <row r="48" spans="1:6" x14ac:dyDescent="0.25">
      <c r="A48"/>
      <c r="B48"/>
      <c r="C48"/>
      <c r="D48"/>
      <c r="E48"/>
      <c r="F48"/>
    </row>
    <row r="49" spans="1:6" x14ac:dyDescent="0.25">
      <c r="A49"/>
      <c r="B49"/>
      <c r="C49"/>
      <c r="D49"/>
      <c r="E49"/>
      <c r="F49"/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92D050"/>
  </sheetPr>
  <dimension ref="A1:F47"/>
  <sheetViews>
    <sheetView topLeftCell="A4" workbookViewId="0">
      <selection activeCell="H24" sqref="H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8309</v>
      </c>
    </row>
    <row r="2" spans="1:6" x14ac:dyDescent="0.25">
      <c r="A2" s="7" t="s">
        <v>8365</v>
      </c>
      <c r="B2" t="s">
        <v>8309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8323</v>
      </c>
      <c r="C6">
        <v>100</v>
      </c>
      <c r="F6">
        <v>100</v>
      </c>
    </row>
    <row r="7" spans="1:6" x14ac:dyDescent="0.25">
      <c r="A7" s="8" t="s">
        <v>8324</v>
      </c>
      <c r="B7">
        <v>20</v>
      </c>
      <c r="F7">
        <v>20</v>
      </c>
    </row>
    <row r="8" spans="1:6" x14ac:dyDescent="0.25">
      <c r="A8" s="8" t="s">
        <v>8325</v>
      </c>
      <c r="B8">
        <v>24</v>
      </c>
      <c r="F8">
        <v>24</v>
      </c>
    </row>
    <row r="9" spans="1:6" x14ac:dyDescent="0.25">
      <c r="A9" s="8" t="s">
        <v>8326</v>
      </c>
      <c r="C9">
        <v>40</v>
      </c>
      <c r="F9">
        <v>40</v>
      </c>
    </row>
    <row r="10" spans="1:6" x14ac:dyDescent="0.25">
      <c r="A10" s="8" t="s">
        <v>8327</v>
      </c>
      <c r="E10">
        <v>40</v>
      </c>
      <c r="F10">
        <v>40</v>
      </c>
    </row>
    <row r="11" spans="1:6" x14ac:dyDescent="0.25">
      <c r="A11" s="8" t="s">
        <v>8328</v>
      </c>
      <c r="E11">
        <v>180</v>
      </c>
      <c r="F11">
        <v>180</v>
      </c>
    </row>
    <row r="12" spans="1:6" x14ac:dyDescent="0.25">
      <c r="A12" s="8" t="s">
        <v>8329</v>
      </c>
      <c r="C12">
        <v>80</v>
      </c>
      <c r="F12">
        <v>80</v>
      </c>
    </row>
    <row r="13" spans="1:6" x14ac:dyDescent="0.25">
      <c r="A13" s="8" t="s">
        <v>8330</v>
      </c>
      <c r="E13">
        <v>40</v>
      </c>
      <c r="F13">
        <v>40</v>
      </c>
    </row>
    <row r="14" spans="1:6" x14ac:dyDescent="0.25">
      <c r="A14" s="8" t="s">
        <v>8331</v>
      </c>
      <c r="C14">
        <v>40</v>
      </c>
      <c r="D14">
        <v>20</v>
      </c>
      <c r="F14">
        <v>60</v>
      </c>
    </row>
    <row r="15" spans="1:6" x14ac:dyDescent="0.25">
      <c r="A15" s="8" t="s">
        <v>8332</v>
      </c>
      <c r="C15">
        <v>40</v>
      </c>
      <c r="F15">
        <v>40</v>
      </c>
    </row>
    <row r="16" spans="1:6" x14ac:dyDescent="0.25">
      <c r="A16" s="8" t="s">
        <v>8333</v>
      </c>
      <c r="B16">
        <v>20</v>
      </c>
      <c r="C16">
        <v>120</v>
      </c>
      <c r="F16">
        <v>140</v>
      </c>
    </row>
    <row r="17" spans="1:6" x14ac:dyDescent="0.25">
      <c r="A17" s="8" t="s">
        <v>8334</v>
      </c>
      <c r="C17">
        <v>20</v>
      </c>
      <c r="F17">
        <v>20</v>
      </c>
    </row>
    <row r="18" spans="1:6" x14ac:dyDescent="0.25">
      <c r="A18" s="8" t="s">
        <v>8335</v>
      </c>
      <c r="E18">
        <v>140</v>
      </c>
      <c r="F18">
        <v>140</v>
      </c>
    </row>
    <row r="19" spans="1:6" x14ac:dyDescent="0.25">
      <c r="A19" s="8" t="s">
        <v>8336</v>
      </c>
      <c r="C19">
        <v>20</v>
      </c>
      <c r="E19">
        <v>140</v>
      </c>
      <c r="F19">
        <v>160</v>
      </c>
    </row>
    <row r="20" spans="1:6" x14ac:dyDescent="0.25">
      <c r="A20" s="8" t="s">
        <v>8337</v>
      </c>
      <c r="C20">
        <v>60</v>
      </c>
      <c r="F20">
        <v>60</v>
      </c>
    </row>
    <row r="21" spans="1:6" x14ac:dyDescent="0.25">
      <c r="A21" s="8" t="s">
        <v>8338</v>
      </c>
      <c r="C21">
        <v>11</v>
      </c>
      <c r="E21">
        <v>9</v>
      </c>
      <c r="F21">
        <v>20</v>
      </c>
    </row>
    <row r="22" spans="1:6" x14ac:dyDescent="0.25">
      <c r="A22" s="8" t="s">
        <v>8339</v>
      </c>
      <c r="E22">
        <v>20</v>
      </c>
      <c r="F22">
        <v>20</v>
      </c>
    </row>
    <row r="23" spans="1:6" x14ac:dyDescent="0.25">
      <c r="A23" s="8" t="s">
        <v>8340</v>
      </c>
      <c r="C23">
        <v>40</v>
      </c>
      <c r="F23">
        <v>40</v>
      </c>
    </row>
    <row r="24" spans="1:6" x14ac:dyDescent="0.25">
      <c r="A24" s="8" t="s">
        <v>8341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8" t="s">
        <v>8342</v>
      </c>
      <c r="C25">
        <v>20</v>
      </c>
      <c r="F25">
        <v>20</v>
      </c>
    </row>
    <row r="26" spans="1:6" x14ac:dyDescent="0.25">
      <c r="A26" s="8" t="s">
        <v>8343</v>
      </c>
      <c r="E26">
        <v>60</v>
      </c>
      <c r="F26">
        <v>60</v>
      </c>
    </row>
    <row r="27" spans="1:6" x14ac:dyDescent="0.25">
      <c r="A27" s="8" t="s">
        <v>8344</v>
      </c>
      <c r="C27">
        <v>20</v>
      </c>
      <c r="F27">
        <v>20</v>
      </c>
    </row>
    <row r="28" spans="1:6" x14ac:dyDescent="0.25">
      <c r="A28" s="8" t="s">
        <v>8345</v>
      </c>
      <c r="C28">
        <v>57</v>
      </c>
      <c r="E28">
        <v>103</v>
      </c>
      <c r="F28">
        <v>160</v>
      </c>
    </row>
    <row r="29" spans="1:6" x14ac:dyDescent="0.25">
      <c r="A29" s="8" t="s">
        <v>8346</v>
      </c>
      <c r="C29">
        <v>20</v>
      </c>
      <c r="F29">
        <v>20</v>
      </c>
    </row>
    <row r="30" spans="1:6" x14ac:dyDescent="0.25">
      <c r="A30" s="8" t="s">
        <v>8347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8" t="s">
        <v>8348</v>
      </c>
      <c r="E31">
        <v>40</v>
      </c>
      <c r="F31">
        <v>40</v>
      </c>
    </row>
    <row r="32" spans="1:6" x14ac:dyDescent="0.25">
      <c r="A32" s="8" t="s">
        <v>8349</v>
      </c>
      <c r="E32">
        <v>20</v>
      </c>
      <c r="F32">
        <v>20</v>
      </c>
    </row>
    <row r="33" spans="1:6" x14ac:dyDescent="0.25">
      <c r="A33" s="8" t="s">
        <v>8350</v>
      </c>
      <c r="C33">
        <v>20</v>
      </c>
      <c r="F33">
        <v>20</v>
      </c>
    </row>
    <row r="34" spans="1:6" x14ac:dyDescent="0.25">
      <c r="A34" s="8" t="s">
        <v>8351</v>
      </c>
      <c r="E34">
        <v>260</v>
      </c>
      <c r="F34">
        <v>260</v>
      </c>
    </row>
    <row r="35" spans="1:6" x14ac:dyDescent="0.25">
      <c r="A35" s="8" t="s">
        <v>8352</v>
      </c>
      <c r="B35">
        <v>40</v>
      </c>
      <c r="F35">
        <v>40</v>
      </c>
    </row>
    <row r="36" spans="1:6" x14ac:dyDescent="0.25">
      <c r="A36" s="8" t="s">
        <v>8353</v>
      </c>
      <c r="E36">
        <v>60</v>
      </c>
      <c r="F36">
        <v>60</v>
      </c>
    </row>
    <row r="37" spans="1:6" x14ac:dyDescent="0.25">
      <c r="A37" s="8" t="s">
        <v>8354</v>
      </c>
      <c r="D37">
        <v>6</v>
      </c>
      <c r="E37">
        <v>34</v>
      </c>
      <c r="F37">
        <v>40</v>
      </c>
    </row>
    <row r="38" spans="1:6" x14ac:dyDescent="0.25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8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8" t="s">
        <v>8357</v>
      </c>
      <c r="E40">
        <v>80</v>
      </c>
      <c r="F40">
        <v>80</v>
      </c>
    </row>
    <row r="41" spans="1:6" x14ac:dyDescent="0.25">
      <c r="A41" s="8" t="s">
        <v>8358</v>
      </c>
      <c r="E41">
        <v>60</v>
      </c>
      <c r="F41">
        <v>60</v>
      </c>
    </row>
    <row r="42" spans="1:6" x14ac:dyDescent="0.25">
      <c r="A42" s="8" t="s">
        <v>8359</v>
      </c>
      <c r="B42">
        <v>10</v>
      </c>
      <c r="C42">
        <v>47</v>
      </c>
      <c r="F42">
        <v>57</v>
      </c>
    </row>
    <row r="43" spans="1:6" x14ac:dyDescent="0.25">
      <c r="A43" s="8" t="s">
        <v>8360</v>
      </c>
      <c r="C43">
        <v>100</v>
      </c>
      <c r="F43">
        <v>100</v>
      </c>
    </row>
    <row r="44" spans="1:6" x14ac:dyDescent="0.25">
      <c r="A44" s="8" t="s">
        <v>8361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8" t="s">
        <v>8362</v>
      </c>
      <c r="B45">
        <v>100</v>
      </c>
      <c r="C45">
        <v>60</v>
      </c>
      <c r="F45">
        <v>160</v>
      </c>
    </row>
    <row r="46" spans="1:6" x14ac:dyDescent="0.25">
      <c r="A46" s="8" t="s">
        <v>8363</v>
      </c>
      <c r="B46">
        <v>20</v>
      </c>
      <c r="F46">
        <v>20</v>
      </c>
    </row>
    <row r="47" spans="1:6" x14ac:dyDescent="0.25">
      <c r="A47" s="8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B3F9-AAA4-4A80-852B-4C186B91A51D}">
  <sheetPr codeName="Sheet8">
    <tabColor rgb="FF92D050"/>
  </sheetPr>
  <dimension ref="A1:F18"/>
  <sheetViews>
    <sheetView workbookViewId="0">
      <selection activeCell="P15" sqref="P15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8365</v>
      </c>
      <c r="B1" t="s">
        <v>8309</v>
      </c>
    </row>
    <row r="2" spans="1:6" x14ac:dyDescent="0.25">
      <c r="A2" s="7" t="s">
        <v>8378</v>
      </c>
      <c r="B2" t="s">
        <v>8309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8372</v>
      </c>
      <c r="B6">
        <v>34</v>
      </c>
      <c r="C6">
        <v>148</v>
      </c>
      <c r="D6">
        <v>2</v>
      </c>
      <c r="E6">
        <v>184</v>
      </c>
      <c r="F6">
        <v>368</v>
      </c>
    </row>
    <row r="7" spans="1:6" x14ac:dyDescent="0.25">
      <c r="A7" s="10" t="s">
        <v>8373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0" t="s">
        <v>8374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0" t="s">
        <v>8375</v>
      </c>
      <c r="B9">
        <v>27</v>
      </c>
      <c r="C9">
        <v>103</v>
      </c>
      <c r="E9">
        <v>193</v>
      </c>
      <c r="F9">
        <v>323</v>
      </c>
    </row>
    <row r="10" spans="1:6" x14ac:dyDescent="0.25">
      <c r="A10" s="10" t="s">
        <v>8366</v>
      </c>
      <c r="B10">
        <v>27</v>
      </c>
      <c r="C10">
        <v>125</v>
      </c>
      <c r="E10">
        <v>232</v>
      </c>
      <c r="F10">
        <v>384</v>
      </c>
    </row>
    <row r="11" spans="1:6" x14ac:dyDescent="0.25">
      <c r="A11" s="10" t="s">
        <v>8376</v>
      </c>
      <c r="B11">
        <v>27</v>
      </c>
      <c r="C11">
        <v>148</v>
      </c>
      <c r="E11">
        <v>213</v>
      </c>
      <c r="F11">
        <v>388</v>
      </c>
    </row>
    <row r="12" spans="1:6" x14ac:dyDescent="0.25">
      <c r="A12" s="10" t="s">
        <v>8367</v>
      </c>
      <c r="B12">
        <v>43</v>
      </c>
      <c r="C12">
        <v>148</v>
      </c>
      <c r="E12">
        <v>191</v>
      </c>
      <c r="F12">
        <v>382</v>
      </c>
    </row>
    <row r="13" spans="1:6" x14ac:dyDescent="0.25">
      <c r="A13" s="10" t="s">
        <v>8368</v>
      </c>
      <c r="B13">
        <v>32</v>
      </c>
      <c r="C13">
        <v>135</v>
      </c>
      <c r="E13">
        <v>167</v>
      </c>
      <c r="F13">
        <v>334</v>
      </c>
    </row>
    <row r="14" spans="1:6" x14ac:dyDescent="0.25">
      <c r="A14" s="10" t="s">
        <v>8369</v>
      </c>
      <c r="B14">
        <v>24</v>
      </c>
      <c r="C14">
        <v>126</v>
      </c>
      <c r="E14">
        <v>149</v>
      </c>
      <c r="F14">
        <v>299</v>
      </c>
    </row>
    <row r="15" spans="1:6" x14ac:dyDescent="0.25">
      <c r="A15" s="10" t="s">
        <v>8370</v>
      </c>
      <c r="B15">
        <v>20</v>
      </c>
      <c r="C15">
        <v>151</v>
      </c>
      <c r="E15">
        <v>183</v>
      </c>
      <c r="F15">
        <v>354</v>
      </c>
    </row>
    <row r="16" spans="1:6" x14ac:dyDescent="0.25">
      <c r="A16" s="10" t="s">
        <v>8371</v>
      </c>
      <c r="B16">
        <v>37</v>
      </c>
      <c r="C16">
        <v>113</v>
      </c>
      <c r="E16">
        <v>181</v>
      </c>
      <c r="F16">
        <v>331</v>
      </c>
    </row>
    <row r="17" spans="1:6" x14ac:dyDescent="0.25">
      <c r="A17" s="10" t="s">
        <v>8377</v>
      </c>
      <c r="B17">
        <v>23</v>
      </c>
      <c r="C17">
        <v>119</v>
      </c>
      <c r="E17">
        <v>110</v>
      </c>
      <c r="F17">
        <v>252</v>
      </c>
    </row>
    <row r="18" spans="1:6" x14ac:dyDescent="0.25">
      <c r="A18" s="10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92D050"/>
  </sheetPr>
  <dimension ref="A2:H15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7.7109375" customWidth="1"/>
    <col min="6" max="6" width="20.85546875" bestFit="1" customWidth="1"/>
    <col min="7" max="7" width="17" bestFit="1" customWidth="1"/>
    <col min="8" max="8" width="20.42578125" bestFit="1" customWidth="1"/>
  </cols>
  <sheetData>
    <row r="2" spans="1:8" x14ac:dyDescent="0.25">
      <c r="A2" t="s">
        <v>8396</v>
      </c>
      <c r="B2" t="s">
        <v>8379</v>
      </c>
      <c r="C2" t="s">
        <v>8380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</row>
    <row r="3" spans="1:8" x14ac:dyDescent="0.25">
      <c r="A3" t="s">
        <v>8404</v>
      </c>
      <c r="B3">
        <f>COUNTIFS(Base_Data!F:F, "=successful",Base_Data!D:D, "&lt;1000")</f>
        <v>322</v>
      </c>
      <c r="C3">
        <f>COUNTIFS(Base_Data!F:F, "=failed",Base_Data!D:D, "&lt;1000")</f>
        <v>113</v>
      </c>
      <c r="D3">
        <f>COUNTIFS(Base_Data!F:F, "=canceled",Base_Data!D:D, "&lt;1000")</f>
        <v>18</v>
      </c>
      <c r="E3">
        <f>B3+C3+D3</f>
        <v>453</v>
      </c>
      <c r="F3" s="5">
        <f t="shared" ref="F3:F14" si="0">B3/$E3</f>
        <v>0.71081677704194257</v>
      </c>
      <c r="G3" s="5">
        <f t="shared" ref="G3:G14" si="1">C3/$E3</f>
        <v>0.24944812362030905</v>
      </c>
      <c r="H3" s="5">
        <f t="shared" ref="H3:H14" si="2">D3/$E3</f>
        <v>3.9735099337748346E-2</v>
      </c>
    </row>
    <row r="4" spans="1:8" x14ac:dyDescent="0.25">
      <c r="A4" t="s">
        <v>8386</v>
      </c>
      <c r="B4">
        <f>COUNTIFS(Base_Data!F:F, "=successful",Base_Data!D:D, "&lt;5000", Base_Data!D:D, "&gt;=1000")</f>
        <v>932</v>
      </c>
      <c r="C4">
        <f>COUNTIFS(Base_Data!F:F, "=failed",Base_Data!D:D, "&lt;5000", Base_Data!D:D, "&gt;=1000")</f>
        <v>420</v>
      </c>
      <c r="D4">
        <f>COUNTIFS(Base_Data!F:F, "=canceled",Base_Data!D:D, "&lt;5000", Base_Data!D:D, "&gt;=1000")</f>
        <v>60</v>
      </c>
      <c r="E4">
        <f t="shared" ref="E4:E14" si="3">B4+C4+D4</f>
        <v>1412</v>
      </c>
      <c r="F4" s="5">
        <f t="shared" si="0"/>
        <v>0.66005665722379603</v>
      </c>
      <c r="G4" s="5">
        <f t="shared" si="1"/>
        <v>0.29745042492917845</v>
      </c>
      <c r="H4" s="5">
        <f t="shared" si="2"/>
        <v>4.2492917847025496E-2</v>
      </c>
    </row>
    <row r="5" spans="1:8" x14ac:dyDescent="0.25">
      <c r="A5" t="s">
        <v>8387</v>
      </c>
      <c r="B5">
        <f>COUNTIFS(Base_Data!F:F, "=successful",Base_Data!D:D, "&lt;10000", Base_Data!D:D, "&gt;=5000")</f>
        <v>381</v>
      </c>
      <c r="C5">
        <f>COUNTIFS(Base_Data!F:F, "=failed",Base_Data!D:D, "&lt;10000", Base_Data!D:D, "&gt;=5000")</f>
        <v>283</v>
      </c>
      <c r="D5">
        <f>COUNTIFS(Base_Data!F:F, "=canceled",Base_Data!D:D, "&lt;10000", Base_Data!D:D, "&gt;=5000")</f>
        <v>52</v>
      </c>
      <c r="E5">
        <f t="shared" si="3"/>
        <v>716</v>
      </c>
      <c r="F5" s="5">
        <f t="shared" si="0"/>
        <v>0.53212290502793291</v>
      </c>
      <c r="G5" s="5">
        <f t="shared" si="1"/>
        <v>0.39525139664804471</v>
      </c>
      <c r="H5" s="5">
        <f t="shared" si="2"/>
        <v>7.2625698324022353E-2</v>
      </c>
    </row>
    <row r="6" spans="1:8" x14ac:dyDescent="0.25">
      <c r="A6" t="s">
        <v>8388</v>
      </c>
      <c r="B6">
        <f>COUNTIFS(Base_Data!F:F, "=successful",Base_Data!D:D, "&lt;15000", Base_Data!D:D, "&gt;=10000")</f>
        <v>168</v>
      </c>
      <c r="C6">
        <f>COUNTIFS(Base_Data!F:F, "=failed",Base_Data!D:D, "&lt;15000", Base_Data!D:D, "&gt;=10000")</f>
        <v>144</v>
      </c>
      <c r="D6">
        <f>COUNTIFS(Base_Data!F:F, "=canceled",Base_Data!D:D, "&lt;15000", Base_Data!D:D, "&gt;=10000")</f>
        <v>40</v>
      </c>
      <c r="E6">
        <f t="shared" si="3"/>
        <v>352</v>
      </c>
      <c r="F6" s="5">
        <f t="shared" si="0"/>
        <v>0.47727272727272729</v>
      </c>
      <c r="G6" s="5">
        <f t="shared" si="1"/>
        <v>0.40909090909090912</v>
      </c>
      <c r="H6" s="5">
        <f t="shared" si="2"/>
        <v>0.11363636363636363</v>
      </c>
    </row>
    <row r="7" spans="1:8" x14ac:dyDescent="0.25">
      <c r="A7" t="s">
        <v>8389</v>
      </c>
      <c r="B7">
        <f>COUNTIFS(Base_Data!F:F, "=successful",Base_Data!D:D, "&lt;20000", Base_Data!D:D, "&gt;=15000")</f>
        <v>94</v>
      </c>
      <c r="C7">
        <f>COUNTIFS(Base_Data!F:F, "=failed",Base_Data!D:D, "&lt;20000", Base_Data!D:D, "&gt;=15000")</f>
        <v>90</v>
      </c>
      <c r="D7">
        <f>COUNTIFS(Base_Data!F:F, "=canceled",Base_Data!D:D, "&lt;20000", Base_Data!D:D, "&gt;=15000")</f>
        <v>17</v>
      </c>
      <c r="E7">
        <f t="shared" si="3"/>
        <v>201</v>
      </c>
      <c r="F7" s="5">
        <f t="shared" si="0"/>
        <v>0.46766169154228854</v>
      </c>
      <c r="G7" s="5">
        <f t="shared" si="1"/>
        <v>0.44776119402985076</v>
      </c>
      <c r="H7" s="5">
        <f t="shared" si="2"/>
        <v>8.45771144278607E-2</v>
      </c>
    </row>
    <row r="8" spans="1:8" x14ac:dyDescent="0.25">
      <c r="A8" t="s">
        <v>8390</v>
      </c>
      <c r="B8">
        <f>COUNTIFS(Base_Data!F:F, "=successful",Base_Data!D:D, "&lt;25000", Base_Data!D:D, "&gt;=20000")</f>
        <v>62</v>
      </c>
      <c r="C8">
        <f>COUNTIFS(Base_Data!F:F, "=failed",Base_Data!D:D, "&lt;25000", Base_Data!D:D, "&gt;=20000")</f>
        <v>72</v>
      </c>
      <c r="D8">
        <f>COUNTIFS(Base_Data!F:F, "=canceled",Base_Data!D:D, "&lt;25000", Base_Data!D:D, "&gt;=20000")</f>
        <v>14</v>
      </c>
      <c r="E8">
        <f t="shared" si="3"/>
        <v>148</v>
      </c>
      <c r="F8" s="5">
        <f t="shared" si="0"/>
        <v>0.41891891891891891</v>
      </c>
      <c r="G8" s="5">
        <f t="shared" si="1"/>
        <v>0.48648648648648651</v>
      </c>
      <c r="H8" s="5">
        <f t="shared" si="2"/>
        <v>9.45945945945946E-2</v>
      </c>
    </row>
    <row r="9" spans="1:8" x14ac:dyDescent="0.25">
      <c r="A9" t="s">
        <v>8391</v>
      </c>
      <c r="B9">
        <f>COUNTIFS(Base_Data!F:F, "=successful",Base_Data!D:D, "&lt;30000", Base_Data!D:D, "&gt;=25000")</f>
        <v>55</v>
      </c>
      <c r="C9">
        <f>COUNTIFS(Base_Data!F:F, "=failed",Base_Data!D:D, "&lt;30000", Base_Data!D:D, "&gt;=25000")</f>
        <v>64</v>
      </c>
      <c r="D9">
        <f>COUNTIFS(Base_Data!F:F, "=canceled",Base_Data!D:D, "&lt;30000", Base_Data!D:D, "&gt;=25000")</f>
        <v>18</v>
      </c>
      <c r="E9">
        <f t="shared" si="3"/>
        <v>137</v>
      </c>
      <c r="F9" s="5">
        <f t="shared" si="0"/>
        <v>0.40145985401459855</v>
      </c>
      <c r="G9" s="5">
        <f t="shared" si="1"/>
        <v>0.46715328467153283</v>
      </c>
      <c r="H9" s="5">
        <f t="shared" si="2"/>
        <v>0.13138686131386862</v>
      </c>
    </row>
    <row r="10" spans="1:8" x14ac:dyDescent="0.25">
      <c r="A10" t="s">
        <v>8392</v>
      </c>
      <c r="B10">
        <f>COUNTIFS(Base_Data!F:F, "=successful",Base_Data!D:D, "&lt;35000", Base_Data!D:D, "&gt;=30000")</f>
        <v>32</v>
      </c>
      <c r="C10">
        <f>COUNTIFS(Base_Data!F:F, "=failed",Base_Data!D:D, "&lt;35000", Base_Data!D:D, "&gt;=30000")</f>
        <v>37</v>
      </c>
      <c r="D10">
        <f>COUNTIFS(Base_Data!F:F, "=canceled",Base_Data!D:D, "&lt;35000", Base_Data!D:D, "&gt;=30000")</f>
        <v>13</v>
      </c>
      <c r="E10">
        <f t="shared" si="3"/>
        <v>82</v>
      </c>
      <c r="F10" s="5">
        <f t="shared" si="0"/>
        <v>0.3902439024390244</v>
      </c>
      <c r="G10" s="5">
        <f t="shared" si="1"/>
        <v>0.45121951219512196</v>
      </c>
      <c r="H10" s="5">
        <f t="shared" si="2"/>
        <v>0.15853658536585366</v>
      </c>
    </row>
    <row r="11" spans="1:8" x14ac:dyDescent="0.25">
      <c r="A11" t="s">
        <v>8393</v>
      </c>
      <c r="B11">
        <f>COUNTIFS(Base_Data!F:F, "=successful",Base_Data!D:D, "&lt;40000", Base_Data!D:D, "&gt;=35000")</f>
        <v>26</v>
      </c>
      <c r="C11">
        <f>COUNTIFS(Base_Data!F:F, "=failed",Base_Data!D:D, "&lt;40000", Base_Data!D:D, "&gt;=35000")</f>
        <v>22</v>
      </c>
      <c r="D11">
        <f>COUNTIFS(Base_Data!F:F, "=canceled",Base_Data!D:D, "&lt;40000", Base_Data!D:D, "&gt;=35000")</f>
        <v>7</v>
      </c>
      <c r="E11">
        <f t="shared" si="3"/>
        <v>55</v>
      </c>
      <c r="F11" s="5">
        <f t="shared" si="0"/>
        <v>0.47272727272727272</v>
      </c>
      <c r="G11" s="5">
        <f t="shared" si="1"/>
        <v>0.4</v>
      </c>
      <c r="H11" s="5">
        <f t="shared" si="2"/>
        <v>0.12727272727272726</v>
      </c>
    </row>
    <row r="12" spans="1:8" x14ac:dyDescent="0.25">
      <c r="A12" t="s">
        <v>8394</v>
      </c>
      <c r="B12">
        <f>COUNTIFS(Base_Data!F:F, "=successful",Base_Data!D:D, "&lt;45000", Base_Data!D:D, "&gt;=40000")</f>
        <v>21</v>
      </c>
      <c r="C12">
        <f>COUNTIFS(Base_Data!F:F, "=failed",Base_Data!D:D, "&lt;45000", Base_Data!D:D, "&gt;=40000")</f>
        <v>16</v>
      </c>
      <c r="D12">
        <f>COUNTIFS(Base_Data!F:F, "=canceled",Base_Data!D:D, "&lt;45000", Base_Data!D:D, "&gt;=40000")</f>
        <v>6</v>
      </c>
      <c r="E12">
        <f t="shared" si="3"/>
        <v>43</v>
      </c>
      <c r="F12" s="5">
        <f t="shared" si="0"/>
        <v>0.48837209302325579</v>
      </c>
      <c r="G12" s="5">
        <f t="shared" si="1"/>
        <v>0.37209302325581395</v>
      </c>
      <c r="H12" s="5">
        <f t="shared" si="2"/>
        <v>0.13953488372093023</v>
      </c>
    </row>
    <row r="13" spans="1:8" x14ac:dyDescent="0.25">
      <c r="A13" t="s">
        <v>8395</v>
      </c>
      <c r="B13">
        <f>COUNTIFS(Base_Data!F:F, "=successful",Base_Data!D:D, "&lt;50000", Base_Data!D:D, "&gt;=45000")</f>
        <v>6</v>
      </c>
      <c r="C13">
        <f>COUNTIFS(Base_Data!F:F, "=failed",Base_Data!D:D, "&lt;50000", Base_Data!D:D, "&gt;=45000")</f>
        <v>11</v>
      </c>
      <c r="D13">
        <f>COUNTIFS(Base_Data!F:F, "=canceled",Base_Data!D:D, "&lt;50000", Base_Data!D:D, "&gt;=45000")</f>
        <v>4</v>
      </c>
      <c r="E13">
        <f t="shared" si="3"/>
        <v>21</v>
      </c>
      <c r="F13" s="5">
        <f t="shared" si="0"/>
        <v>0.2857142857142857</v>
      </c>
      <c r="G13" s="5">
        <f t="shared" si="1"/>
        <v>0.52380952380952384</v>
      </c>
      <c r="H13" s="5">
        <f t="shared" si="2"/>
        <v>0.19047619047619047</v>
      </c>
    </row>
    <row r="14" spans="1:8" x14ac:dyDescent="0.25">
      <c r="A14" t="s">
        <v>8405</v>
      </c>
      <c r="B14">
        <f>COUNTIFS(Base_Data!F:F, "=successful", Base_Data!D:D, "&gt;=50000")</f>
        <v>86</v>
      </c>
      <c r="C14">
        <f>COUNTIFS(Base_Data!F:F, "=failed", Base_Data!D:D, "&gt;=50000")</f>
        <v>258</v>
      </c>
      <c r="D14">
        <f>COUNTIFS(Base_Data!F:F, "=canceled", Base_Data!D:D, "&gt;=50000")</f>
        <v>100</v>
      </c>
      <c r="E14">
        <f t="shared" si="3"/>
        <v>444</v>
      </c>
      <c r="F14" s="5">
        <f t="shared" si="0"/>
        <v>0.19369369369369369</v>
      </c>
      <c r="G14" s="5">
        <f t="shared" si="1"/>
        <v>0.58108108108108103</v>
      </c>
      <c r="H14" s="5">
        <f t="shared" si="2"/>
        <v>0.22522522522522523</v>
      </c>
    </row>
    <row r="15" spans="1:8" x14ac:dyDescent="0.25">
      <c r="A15" s="11"/>
      <c r="B15" s="11"/>
      <c r="C15" s="11"/>
      <c r="D15" s="11"/>
      <c r="E15" s="11"/>
      <c r="F15" s="11"/>
      <c r="G15" s="11"/>
      <c r="H15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6B90-6CC1-46A1-9E61-A9D61E4D32D0}">
  <sheetPr codeName="Sheet14">
    <tabColor rgb="FF92D050"/>
  </sheetPr>
  <dimension ref="A3:F14"/>
  <sheetViews>
    <sheetView workbookViewId="0">
      <selection activeCell="C21" sqref="C21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8401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16">
        <v>7.6923076923076927E-2</v>
      </c>
      <c r="C5" s="16">
        <v>0.34615384615384615</v>
      </c>
      <c r="D5" s="16">
        <v>0</v>
      </c>
      <c r="E5" s="16">
        <v>0.57692307692307687</v>
      </c>
      <c r="F5" s="16">
        <v>1</v>
      </c>
    </row>
    <row r="6" spans="1:6" x14ac:dyDescent="0.25">
      <c r="A6" s="8" t="s">
        <v>8312</v>
      </c>
      <c r="B6" s="16">
        <v>0.1</v>
      </c>
      <c r="C6" s="16">
        <v>0.7</v>
      </c>
      <c r="D6" s="16">
        <v>0.03</v>
      </c>
      <c r="E6" s="16">
        <v>0.17</v>
      </c>
      <c r="F6" s="16">
        <v>1</v>
      </c>
    </row>
    <row r="7" spans="1:6" x14ac:dyDescent="0.25">
      <c r="A7" s="8" t="s">
        <v>8313</v>
      </c>
      <c r="B7" s="16">
        <v>0</v>
      </c>
      <c r="C7" s="16">
        <v>0.63636363636363635</v>
      </c>
      <c r="D7" s="16">
        <v>0</v>
      </c>
      <c r="E7" s="16">
        <v>0.36363636363636365</v>
      </c>
      <c r="F7" s="16">
        <v>1</v>
      </c>
    </row>
    <row r="8" spans="1:6" x14ac:dyDescent="0.25">
      <c r="A8" s="8" t="s">
        <v>8314</v>
      </c>
      <c r="B8" s="16">
        <v>1</v>
      </c>
      <c r="C8" s="16">
        <v>0</v>
      </c>
      <c r="D8" s="16">
        <v>0</v>
      </c>
      <c r="E8" s="16">
        <v>0</v>
      </c>
      <c r="F8" s="16">
        <v>1</v>
      </c>
    </row>
    <row r="9" spans="1:6" x14ac:dyDescent="0.25">
      <c r="A9" s="8" t="s">
        <v>8315</v>
      </c>
      <c r="B9" s="16">
        <v>2.8571428571428571E-2</v>
      </c>
      <c r="C9" s="16">
        <v>0.17142857142857143</v>
      </c>
      <c r="D9" s="16">
        <v>2.8571428571428571E-2</v>
      </c>
      <c r="E9" s="16">
        <v>0.77142857142857146</v>
      </c>
      <c r="F9" s="16">
        <v>1</v>
      </c>
    </row>
    <row r="10" spans="1:6" x14ac:dyDescent="0.25">
      <c r="A10" s="8" t="s">
        <v>8316</v>
      </c>
      <c r="B10" s="16">
        <v>0</v>
      </c>
      <c r="C10" s="16">
        <v>0.53181818181818186</v>
      </c>
      <c r="D10" s="16">
        <v>0</v>
      </c>
      <c r="E10" s="16">
        <v>0.4681818181818182</v>
      </c>
      <c r="F10" s="16">
        <v>1</v>
      </c>
    </row>
    <row r="11" spans="1:6" x14ac:dyDescent="0.25">
      <c r="A11" s="8" t="s">
        <v>8317</v>
      </c>
      <c r="B11" s="16">
        <v>0.12658227848101267</v>
      </c>
      <c r="C11" s="16">
        <v>0.53586497890295359</v>
      </c>
      <c r="D11" s="16">
        <v>0</v>
      </c>
      <c r="E11" s="16">
        <v>0.33755274261603374</v>
      </c>
      <c r="F11" s="16">
        <v>1</v>
      </c>
    </row>
    <row r="12" spans="1:6" x14ac:dyDescent="0.25">
      <c r="A12" s="8" t="s">
        <v>8318</v>
      </c>
      <c r="B12" s="16">
        <v>0.29666666666666669</v>
      </c>
      <c r="C12" s="16">
        <v>0.35499999999999998</v>
      </c>
      <c r="D12" s="16">
        <v>0</v>
      </c>
      <c r="E12" s="16">
        <v>0.34833333333333333</v>
      </c>
      <c r="F12" s="16">
        <v>1</v>
      </c>
    </row>
    <row r="13" spans="1:6" x14ac:dyDescent="0.25">
      <c r="A13" s="8" t="s">
        <v>8319</v>
      </c>
      <c r="B13" s="16">
        <v>2.6561378320172292E-2</v>
      </c>
      <c r="C13" s="16">
        <v>0.35391241923905242</v>
      </c>
      <c r="D13" s="16">
        <v>1.7229002153625269E-2</v>
      </c>
      <c r="E13" s="16">
        <v>0.60229720028715006</v>
      </c>
      <c r="F13" s="16">
        <v>1</v>
      </c>
    </row>
    <row r="14" spans="1:6" x14ac:dyDescent="0.25">
      <c r="A14" s="8" t="s">
        <v>8320</v>
      </c>
      <c r="B14" s="16">
        <v>8.4832280019445788E-2</v>
      </c>
      <c r="C14" s="16">
        <v>0.37190082644628097</v>
      </c>
      <c r="D14" s="16">
        <v>1.2153621779290228E-2</v>
      </c>
      <c r="E14" s="16">
        <v>0.53111327175498302</v>
      </c>
      <c r="F14" s="1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C17DF-DFA5-42E3-9324-6E23DC190E1E}">
  <sheetPr codeName="Sheet12">
    <tabColor rgb="FFFFFF00"/>
  </sheetPr>
  <dimension ref="A3:N13"/>
  <sheetViews>
    <sheetView workbookViewId="0">
      <selection activeCell="N10" sqref="N10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  <col min="7" max="145" width="3.5703125" bestFit="1" customWidth="1"/>
    <col min="146" max="211" width="4.5703125" bestFit="1" customWidth="1"/>
    <col min="212" max="215" width="5.5703125" bestFit="1" customWidth="1"/>
    <col min="216" max="216" width="7.5703125" bestFit="1" customWidth="1"/>
    <col min="217" max="217" width="13.85546875" bestFit="1" customWidth="1"/>
    <col min="218" max="218" width="8" bestFit="1" customWidth="1"/>
    <col min="219" max="764" width="3.5703125" bestFit="1" customWidth="1"/>
    <col min="765" max="1171" width="4.5703125" bestFit="1" customWidth="1"/>
    <col min="1172" max="1172" width="11" bestFit="1" customWidth="1"/>
    <col min="1173" max="1173" width="6.140625" bestFit="1" customWidth="1"/>
    <col min="1174" max="1188" width="3.5703125" bestFit="1" customWidth="1"/>
    <col min="1189" max="1209" width="4.5703125" bestFit="1" customWidth="1"/>
    <col min="1210" max="1217" width="5.5703125" bestFit="1" customWidth="1"/>
    <col min="1218" max="1218" width="9.140625" bestFit="1" customWidth="1"/>
    <col min="1219" max="1219" width="11.85546875" bestFit="1" customWidth="1"/>
    <col min="1220" max="2913" width="5.5703125" bestFit="1" customWidth="1"/>
    <col min="2914" max="2939" width="6.5703125" bestFit="1" customWidth="1"/>
    <col min="2940" max="2941" width="8.5703125" bestFit="1" customWidth="1"/>
    <col min="2942" max="2942" width="9.5703125" bestFit="1" customWidth="1"/>
    <col min="2943" max="2943" width="15" bestFit="1" customWidth="1"/>
    <col min="2944" max="2944" width="11.28515625" bestFit="1" customWidth="1"/>
    <col min="2945" max="2950" width="5" bestFit="1" customWidth="1"/>
    <col min="2951" max="2951" width="8" bestFit="1" customWidth="1"/>
    <col min="2952" max="2953" width="5" bestFit="1" customWidth="1"/>
    <col min="2954" max="2954" width="8" bestFit="1" customWidth="1"/>
    <col min="2955" max="2980" width="5" bestFit="1" customWidth="1"/>
    <col min="2981" max="2981" width="8" bestFit="1" customWidth="1"/>
    <col min="2982" max="2994" width="5" bestFit="1" customWidth="1"/>
    <col min="2995" max="2995" width="8" bestFit="1" customWidth="1"/>
    <col min="2996" max="3027" width="5" bestFit="1" customWidth="1"/>
    <col min="3028" max="3028" width="8" bestFit="1" customWidth="1"/>
    <col min="3029" max="3032" width="5" bestFit="1" customWidth="1"/>
    <col min="3033" max="3033" width="8" bestFit="1" customWidth="1"/>
    <col min="3034" max="3035" width="5" bestFit="1" customWidth="1"/>
    <col min="3036" max="3036" width="8" bestFit="1" customWidth="1"/>
    <col min="3037" max="3037" width="9" bestFit="1" customWidth="1"/>
    <col min="3038" max="3038" width="6" bestFit="1" customWidth="1"/>
    <col min="3039" max="3039" width="9.85546875" bestFit="1" customWidth="1"/>
    <col min="3040" max="3040" width="6.85546875" bestFit="1" customWidth="1"/>
    <col min="3041" max="3041" width="5" bestFit="1" customWidth="1"/>
    <col min="3042" max="3042" width="9.85546875" bestFit="1" customWidth="1"/>
    <col min="3043" max="3043" width="6.85546875" bestFit="1" customWidth="1"/>
    <col min="3044" max="3045" width="5" bestFit="1" customWidth="1"/>
    <col min="3046" max="3046" width="8" bestFit="1" customWidth="1"/>
    <col min="3047" max="3048" width="5" bestFit="1" customWidth="1"/>
    <col min="3049" max="3049" width="9.85546875" bestFit="1" customWidth="1"/>
    <col min="3050" max="3050" width="7" bestFit="1" customWidth="1"/>
    <col min="3051" max="3051" width="9.85546875" bestFit="1" customWidth="1"/>
    <col min="3052" max="3052" width="6.85546875" bestFit="1" customWidth="1"/>
    <col min="3053" max="3056" width="5" bestFit="1" customWidth="1"/>
    <col min="3057" max="3057" width="7" bestFit="1" customWidth="1"/>
    <col min="3058" max="3058" width="5" bestFit="1" customWidth="1"/>
    <col min="3059" max="3059" width="9.85546875" bestFit="1" customWidth="1"/>
    <col min="3060" max="3060" width="6.85546875" bestFit="1" customWidth="1"/>
    <col min="3061" max="3062" width="5" bestFit="1" customWidth="1"/>
    <col min="3063" max="3063" width="9.85546875" bestFit="1" customWidth="1"/>
    <col min="3064" max="3064" width="6.85546875" bestFit="1" customWidth="1"/>
    <col min="3065" max="3066" width="5" bestFit="1" customWidth="1"/>
    <col min="3067" max="3067" width="8" bestFit="1" customWidth="1"/>
    <col min="3068" max="3068" width="5" bestFit="1" customWidth="1"/>
    <col min="3069" max="3069" width="9.85546875" bestFit="1" customWidth="1"/>
    <col min="3070" max="3070" width="6.85546875" bestFit="1" customWidth="1"/>
    <col min="3071" max="3071" width="9.85546875" bestFit="1" customWidth="1"/>
    <col min="3072" max="3072" width="6.85546875" bestFit="1" customWidth="1"/>
    <col min="3073" max="3073" width="8" bestFit="1" customWidth="1"/>
    <col min="3074" max="3089" width="5" bestFit="1" customWidth="1"/>
    <col min="3090" max="3090" width="8" bestFit="1" customWidth="1"/>
    <col min="3091" max="3094" width="5" bestFit="1" customWidth="1"/>
    <col min="3095" max="3096" width="8" bestFit="1" customWidth="1"/>
    <col min="3097" max="3101" width="5" bestFit="1" customWidth="1"/>
    <col min="3102" max="3102" width="7" bestFit="1" customWidth="1"/>
    <col min="3103" max="3105" width="5" bestFit="1" customWidth="1"/>
    <col min="3106" max="3107" width="8" bestFit="1" customWidth="1"/>
    <col min="3108" max="3116" width="5" bestFit="1" customWidth="1"/>
    <col min="3117" max="3117" width="8" bestFit="1" customWidth="1"/>
    <col min="3118" max="3118" width="7" bestFit="1" customWidth="1"/>
    <col min="3119" max="3124" width="5" bestFit="1" customWidth="1"/>
    <col min="3125" max="3125" width="6" bestFit="1" customWidth="1"/>
    <col min="3126" max="3126" width="9.85546875" bestFit="1" customWidth="1"/>
    <col min="3127" max="3127" width="6.85546875" bestFit="1" customWidth="1"/>
    <col min="3128" max="3128" width="9.85546875" bestFit="1" customWidth="1"/>
    <col min="3129" max="3129" width="7" bestFit="1" customWidth="1"/>
    <col min="3130" max="3130" width="9.85546875" bestFit="1" customWidth="1"/>
    <col min="3131" max="3131" width="6.85546875" bestFit="1" customWidth="1"/>
    <col min="3132" max="3132" width="9.85546875" bestFit="1" customWidth="1"/>
    <col min="3133" max="3133" width="6.85546875" bestFit="1" customWidth="1"/>
    <col min="3134" max="3134" width="8" bestFit="1" customWidth="1"/>
    <col min="3135" max="3135" width="5" bestFit="1" customWidth="1"/>
    <col min="3136" max="3136" width="9.85546875" bestFit="1" customWidth="1"/>
    <col min="3137" max="3138" width="8" bestFit="1" customWidth="1"/>
    <col min="3139" max="3139" width="9.85546875" bestFit="1" customWidth="1"/>
    <col min="3140" max="3140" width="6.85546875" bestFit="1" customWidth="1"/>
    <col min="3141" max="3141" width="9.85546875" bestFit="1" customWidth="1"/>
    <col min="3142" max="3142" width="6.85546875" bestFit="1" customWidth="1"/>
    <col min="3143" max="3143" width="9.85546875" bestFit="1" customWidth="1"/>
    <col min="3144" max="3144" width="6.85546875" bestFit="1" customWidth="1"/>
    <col min="3145" max="3145" width="9.85546875" bestFit="1" customWidth="1"/>
    <col min="3146" max="3146" width="6.85546875" bestFit="1" customWidth="1"/>
    <col min="3147" max="3147" width="9.85546875" bestFit="1" customWidth="1"/>
    <col min="3148" max="3148" width="6.85546875" bestFit="1" customWidth="1"/>
    <col min="3149" max="3149" width="7" bestFit="1" customWidth="1"/>
    <col min="3150" max="3151" width="5" bestFit="1" customWidth="1"/>
    <col min="3152" max="3152" width="8" bestFit="1" customWidth="1"/>
    <col min="3153" max="3158" width="5" bestFit="1" customWidth="1"/>
    <col min="3159" max="3159" width="8" bestFit="1" customWidth="1"/>
    <col min="3160" max="3178" width="5" bestFit="1" customWidth="1"/>
    <col min="3179" max="3179" width="8" bestFit="1" customWidth="1"/>
    <col min="3180" max="3180" width="5" bestFit="1" customWidth="1"/>
    <col min="3181" max="3181" width="8" bestFit="1" customWidth="1"/>
    <col min="3182" max="3182" width="7" bestFit="1" customWidth="1"/>
    <col min="3183" max="3183" width="5" bestFit="1" customWidth="1"/>
    <col min="3184" max="3184" width="8" bestFit="1" customWidth="1"/>
    <col min="3185" max="3186" width="5" bestFit="1" customWidth="1"/>
    <col min="3187" max="3188" width="8" bestFit="1" customWidth="1"/>
    <col min="3189" max="3201" width="5" bestFit="1" customWidth="1"/>
    <col min="3202" max="3202" width="8" bestFit="1" customWidth="1"/>
    <col min="3203" max="3212" width="5" bestFit="1" customWidth="1"/>
    <col min="3213" max="3216" width="6" bestFit="1" customWidth="1"/>
    <col min="3217" max="3217" width="9" bestFit="1" customWidth="1"/>
    <col min="3218" max="3218" width="7" bestFit="1" customWidth="1"/>
    <col min="3219" max="3219" width="9.85546875" bestFit="1" customWidth="1"/>
    <col min="3220" max="3220" width="6.85546875" bestFit="1" customWidth="1"/>
    <col min="3221" max="3221" width="8" bestFit="1" customWidth="1"/>
    <col min="3222" max="3222" width="5" bestFit="1" customWidth="1"/>
    <col min="3223" max="3223" width="9.85546875" bestFit="1" customWidth="1"/>
    <col min="3224" max="3224" width="8" bestFit="1" customWidth="1"/>
    <col min="3225" max="3225" width="5" bestFit="1" customWidth="1"/>
    <col min="3226" max="3226" width="9.85546875" bestFit="1" customWidth="1"/>
    <col min="3227" max="3227" width="6.85546875" bestFit="1" customWidth="1"/>
    <col min="3228" max="3228" width="9.85546875" bestFit="1" customWidth="1"/>
    <col min="3229" max="3229" width="6.85546875" bestFit="1" customWidth="1"/>
    <col min="3230" max="3230" width="9.85546875" bestFit="1" customWidth="1"/>
    <col min="3231" max="3231" width="6.85546875" bestFit="1" customWidth="1"/>
    <col min="3232" max="3233" width="5" bestFit="1" customWidth="1"/>
    <col min="3234" max="3234" width="8" bestFit="1" customWidth="1"/>
    <col min="3235" max="3239" width="5" bestFit="1" customWidth="1"/>
    <col min="3240" max="3240" width="8" bestFit="1" customWidth="1"/>
    <col min="3241" max="3241" width="5" bestFit="1" customWidth="1"/>
    <col min="3242" max="3242" width="7" bestFit="1" customWidth="1"/>
    <col min="3243" max="3244" width="5" bestFit="1" customWidth="1"/>
    <col min="3245" max="3245" width="8" bestFit="1" customWidth="1"/>
    <col min="3246" max="3247" width="5" bestFit="1" customWidth="1"/>
    <col min="3248" max="3248" width="8" bestFit="1" customWidth="1"/>
    <col min="3249" max="3249" width="5" bestFit="1" customWidth="1"/>
    <col min="3250" max="3250" width="9.85546875" bestFit="1" customWidth="1"/>
    <col min="3251" max="3251" width="6.85546875" bestFit="1" customWidth="1"/>
    <col min="3252" max="3252" width="9.85546875" bestFit="1" customWidth="1"/>
    <col min="3253" max="3253" width="6.85546875" bestFit="1" customWidth="1"/>
    <col min="3254" max="3254" width="9.85546875" bestFit="1" customWidth="1"/>
    <col min="3255" max="3255" width="6.85546875" bestFit="1" customWidth="1"/>
    <col min="3256" max="3256" width="5" bestFit="1" customWidth="1"/>
    <col min="3257" max="3257" width="9.85546875" bestFit="1" customWidth="1"/>
    <col min="3258" max="3258" width="6.85546875" bestFit="1" customWidth="1"/>
    <col min="3259" max="3259" width="9.85546875" bestFit="1" customWidth="1"/>
    <col min="3260" max="3260" width="6.85546875" bestFit="1" customWidth="1"/>
    <col min="3261" max="3261" width="9.85546875" bestFit="1" customWidth="1"/>
    <col min="3262" max="3262" width="6.85546875" bestFit="1" customWidth="1"/>
    <col min="3263" max="3263" width="5" bestFit="1" customWidth="1"/>
    <col min="3264" max="3264" width="9" bestFit="1" customWidth="1"/>
    <col min="3265" max="3265" width="9.85546875" bestFit="1" customWidth="1"/>
    <col min="3266" max="3266" width="6.85546875" bestFit="1" customWidth="1"/>
    <col min="3267" max="3267" width="9.85546875" bestFit="1" customWidth="1"/>
    <col min="3268" max="3268" width="6.85546875" bestFit="1" customWidth="1"/>
    <col min="3269" max="3269" width="8" bestFit="1" customWidth="1"/>
    <col min="3270" max="3271" width="5" bestFit="1" customWidth="1"/>
    <col min="3272" max="3272" width="8" bestFit="1" customWidth="1"/>
    <col min="3273" max="3275" width="5" bestFit="1" customWidth="1"/>
    <col min="3276" max="3276" width="8" bestFit="1" customWidth="1"/>
    <col min="3277" max="3278" width="5" bestFit="1" customWidth="1"/>
    <col min="3279" max="3280" width="8" bestFit="1" customWidth="1"/>
    <col min="3281" max="3289" width="5" bestFit="1" customWidth="1"/>
    <col min="3290" max="3290" width="8" bestFit="1" customWidth="1"/>
    <col min="3291" max="3298" width="5" bestFit="1" customWidth="1"/>
    <col min="3299" max="3299" width="7" bestFit="1" customWidth="1"/>
    <col min="3300" max="3307" width="5" bestFit="1" customWidth="1"/>
    <col min="3308" max="3308" width="8" bestFit="1" customWidth="1"/>
    <col min="3309" max="3317" width="5" bestFit="1" customWidth="1"/>
    <col min="3318" max="3318" width="8" bestFit="1" customWidth="1"/>
    <col min="3319" max="3319" width="5" bestFit="1" customWidth="1"/>
    <col min="3320" max="3321" width="8" bestFit="1" customWidth="1"/>
    <col min="3322" max="3340" width="5" bestFit="1" customWidth="1"/>
    <col min="3341" max="3341" width="8" bestFit="1" customWidth="1"/>
    <col min="3342" max="3342" width="5" bestFit="1" customWidth="1"/>
    <col min="3343" max="3343" width="8" bestFit="1" customWidth="1"/>
    <col min="3344" max="3349" width="5" bestFit="1" customWidth="1"/>
    <col min="3350" max="3351" width="8" bestFit="1" customWidth="1"/>
    <col min="3352" max="3355" width="5" bestFit="1" customWidth="1"/>
    <col min="3356" max="3356" width="8" bestFit="1" customWidth="1"/>
    <col min="3357" max="3368" width="5" bestFit="1" customWidth="1"/>
    <col min="3369" max="3370" width="8" bestFit="1" customWidth="1"/>
    <col min="3371" max="3371" width="5" bestFit="1" customWidth="1"/>
    <col min="3372" max="3372" width="8" bestFit="1" customWidth="1"/>
    <col min="3373" max="3375" width="5" bestFit="1" customWidth="1"/>
    <col min="3376" max="3376" width="8" bestFit="1" customWidth="1"/>
    <col min="3377" max="3385" width="5" bestFit="1" customWidth="1"/>
    <col min="3386" max="3386" width="8" bestFit="1" customWidth="1"/>
    <col min="3387" max="3387" width="5" bestFit="1" customWidth="1"/>
    <col min="3388" max="3388" width="8" bestFit="1" customWidth="1"/>
    <col min="3389" max="3389" width="5" bestFit="1" customWidth="1"/>
    <col min="3390" max="3390" width="8" bestFit="1" customWidth="1"/>
    <col min="3391" max="3408" width="6" bestFit="1" customWidth="1"/>
    <col min="3409" max="3409" width="9" bestFit="1" customWidth="1"/>
    <col min="3410" max="3410" width="6" bestFit="1" customWidth="1"/>
    <col min="3411" max="3411" width="8" bestFit="1" customWidth="1"/>
    <col min="3412" max="3412" width="9.85546875" bestFit="1" customWidth="1"/>
    <col min="3413" max="3413" width="6.85546875" bestFit="1" customWidth="1"/>
    <col min="3414" max="3414" width="5" bestFit="1" customWidth="1"/>
    <col min="3415" max="3415" width="9.85546875" bestFit="1" customWidth="1"/>
    <col min="3416" max="3416" width="8" bestFit="1" customWidth="1"/>
    <col min="3417" max="3417" width="5" bestFit="1" customWidth="1"/>
    <col min="3418" max="3418" width="9.85546875" bestFit="1" customWidth="1"/>
    <col min="3419" max="3419" width="6.85546875" bestFit="1" customWidth="1"/>
    <col min="3420" max="3420" width="9.85546875" bestFit="1" customWidth="1"/>
    <col min="3421" max="3421" width="6.85546875" bestFit="1" customWidth="1"/>
    <col min="3422" max="3427" width="5" bestFit="1" customWidth="1"/>
    <col min="3428" max="3428" width="7" bestFit="1" customWidth="1"/>
    <col min="3429" max="3432" width="5" bestFit="1" customWidth="1"/>
    <col min="3433" max="3433" width="8" bestFit="1" customWidth="1"/>
    <col min="3434" max="3435" width="5" bestFit="1" customWidth="1"/>
    <col min="3436" max="3436" width="6" bestFit="1" customWidth="1"/>
    <col min="3437" max="3438" width="9.85546875" bestFit="1" customWidth="1"/>
    <col min="3439" max="3439" width="12.42578125" bestFit="1" customWidth="1"/>
    <col min="3440" max="3440" width="6.85546875" bestFit="1" customWidth="1"/>
    <col min="3441" max="3441" width="5" bestFit="1" customWidth="1"/>
    <col min="3442" max="3442" width="9.85546875" bestFit="1" customWidth="1"/>
    <col min="3443" max="3443" width="8" bestFit="1" customWidth="1"/>
    <col min="3444" max="3444" width="9.85546875" bestFit="1" customWidth="1"/>
    <col min="3445" max="3445" width="6.85546875" bestFit="1" customWidth="1"/>
    <col min="3446" max="3446" width="9.85546875" bestFit="1" customWidth="1"/>
    <col min="3447" max="3447" width="6.85546875" bestFit="1" customWidth="1"/>
    <col min="3448" max="3448" width="8" bestFit="1" customWidth="1"/>
    <col min="3449" max="3452" width="5" bestFit="1" customWidth="1"/>
    <col min="3453" max="3453" width="7" bestFit="1" customWidth="1"/>
    <col min="3454" max="3454" width="8" bestFit="1" customWidth="1"/>
    <col min="3455" max="3457" width="5" bestFit="1" customWidth="1"/>
    <col min="3458" max="3458" width="8" bestFit="1" customWidth="1"/>
    <col min="3459" max="3461" width="5" bestFit="1" customWidth="1"/>
    <col min="3462" max="3462" width="8" bestFit="1" customWidth="1"/>
    <col min="3463" max="3466" width="5" bestFit="1" customWidth="1"/>
    <col min="3467" max="3467" width="8" bestFit="1" customWidth="1"/>
    <col min="3468" max="3468" width="5" bestFit="1" customWidth="1"/>
    <col min="3469" max="3469" width="8" bestFit="1" customWidth="1"/>
    <col min="3470" max="3484" width="5" bestFit="1" customWidth="1"/>
    <col min="3485" max="3485" width="8" bestFit="1" customWidth="1"/>
    <col min="3486" max="3487" width="5" bestFit="1" customWidth="1"/>
    <col min="3488" max="3490" width="6" bestFit="1" customWidth="1"/>
    <col min="3491" max="3491" width="9" bestFit="1" customWidth="1"/>
    <col min="3492" max="3492" width="9.85546875" bestFit="1" customWidth="1"/>
    <col min="3493" max="3493" width="6.85546875" bestFit="1" customWidth="1"/>
    <col min="3494" max="3494" width="9.85546875" bestFit="1" customWidth="1"/>
    <col min="3495" max="3495" width="8" bestFit="1" customWidth="1"/>
    <col min="3496" max="3496" width="9.85546875" bestFit="1" customWidth="1"/>
    <col min="3497" max="3497" width="6.85546875" bestFit="1" customWidth="1"/>
    <col min="3498" max="3500" width="5" bestFit="1" customWidth="1"/>
    <col min="3501" max="3501" width="8" bestFit="1" customWidth="1"/>
    <col min="3502" max="3502" width="5" bestFit="1" customWidth="1"/>
    <col min="3503" max="3504" width="6" bestFit="1" customWidth="1"/>
    <col min="3505" max="3505" width="9.85546875" bestFit="1" customWidth="1"/>
    <col min="3506" max="3506" width="6.85546875" bestFit="1" customWidth="1"/>
    <col min="3507" max="3507" width="9.85546875" bestFit="1" customWidth="1"/>
    <col min="3508" max="3508" width="6.85546875" bestFit="1" customWidth="1"/>
    <col min="3509" max="3509" width="9.85546875" bestFit="1" customWidth="1"/>
    <col min="3510" max="3510" width="6.85546875" bestFit="1" customWidth="1"/>
    <col min="3511" max="3511" width="9.85546875" bestFit="1" customWidth="1"/>
    <col min="3512" max="3512" width="8" bestFit="1" customWidth="1"/>
    <col min="3513" max="3519" width="5" bestFit="1" customWidth="1"/>
    <col min="3520" max="3520" width="8" bestFit="1" customWidth="1"/>
    <col min="3521" max="3522" width="5" bestFit="1" customWidth="1"/>
    <col min="3523" max="3523" width="8" bestFit="1" customWidth="1"/>
    <col min="3524" max="3524" width="5" bestFit="1" customWidth="1"/>
    <col min="3525" max="3525" width="7" bestFit="1" customWidth="1"/>
    <col min="3526" max="3529" width="5" bestFit="1" customWidth="1"/>
    <col min="3530" max="3530" width="8" bestFit="1" customWidth="1"/>
    <col min="3531" max="3532" width="6" bestFit="1" customWidth="1"/>
    <col min="3533" max="3533" width="10" bestFit="1" customWidth="1"/>
    <col min="3534" max="3534" width="9.85546875" bestFit="1" customWidth="1"/>
    <col min="3535" max="3535" width="8" bestFit="1" customWidth="1"/>
    <col min="3536" max="3536" width="9.85546875" bestFit="1" customWidth="1"/>
    <col min="3537" max="3537" width="9" bestFit="1" customWidth="1"/>
    <col min="3538" max="3538" width="9.85546875" bestFit="1" customWidth="1"/>
    <col min="3539" max="3539" width="6.85546875" bestFit="1" customWidth="1"/>
    <col min="3540" max="3540" width="8" bestFit="1" customWidth="1"/>
    <col min="3541" max="3544" width="5" bestFit="1" customWidth="1"/>
    <col min="3545" max="3545" width="8" bestFit="1" customWidth="1"/>
    <col min="3546" max="3548" width="5" bestFit="1" customWidth="1"/>
    <col min="3549" max="3549" width="8" bestFit="1" customWidth="1"/>
    <col min="3550" max="3556" width="5" bestFit="1" customWidth="1"/>
    <col min="3557" max="3557" width="8" bestFit="1" customWidth="1"/>
    <col min="3558" max="3558" width="5" bestFit="1" customWidth="1"/>
    <col min="3559" max="3559" width="8" bestFit="1" customWidth="1"/>
    <col min="3560" max="3560" width="5" bestFit="1" customWidth="1"/>
    <col min="3561" max="3561" width="9" bestFit="1" customWidth="1"/>
    <col min="3562" max="3565" width="6" bestFit="1" customWidth="1"/>
    <col min="3566" max="3566" width="9.85546875" bestFit="1" customWidth="1"/>
    <col min="3567" max="3567" width="6.85546875" bestFit="1" customWidth="1"/>
    <col min="3568" max="3568" width="9.85546875" bestFit="1" customWidth="1"/>
    <col min="3569" max="3569" width="6.85546875" bestFit="1" customWidth="1"/>
    <col min="3570" max="3570" width="9.85546875" bestFit="1" customWidth="1"/>
    <col min="3571" max="3571" width="6.85546875" bestFit="1" customWidth="1"/>
    <col min="3572" max="3572" width="9.85546875" bestFit="1" customWidth="1"/>
    <col min="3573" max="3573" width="6.85546875" bestFit="1" customWidth="1"/>
    <col min="3574" max="3574" width="6" bestFit="1" customWidth="1"/>
    <col min="3575" max="3575" width="9.85546875" bestFit="1" customWidth="1"/>
    <col min="3576" max="3576" width="6.85546875" bestFit="1" customWidth="1"/>
    <col min="3577" max="3580" width="5" bestFit="1" customWidth="1"/>
    <col min="3581" max="3582" width="8" bestFit="1" customWidth="1"/>
    <col min="3583" max="3587" width="5" bestFit="1" customWidth="1"/>
    <col min="3588" max="3588" width="8" bestFit="1" customWidth="1"/>
    <col min="3589" max="3589" width="5" bestFit="1" customWidth="1"/>
    <col min="3590" max="3590" width="8" bestFit="1" customWidth="1"/>
    <col min="3591" max="3599" width="5" bestFit="1" customWidth="1"/>
    <col min="3600" max="3600" width="8" bestFit="1" customWidth="1"/>
    <col min="3601" max="3602" width="5" bestFit="1" customWidth="1"/>
    <col min="3603" max="3603" width="8" bestFit="1" customWidth="1"/>
    <col min="3604" max="3606" width="5" bestFit="1" customWidth="1"/>
    <col min="3607" max="3607" width="8" bestFit="1" customWidth="1"/>
    <col min="3608" max="3608" width="5" bestFit="1" customWidth="1"/>
    <col min="3609" max="3610" width="6" bestFit="1" customWidth="1"/>
    <col min="3611" max="3611" width="8" bestFit="1" customWidth="1"/>
    <col min="3612" max="3612" width="6" bestFit="1" customWidth="1"/>
    <col min="3613" max="3613" width="8" bestFit="1" customWidth="1"/>
    <col min="3614" max="3614" width="6" bestFit="1" customWidth="1"/>
    <col min="3615" max="3615" width="9" bestFit="1" customWidth="1"/>
    <col min="3616" max="3617" width="6" bestFit="1" customWidth="1"/>
    <col min="3618" max="3618" width="10" bestFit="1" customWidth="1"/>
    <col min="3619" max="3619" width="9.85546875" bestFit="1" customWidth="1"/>
    <col min="3620" max="3620" width="9" bestFit="1" customWidth="1"/>
    <col min="3621" max="3621" width="9.85546875" bestFit="1" customWidth="1"/>
    <col min="3622" max="3622" width="6.85546875" bestFit="1" customWidth="1"/>
    <col min="3623" max="3623" width="9.85546875" bestFit="1" customWidth="1"/>
    <col min="3624" max="3624" width="6.85546875" bestFit="1" customWidth="1"/>
    <col min="3625" max="3625" width="9.85546875" bestFit="1" customWidth="1"/>
    <col min="3626" max="3626" width="6.85546875" bestFit="1" customWidth="1"/>
    <col min="3627" max="3627" width="5" bestFit="1" customWidth="1"/>
    <col min="3628" max="3628" width="9.85546875" bestFit="1" customWidth="1"/>
    <col min="3629" max="3629" width="6.85546875" bestFit="1" customWidth="1"/>
    <col min="3630" max="3635" width="5" bestFit="1" customWidth="1"/>
    <col min="3636" max="3637" width="6" bestFit="1" customWidth="1"/>
    <col min="3638" max="3638" width="9" bestFit="1" customWidth="1"/>
    <col min="3639" max="3640" width="6" bestFit="1" customWidth="1"/>
    <col min="3641" max="3641" width="9.85546875" bestFit="1" customWidth="1"/>
    <col min="3642" max="3642" width="6.85546875" bestFit="1" customWidth="1"/>
    <col min="3643" max="3643" width="9.85546875" bestFit="1" customWidth="1"/>
    <col min="3644" max="3644" width="6.85546875" bestFit="1" customWidth="1"/>
    <col min="3645" max="3645" width="9" bestFit="1" customWidth="1"/>
    <col min="3646" max="3646" width="9.85546875" bestFit="1" customWidth="1"/>
    <col min="3647" max="3647" width="6.85546875" bestFit="1" customWidth="1"/>
    <col min="3648" max="3648" width="9.85546875" bestFit="1" customWidth="1"/>
    <col min="3649" max="3649" width="6.85546875" bestFit="1" customWidth="1"/>
    <col min="3650" max="3651" width="5" bestFit="1" customWidth="1"/>
    <col min="3652" max="3652" width="8" bestFit="1" customWidth="1"/>
    <col min="3653" max="3655" width="5" bestFit="1" customWidth="1"/>
    <col min="3656" max="3659" width="6" bestFit="1" customWidth="1"/>
    <col min="3660" max="3660" width="9.85546875" bestFit="1" customWidth="1"/>
    <col min="3661" max="3661" width="6.85546875" bestFit="1" customWidth="1"/>
    <col min="3662" max="3662" width="9.85546875" bestFit="1" customWidth="1"/>
    <col min="3663" max="3663" width="6.85546875" bestFit="1" customWidth="1"/>
    <col min="3664" max="3666" width="5" bestFit="1" customWidth="1"/>
    <col min="3667" max="3667" width="8" bestFit="1" customWidth="1"/>
    <col min="3668" max="3668" width="6" bestFit="1" customWidth="1"/>
    <col min="3669" max="3669" width="9.85546875" bestFit="1" customWidth="1"/>
    <col min="3670" max="3670" width="6.85546875" bestFit="1" customWidth="1"/>
    <col min="3671" max="3671" width="9.85546875" bestFit="1" customWidth="1"/>
    <col min="3672" max="3672" width="8" bestFit="1" customWidth="1"/>
    <col min="3673" max="3673" width="9.85546875" bestFit="1" customWidth="1"/>
    <col min="3674" max="3674" width="9" bestFit="1" customWidth="1"/>
    <col min="3675" max="3675" width="9.85546875" bestFit="1" customWidth="1"/>
    <col min="3676" max="3676" width="9" bestFit="1" customWidth="1"/>
    <col min="3677" max="3677" width="9.85546875" bestFit="1" customWidth="1"/>
    <col min="3678" max="3678" width="7.85546875" bestFit="1" customWidth="1"/>
    <col min="3679" max="3679" width="6" bestFit="1" customWidth="1"/>
    <col min="3680" max="3680" width="9" bestFit="1" customWidth="1"/>
    <col min="3681" max="3696" width="6" bestFit="1" customWidth="1"/>
    <col min="3697" max="3697" width="9" bestFit="1" customWidth="1"/>
    <col min="3698" max="3701" width="6" bestFit="1" customWidth="1"/>
    <col min="3702" max="3702" width="9" bestFit="1" customWidth="1"/>
    <col min="3703" max="3716" width="6" bestFit="1" customWidth="1"/>
    <col min="3717" max="3717" width="9" bestFit="1" customWidth="1"/>
    <col min="3718" max="3718" width="6" bestFit="1" customWidth="1"/>
    <col min="3719" max="3719" width="9" bestFit="1" customWidth="1"/>
    <col min="3720" max="3720" width="6" bestFit="1" customWidth="1"/>
    <col min="3721" max="3721" width="9" bestFit="1" customWidth="1"/>
    <col min="3722" max="3724" width="6" bestFit="1" customWidth="1"/>
    <col min="3725" max="3725" width="9" bestFit="1" customWidth="1"/>
    <col min="3726" max="3731" width="6" bestFit="1" customWidth="1"/>
    <col min="3732" max="3732" width="9" bestFit="1" customWidth="1"/>
    <col min="3733" max="3737" width="6" bestFit="1" customWidth="1"/>
    <col min="3738" max="3739" width="9" bestFit="1" customWidth="1"/>
    <col min="3740" max="3744" width="6" bestFit="1" customWidth="1"/>
    <col min="3745" max="3746" width="9" bestFit="1" customWidth="1"/>
    <col min="3747" max="3751" width="6" bestFit="1" customWidth="1"/>
    <col min="3752" max="3752" width="9" bestFit="1" customWidth="1"/>
    <col min="3753" max="3756" width="6" bestFit="1" customWidth="1"/>
    <col min="3757" max="3757" width="9" bestFit="1" customWidth="1"/>
    <col min="3758" max="3758" width="6" bestFit="1" customWidth="1"/>
    <col min="3759" max="3762" width="9" bestFit="1" customWidth="1"/>
    <col min="3763" max="3763" width="8" bestFit="1" customWidth="1"/>
    <col min="3764" max="3767" width="6" bestFit="1" customWidth="1"/>
    <col min="3768" max="3768" width="9" bestFit="1" customWidth="1"/>
    <col min="3769" max="3772" width="6" bestFit="1" customWidth="1"/>
    <col min="3773" max="3773" width="9" bestFit="1" customWidth="1"/>
    <col min="3774" max="3775" width="10" bestFit="1" customWidth="1"/>
    <col min="3776" max="3776" width="7" bestFit="1" customWidth="1"/>
    <col min="3777" max="3777" width="10.85546875" bestFit="1" customWidth="1"/>
    <col min="3778" max="3778" width="8" bestFit="1" customWidth="1"/>
    <col min="3779" max="3779" width="10.85546875" bestFit="1" customWidth="1"/>
    <col min="3780" max="3780" width="7.85546875" bestFit="1" customWidth="1"/>
    <col min="3781" max="3781" width="10.85546875" bestFit="1" customWidth="1"/>
    <col min="3782" max="3782" width="7.85546875" bestFit="1" customWidth="1"/>
    <col min="3783" max="3784" width="6" bestFit="1" customWidth="1"/>
    <col min="3785" max="3785" width="10.85546875" bestFit="1" customWidth="1"/>
    <col min="3786" max="3786" width="8" bestFit="1" customWidth="1"/>
    <col min="3787" max="3787" width="10.85546875" bestFit="1" customWidth="1"/>
    <col min="3788" max="3788" width="7.85546875" bestFit="1" customWidth="1"/>
    <col min="3789" max="3789" width="6" bestFit="1" customWidth="1"/>
    <col min="3790" max="3790" width="7" bestFit="1" customWidth="1"/>
    <col min="3791" max="3791" width="10.85546875" bestFit="1" customWidth="1"/>
    <col min="3792" max="3792" width="9" bestFit="1" customWidth="1"/>
    <col min="3793" max="3793" width="10.85546875" bestFit="1" customWidth="1"/>
    <col min="3794" max="3794" width="7.85546875" bestFit="1" customWidth="1"/>
    <col min="3795" max="3795" width="10.85546875" bestFit="1" customWidth="1"/>
    <col min="3796" max="3796" width="9" bestFit="1" customWidth="1"/>
    <col min="3797" max="3797" width="10.85546875" bestFit="1" customWidth="1"/>
    <col min="3798" max="3798" width="7.85546875" bestFit="1" customWidth="1"/>
    <col min="3799" max="3805" width="6" bestFit="1" customWidth="1"/>
    <col min="3806" max="3806" width="8" bestFit="1" customWidth="1"/>
    <col min="3807" max="3814" width="6" bestFit="1" customWidth="1"/>
    <col min="3815" max="3815" width="9" bestFit="1" customWidth="1"/>
    <col min="3816" max="3816" width="6" bestFit="1" customWidth="1"/>
    <col min="3817" max="3819" width="9" bestFit="1" customWidth="1"/>
    <col min="3820" max="3821" width="6" bestFit="1" customWidth="1"/>
    <col min="3822" max="3822" width="10" bestFit="1" customWidth="1"/>
    <col min="3823" max="3823" width="10.85546875" bestFit="1" customWidth="1"/>
    <col min="3824" max="3824" width="7.85546875" bestFit="1" customWidth="1"/>
    <col min="3825" max="3825" width="10.85546875" bestFit="1" customWidth="1"/>
    <col min="3826" max="3826" width="9" bestFit="1" customWidth="1"/>
    <col min="3827" max="3827" width="10.85546875" bestFit="1" customWidth="1"/>
    <col min="3828" max="3828" width="7.85546875" bestFit="1" customWidth="1"/>
    <col min="3829" max="3830" width="6" bestFit="1" customWidth="1"/>
    <col min="3831" max="3831" width="9" bestFit="1" customWidth="1"/>
    <col min="3832" max="3832" width="6" bestFit="1" customWidth="1"/>
    <col min="3833" max="3833" width="10.85546875" bestFit="1" customWidth="1"/>
    <col min="3834" max="3834" width="9" bestFit="1" customWidth="1"/>
    <col min="3835" max="3835" width="10.85546875" bestFit="1" customWidth="1"/>
    <col min="3836" max="3836" width="7.85546875" bestFit="1" customWidth="1"/>
    <col min="3837" max="3837" width="10.85546875" bestFit="1" customWidth="1"/>
    <col min="3838" max="3838" width="7.85546875" bestFit="1" customWidth="1"/>
    <col min="3839" max="3840" width="8" bestFit="1" customWidth="1"/>
    <col min="3841" max="3843" width="6" bestFit="1" customWidth="1"/>
    <col min="3844" max="3844" width="9" bestFit="1" customWidth="1"/>
    <col min="3845" max="3847" width="6" bestFit="1" customWidth="1"/>
    <col min="3848" max="3848" width="10.85546875" bestFit="1" customWidth="1"/>
    <col min="3849" max="3849" width="7.85546875" bestFit="1" customWidth="1"/>
    <col min="3850" max="3853" width="6" bestFit="1" customWidth="1"/>
    <col min="3854" max="3854" width="9" bestFit="1" customWidth="1"/>
    <col min="3855" max="3855" width="10.85546875" bestFit="1" customWidth="1"/>
    <col min="3856" max="3856" width="7.85546875" bestFit="1" customWidth="1"/>
    <col min="3857" max="3857" width="6" bestFit="1" customWidth="1"/>
    <col min="3858" max="3858" width="10.85546875" bestFit="1" customWidth="1"/>
    <col min="3859" max="3859" width="9" bestFit="1" customWidth="1"/>
    <col min="3860" max="3860" width="6" bestFit="1" customWidth="1"/>
    <col min="3861" max="3861" width="8" bestFit="1" customWidth="1"/>
    <col min="3862" max="3862" width="9" bestFit="1" customWidth="1"/>
    <col min="3863" max="3863" width="6" bestFit="1" customWidth="1"/>
    <col min="3864" max="3864" width="9" bestFit="1" customWidth="1"/>
    <col min="3865" max="3867" width="6" bestFit="1" customWidth="1"/>
    <col min="3868" max="3868" width="9" bestFit="1" customWidth="1"/>
    <col min="3869" max="3875" width="6" bestFit="1" customWidth="1"/>
    <col min="3876" max="3877" width="8" bestFit="1" customWidth="1"/>
    <col min="3878" max="3881" width="6" bestFit="1" customWidth="1"/>
    <col min="3882" max="3882" width="9" bestFit="1" customWidth="1"/>
    <col min="3883" max="3883" width="6" bestFit="1" customWidth="1"/>
    <col min="3884" max="3884" width="9" bestFit="1" customWidth="1"/>
    <col min="3885" max="3889" width="6" bestFit="1" customWidth="1"/>
    <col min="3890" max="3891" width="9" bestFit="1" customWidth="1"/>
    <col min="3892" max="3904" width="6" bestFit="1" customWidth="1"/>
    <col min="3905" max="3905" width="8" bestFit="1" customWidth="1"/>
    <col min="3906" max="3907" width="6" bestFit="1" customWidth="1"/>
    <col min="3908" max="3908" width="9" bestFit="1" customWidth="1"/>
    <col min="3909" max="3909" width="6" bestFit="1" customWidth="1"/>
    <col min="3910" max="3910" width="9" bestFit="1" customWidth="1"/>
    <col min="3911" max="3914" width="6" bestFit="1" customWidth="1"/>
    <col min="3915" max="3915" width="10.85546875" bestFit="1" customWidth="1"/>
    <col min="3916" max="3916" width="7.85546875" bestFit="1" customWidth="1"/>
    <col min="3917" max="3917" width="10.85546875" bestFit="1" customWidth="1"/>
    <col min="3918" max="3918" width="8" bestFit="1" customWidth="1"/>
    <col min="3919" max="3920" width="6" bestFit="1" customWidth="1"/>
    <col min="3921" max="3922" width="9" bestFit="1" customWidth="1"/>
    <col min="3923" max="3923" width="10.85546875" bestFit="1" customWidth="1"/>
    <col min="3924" max="3924" width="7.85546875" bestFit="1" customWidth="1"/>
    <col min="3925" max="3925" width="10.85546875" bestFit="1" customWidth="1"/>
    <col min="3926" max="3926" width="7.85546875" bestFit="1" customWidth="1"/>
    <col min="3927" max="3927" width="10.85546875" bestFit="1" customWidth="1"/>
    <col min="3928" max="3928" width="7.85546875" bestFit="1" customWidth="1"/>
    <col min="3929" max="3929" width="10.85546875" bestFit="1" customWidth="1"/>
    <col min="3930" max="3930" width="7.85546875" bestFit="1" customWidth="1"/>
    <col min="3931" max="3931" width="6" bestFit="1" customWidth="1"/>
    <col min="3932" max="3932" width="9" bestFit="1" customWidth="1"/>
    <col min="3933" max="3933" width="10.85546875" bestFit="1" customWidth="1"/>
    <col min="3934" max="3934" width="7.85546875" bestFit="1" customWidth="1"/>
    <col min="3935" max="3935" width="10.85546875" bestFit="1" customWidth="1"/>
    <col min="3936" max="3936" width="7.85546875" bestFit="1" customWidth="1"/>
    <col min="3937" max="3937" width="9" bestFit="1" customWidth="1"/>
    <col min="3938" max="3938" width="10.85546875" bestFit="1" customWidth="1"/>
    <col min="3939" max="3939" width="7.85546875" bestFit="1" customWidth="1"/>
    <col min="3940" max="3941" width="6" bestFit="1" customWidth="1"/>
    <col min="3942" max="3944" width="9" bestFit="1" customWidth="1"/>
    <col min="3945" max="3945" width="6" bestFit="1" customWidth="1"/>
    <col min="3946" max="3946" width="8" bestFit="1" customWidth="1"/>
    <col min="3947" max="3947" width="9" bestFit="1" customWidth="1"/>
    <col min="3948" max="3948" width="6" bestFit="1" customWidth="1"/>
    <col min="3949" max="3949" width="10.85546875" bestFit="1" customWidth="1"/>
    <col min="3950" max="3950" width="7.85546875" bestFit="1" customWidth="1"/>
    <col min="3951" max="3955" width="6" bestFit="1" customWidth="1"/>
    <col min="3956" max="3956" width="9" bestFit="1" customWidth="1"/>
    <col min="3957" max="3957" width="10.85546875" bestFit="1" customWidth="1"/>
    <col min="3958" max="3958" width="7.85546875" bestFit="1" customWidth="1"/>
    <col min="3959" max="3959" width="10.85546875" bestFit="1" customWidth="1"/>
    <col min="3960" max="3960" width="7.85546875" bestFit="1" customWidth="1"/>
    <col min="3961" max="3962" width="6" bestFit="1" customWidth="1"/>
    <col min="3963" max="3963" width="10.85546875" bestFit="1" customWidth="1"/>
    <col min="3964" max="3964" width="7.85546875" bestFit="1" customWidth="1"/>
    <col min="3965" max="3965" width="10.85546875" bestFit="1" customWidth="1"/>
    <col min="3966" max="3966" width="7.85546875" bestFit="1" customWidth="1"/>
    <col min="3967" max="3967" width="10.85546875" bestFit="1" customWidth="1"/>
    <col min="3968" max="3968" width="7.85546875" bestFit="1" customWidth="1"/>
    <col min="3969" max="3969" width="9" bestFit="1" customWidth="1"/>
    <col min="3970" max="3977" width="6" bestFit="1" customWidth="1"/>
    <col min="3978" max="3978" width="9" bestFit="1" customWidth="1"/>
    <col min="3979" max="3979" width="8" bestFit="1" customWidth="1"/>
    <col min="3980" max="3980" width="9" bestFit="1" customWidth="1"/>
    <col min="3981" max="3986" width="6" bestFit="1" customWidth="1"/>
    <col min="3987" max="3987" width="9" bestFit="1" customWidth="1"/>
    <col min="3988" max="3991" width="6" bestFit="1" customWidth="1"/>
    <col min="3992" max="3992" width="9" bestFit="1" customWidth="1"/>
    <col min="3993" max="3993" width="6" bestFit="1" customWidth="1"/>
    <col min="3994" max="3994" width="9" bestFit="1" customWidth="1"/>
    <col min="3995" max="3997" width="6" bestFit="1" customWidth="1"/>
    <col min="3998" max="3998" width="9" bestFit="1" customWidth="1"/>
    <col min="3999" max="3999" width="6" bestFit="1" customWidth="1"/>
    <col min="4000" max="4001" width="9" bestFit="1" customWidth="1"/>
    <col min="4002" max="4005" width="6" bestFit="1" customWidth="1"/>
    <col min="4006" max="4006" width="8" bestFit="1" customWidth="1"/>
    <col min="4007" max="4007" width="6" bestFit="1" customWidth="1"/>
    <col min="4008" max="4008" width="10" bestFit="1" customWidth="1"/>
    <col min="4009" max="4009" width="7" bestFit="1" customWidth="1"/>
    <col min="4010" max="4010" width="9" bestFit="1" customWidth="1"/>
    <col min="4011" max="4011" width="7" bestFit="1" customWidth="1"/>
    <col min="4012" max="4012" width="10.85546875" bestFit="1" customWidth="1"/>
    <col min="4013" max="4013" width="7.85546875" bestFit="1" customWidth="1"/>
    <col min="4014" max="4014" width="6" bestFit="1" customWidth="1"/>
    <col min="4015" max="4015" width="10" bestFit="1" customWidth="1"/>
    <col min="4016" max="4016" width="10.85546875" bestFit="1" customWidth="1"/>
    <col min="4017" max="4017" width="7.85546875" bestFit="1" customWidth="1"/>
    <col min="4018" max="4022" width="6" bestFit="1" customWidth="1"/>
    <col min="4023" max="4023" width="10.85546875" bestFit="1" customWidth="1"/>
    <col min="4024" max="4024" width="7.85546875" bestFit="1" customWidth="1"/>
    <col min="4025" max="4025" width="10.85546875" bestFit="1" customWidth="1"/>
    <col min="4026" max="4026" width="9" bestFit="1" customWidth="1"/>
    <col min="4027" max="4027" width="10.85546875" bestFit="1" customWidth="1"/>
    <col min="4028" max="4028" width="7.85546875" bestFit="1" customWidth="1"/>
    <col min="4029" max="4029" width="8" bestFit="1" customWidth="1"/>
    <col min="4030" max="4031" width="6" bestFit="1" customWidth="1"/>
    <col min="4032" max="4032" width="10.85546875" bestFit="1" customWidth="1"/>
    <col min="4033" max="4033" width="9" bestFit="1" customWidth="1"/>
    <col min="4034" max="4034" width="6" bestFit="1" customWidth="1"/>
    <col min="4035" max="4035" width="10.85546875" bestFit="1" customWidth="1"/>
    <col min="4036" max="4036" width="7.85546875" bestFit="1" customWidth="1"/>
    <col min="4037" max="4037" width="10.85546875" bestFit="1" customWidth="1"/>
    <col min="4038" max="4038" width="7.85546875" bestFit="1" customWidth="1"/>
    <col min="4039" max="4041" width="6" bestFit="1" customWidth="1"/>
    <col min="4042" max="4042" width="9" bestFit="1" customWidth="1"/>
    <col min="4043" max="4045" width="6" bestFit="1" customWidth="1"/>
    <col min="4046" max="4046" width="8" bestFit="1" customWidth="1"/>
    <col min="4047" max="4048" width="9" bestFit="1" customWidth="1"/>
    <col min="4049" max="4050" width="6" bestFit="1" customWidth="1"/>
    <col min="4051" max="4051" width="8" bestFit="1" customWidth="1"/>
    <col min="4052" max="4054" width="6" bestFit="1" customWidth="1"/>
    <col min="4055" max="4055" width="9" bestFit="1" customWidth="1"/>
    <col min="4056" max="4056" width="8" bestFit="1" customWidth="1"/>
    <col min="4057" max="4057" width="6" bestFit="1" customWidth="1"/>
    <col min="4058" max="4058" width="8" bestFit="1" customWidth="1"/>
    <col min="4059" max="4060" width="6" bestFit="1" customWidth="1"/>
    <col min="4061" max="4062" width="9" bestFit="1" customWidth="1"/>
    <col min="4063" max="4063" width="6" bestFit="1" customWidth="1"/>
    <col min="4064" max="4064" width="9" bestFit="1" customWidth="1"/>
    <col min="4065" max="4067" width="6" bestFit="1" customWidth="1"/>
    <col min="4068" max="4068" width="8" bestFit="1" customWidth="1"/>
    <col min="4069" max="4069" width="6" bestFit="1" customWidth="1"/>
    <col min="4070" max="4070" width="9" bestFit="1" customWidth="1"/>
    <col min="4071" max="4072" width="6" bestFit="1" customWidth="1"/>
    <col min="4073" max="4073" width="9" bestFit="1" customWidth="1"/>
    <col min="4074" max="4075" width="6" bestFit="1" customWidth="1"/>
    <col min="4076" max="4076" width="9" bestFit="1" customWidth="1"/>
    <col min="4077" max="4080" width="6" bestFit="1" customWidth="1"/>
    <col min="4081" max="4081" width="9" bestFit="1" customWidth="1"/>
    <col min="4082" max="4082" width="6" bestFit="1" customWidth="1"/>
    <col min="4083" max="4084" width="7" bestFit="1" customWidth="1"/>
    <col min="4085" max="4085" width="10.85546875" bestFit="1" customWidth="1"/>
    <col min="4086" max="4086" width="7.85546875" bestFit="1" customWidth="1"/>
    <col min="4087" max="4087" width="10.85546875" bestFit="1" customWidth="1"/>
    <col min="4088" max="4088" width="7.85546875" bestFit="1" customWidth="1"/>
    <col min="4089" max="4089" width="10.85546875" bestFit="1" customWidth="1"/>
    <col min="4090" max="4090" width="7.85546875" bestFit="1" customWidth="1"/>
    <col min="4091" max="4091" width="9" bestFit="1" customWidth="1"/>
    <col min="4092" max="4092" width="10.85546875" bestFit="1" customWidth="1"/>
    <col min="4093" max="4093" width="8" bestFit="1" customWidth="1"/>
    <col min="4094" max="4094" width="10.85546875" bestFit="1" customWidth="1"/>
    <col min="4095" max="4095" width="7.85546875" bestFit="1" customWidth="1"/>
    <col min="4096" max="4096" width="10.85546875" bestFit="1" customWidth="1"/>
    <col min="4097" max="4097" width="7.85546875" bestFit="1" customWidth="1"/>
    <col min="4098" max="4098" width="10.85546875" bestFit="1" customWidth="1"/>
    <col min="4099" max="4099" width="7.85546875" bestFit="1" customWidth="1"/>
    <col min="4100" max="4100" width="10.85546875" bestFit="1" customWidth="1"/>
    <col min="4101" max="4101" width="7.85546875" bestFit="1" customWidth="1"/>
    <col min="4102" max="4102" width="6" bestFit="1" customWidth="1"/>
    <col min="4103" max="4103" width="9" bestFit="1" customWidth="1"/>
    <col min="4104" max="4105" width="6" bestFit="1" customWidth="1"/>
    <col min="4106" max="4106" width="8" bestFit="1" customWidth="1"/>
    <col min="4107" max="4110" width="6" bestFit="1" customWidth="1"/>
    <col min="4111" max="4111" width="9" bestFit="1" customWidth="1"/>
    <col min="4112" max="4113" width="6" bestFit="1" customWidth="1"/>
    <col min="4114" max="4115" width="9" bestFit="1" customWidth="1"/>
    <col min="4116" max="4116" width="8" bestFit="1" customWidth="1"/>
    <col min="4117" max="4118" width="6" bestFit="1" customWidth="1"/>
    <col min="4119" max="4119" width="9" bestFit="1" customWidth="1"/>
    <col min="4120" max="4121" width="6" bestFit="1" customWidth="1"/>
    <col min="4122" max="4122" width="9" bestFit="1" customWidth="1"/>
    <col min="4123" max="4123" width="8" bestFit="1" customWidth="1"/>
    <col min="4124" max="4125" width="10" bestFit="1" customWidth="1"/>
    <col min="4126" max="4126" width="11" bestFit="1" customWidth="1"/>
    <col min="4127" max="4127" width="10.85546875" bestFit="1" customWidth="1"/>
    <col min="4128" max="4128" width="8" bestFit="1" customWidth="1"/>
    <col min="4129" max="4129" width="10.85546875" bestFit="1" customWidth="1"/>
    <col min="4130" max="4130" width="7.85546875" bestFit="1" customWidth="1"/>
    <col min="4131" max="4131" width="10.85546875" bestFit="1" customWidth="1"/>
    <col min="4132" max="4132" width="9" bestFit="1" customWidth="1"/>
    <col min="4133" max="4133" width="10.85546875" bestFit="1" customWidth="1"/>
    <col min="4134" max="4134" width="7.85546875" bestFit="1" customWidth="1"/>
    <col min="4135" max="4135" width="10.85546875" bestFit="1" customWidth="1"/>
    <col min="4136" max="4136" width="7.85546875" bestFit="1" customWidth="1"/>
    <col min="4137" max="4137" width="10.85546875" bestFit="1" customWidth="1"/>
    <col min="4138" max="4138" width="7.85546875" bestFit="1" customWidth="1"/>
    <col min="4139" max="4139" width="10.85546875" bestFit="1" customWidth="1"/>
    <col min="4140" max="4140" width="7.85546875" bestFit="1" customWidth="1"/>
    <col min="4141" max="4141" width="9" bestFit="1" customWidth="1"/>
    <col min="4142" max="4146" width="6" bestFit="1" customWidth="1"/>
    <col min="4147" max="4149" width="9" bestFit="1" customWidth="1"/>
    <col min="4150" max="4151" width="6" bestFit="1" customWidth="1"/>
    <col min="4152" max="4152" width="9" bestFit="1" customWidth="1"/>
    <col min="4153" max="4156" width="6" bestFit="1" customWidth="1"/>
    <col min="4157" max="4157" width="9" bestFit="1" customWidth="1"/>
    <col min="4158" max="4158" width="6" bestFit="1" customWidth="1"/>
    <col min="4159" max="4159" width="9" bestFit="1" customWidth="1"/>
    <col min="4160" max="4161" width="10" bestFit="1" customWidth="1"/>
    <col min="4162" max="4162" width="10.85546875" bestFit="1" customWidth="1"/>
    <col min="4163" max="4163" width="7.85546875" bestFit="1" customWidth="1"/>
    <col min="4164" max="4164" width="10.85546875" bestFit="1" customWidth="1"/>
    <col min="4165" max="4165" width="7.85546875" bestFit="1" customWidth="1"/>
    <col min="4166" max="4166" width="10.85546875" bestFit="1" customWidth="1"/>
    <col min="4167" max="4167" width="7.85546875" bestFit="1" customWidth="1"/>
    <col min="4168" max="4168" width="6" bestFit="1" customWidth="1"/>
    <col min="4169" max="4169" width="10.85546875" bestFit="1" customWidth="1"/>
    <col min="4170" max="4170" width="7.85546875" bestFit="1" customWidth="1"/>
    <col min="4171" max="4171" width="9" bestFit="1" customWidth="1"/>
    <col min="4172" max="4173" width="6" bestFit="1" customWidth="1"/>
    <col min="4174" max="4174" width="8" bestFit="1" customWidth="1"/>
    <col min="4175" max="4182" width="6" bestFit="1" customWidth="1"/>
    <col min="4183" max="4185" width="9" bestFit="1" customWidth="1"/>
    <col min="4186" max="4186" width="10.85546875" bestFit="1" customWidth="1"/>
    <col min="4187" max="4187" width="7.85546875" bestFit="1" customWidth="1"/>
    <col min="4188" max="4188" width="10" bestFit="1" customWidth="1"/>
    <col min="4189" max="4189" width="10.85546875" bestFit="1" customWidth="1"/>
    <col min="4190" max="4190" width="8" bestFit="1" customWidth="1"/>
    <col min="4191" max="4191" width="10.85546875" bestFit="1" customWidth="1"/>
    <col min="4192" max="4192" width="9" bestFit="1" customWidth="1"/>
    <col min="4193" max="4193" width="10.85546875" bestFit="1" customWidth="1"/>
    <col min="4194" max="4194" width="7.85546875" bestFit="1" customWidth="1"/>
    <col min="4195" max="4195" width="10.85546875" bestFit="1" customWidth="1"/>
    <col min="4196" max="4196" width="7.85546875" bestFit="1" customWidth="1"/>
    <col min="4197" max="4197" width="9" bestFit="1" customWidth="1"/>
    <col min="4198" max="4198" width="6" bestFit="1" customWidth="1"/>
    <col min="4199" max="4199" width="10.85546875" bestFit="1" customWidth="1"/>
    <col min="4200" max="4200" width="7.85546875" bestFit="1" customWidth="1"/>
    <col min="4201" max="4201" width="10.85546875" bestFit="1" customWidth="1"/>
    <col min="4202" max="4202" width="7.85546875" bestFit="1" customWidth="1"/>
    <col min="4203" max="4203" width="9" bestFit="1" customWidth="1"/>
    <col min="4204" max="4204" width="10.85546875" bestFit="1" customWidth="1"/>
    <col min="4205" max="4205" width="9" bestFit="1" customWidth="1"/>
    <col min="4206" max="4206" width="6" bestFit="1" customWidth="1"/>
    <col min="4207" max="4207" width="8" bestFit="1" customWidth="1"/>
    <col min="4208" max="4208" width="6" bestFit="1" customWidth="1"/>
    <col min="4209" max="4209" width="9" bestFit="1" customWidth="1"/>
    <col min="4210" max="4211" width="6" bestFit="1" customWidth="1"/>
    <col min="4212" max="4212" width="8" bestFit="1" customWidth="1"/>
    <col min="4213" max="4215" width="6" bestFit="1" customWidth="1"/>
    <col min="4216" max="4216" width="8" bestFit="1" customWidth="1"/>
    <col min="4217" max="4217" width="9" bestFit="1" customWidth="1"/>
    <col min="4218" max="4218" width="6" bestFit="1" customWidth="1"/>
    <col min="4219" max="4219" width="9" bestFit="1" customWidth="1"/>
    <col min="4220" max="4220" width="6" bestFit="1" customWidth="1"/>
    <col min="4221" max="4221" width="9" bestFit="1" customWidth="1"/>
    <col min="4222" max="4222" width="6" bestFit="1" customWidth="1"/>
    <col min="4223" max="4223" width="7" bestFit="1" customWidth="1"/>
    <col min="4224" max="4225" width="10" bestFit="1" customWidth="1"/>
    <col min="4226" max="4229" width="7" bestFit="1" customWidth="1"/>
    <col min="4230" max="4230" width="10" bestFit="1" customWidth="1"/>
    <col min="4231" max="4233" width="7" bestFit="1" customWidth="1"/>
    <col min="4234" max="4235" width="10" bestFit="1" customWidth="1"/>
    <col min="4236" max="4236" width="10.85546875" bestFit="1" customWidth="1"/>
    <col min="4237" max="4237" width="7.85546875" bestFit="1" customWidth="1"/>
    <col min="4238" max="4238" width="10.85546875" bestFit="1" customWidth="1"/>
    <col min="4239" max="4239" width="9" bestFit="1" customWidth="1"/>
    <col min="4240" max="4240" width="7" bestFit="1" customWidth="1"/>
    <col min="4241" max="4241" width="10.85546875" bestFit="1" customWidth="1"/>
    <col min="4242" max="4242" width="9" bestFit="1" customWidth="1"/>
    <col min="4243" max="4243" width="10.85546875" bestFit="1" customWidth="1"/>
    <col min="4244" max="4244" width="9" bestFit="1" customWidth="1"/>
    <col min="4245" max="4245" width="7" bestFit="1" customWidth="1"/>
    <col min="4246" max="4246" width="10.85546875" bestFit="1" customWidth="1"/>
    <col min="4247" max="4247" width="9" bestFit="1" customWidth="1"/>
    <col min="4248" max="4249" width="6" bestFit="1" customWidth="1"/>
    <col min="4250" max="4250" width="10.85546875" bestFit="1" customWidth="1"/>
    <col min="4251" max="4251" width="10" bestFit="1" customWidth="1"/>
    <col min="4252" max="4252" width="10.85546875" bestFit="1" customWidth="1"/>
    <col min="4253" max="4253" width="9" bestFit="1" customWidth="1"/>
    <col min="4254" max="4254" width="6" bestFit="1" customWidth="1"/>
    <col min="4255" max="4255" width="10.85546875" bestFit="1" customWidth="1"/>
    <col min="4256" max="4256" width="7.85546875" bestFit="1" customWidth="1"/>
    <col min="4257" max="4257" width="10.85546875" bestFit="1" customWidth="1"/>
    <col min="4258" max="4259" width="8" bestFit="1" customWidth="1"/>
    <col min="4260" max="4261" width="9" bestFit="1" customWidth="1"/>
    <col min="4262" max="4262" width="7" bestFit="1" customWidth="1"/>
    <col min="4263" max="4263" width="10.85546875" bestFit="1" customWidth="1"/>
    <col min="4264" max="4264" width="10" bestFit="1" customWidth="1"/>
    <col min="4265" max="4265" width="10.85546875" bestFit="1" customWidth="1"/>
    <col min="4266" max="4266" width="7.85546875" bestFit="1" customWidth="1"/>
    <col min="4267" max="4267" width="10" bestFit="1" customWidth="1"/>
    <col min="4268" max="4268" width="10.85546875" bestFit="1" customWidth="1"/>
    <col min="4269" max="4269" width="7.85546875" bestFit="1" customWidth="1"/>
    <col min="4270" max="4270" width="10" bestFit="1" customWidth="1"/>
    <col min="4271" max="4271" width="10.85546875" bestFit="1" customWidth="1"/>
    <col min="4272" max="4272" width="10" bestFit="1" customWidth="1"/>
    <col min="4273" max="4273" width="10.85546875" bestFit="1" customWidth="1"/>
    <col min="4274" max="4274" width="7.85546875" bestFit="1" customWidth="1"/>
    <col min="4275" max="4275" width="10.85546875" bestFit="1" customWidth="1"/>
    <col min="4276" max="4276" width="8.85546875" bestFit="1" customWidth="1"/>
    <col min="4277" max="4278" width="7" bestFit="1" customWidth="1"/>
    <col min="4279" max="4279" width="10" bestFit="1" customWidth="1"/>
    <col min="4280" max="4284" width="7" bestFit="1" customWidth="1"/>
    <col min="4285" max="4285" width="10" bestFit="1" customWidth="1"/>
    <col min="4286" max="4286" width="9" bestFit="1" customWidth="1"/>
    <col min="4287" max="4287" width="7" bestFit="1" customWidth="1"/>
    <col min="4288" max="4288" width="10" bestFit="1" customWidth="1"/>
    <col min="4289" max="4290" width="7" bestFit="1" customWidth="1"/>
    <col min="4291" max="4291" width="11.85546875" bestFit="1" customWidth="1"/>
    <col min="4292" max="4292" width="10" bestFit="1" customWidth="1"/>
    <col min="4293" max="4293" width="11.85546875" bestFit="1" customWidth="1"/>
    <col min="4294" max="4294" width="8.85546875" bestFit="1" customWidth="1"/>
    <col min="4295" max="4295" width="7" bestFit="1" customWidth="1"/>
    <col min="4296" max="4296" width="11.85546875" bestFit="1" customWidth="1"/>
    <col min="4297" max="4297" width="10" bestFit="1" customWidth="1"/>
    <col min="4298" max="4298" width="11.85546875" bestFit="1" customWidth="1"/>
    <col min="4299" max="4299" width="8.85546875" bestFit="1" customWidth="1"/>
    <col min="4300" max="4300" width="9" bestFit="1" customWidth="1"/>
    <col min="4301" max="4301" width="7" bestFit="1" customWidth="1"/>
    <col min="4302" max="4302" width="11.85546875" bestFit="1" customWidth="1"/>
    <col min="4303" max="4303" width="8.85546875" bestFit="1" customWidth="1"/>
    <col min="4304" max="4304" width="11.85546875" bestFit="1" customWidth="1"/>
    <col min="4305" max="4305" width="10" bestFit="1" customWidth="1"/>
    <col min="4306" max="4306" width="11.85546875" bestFit="1" customWidth="1"/>
    <col min="4307" max="4307" width="10" bestFit="1" customWidth="1"/>
    <col min="4308" max="4308" width="11.85546875" bestFit="1" customWidth="1"/>
    <col min="4309" max="4309" width="10" bestFit="1" customWidth="1"/>
    <col min="4310" max="4310" width="11.85546875" bestFit="1" customWidth="1"/>
    <col min="4311" max="4311" width="10" bestFit="1" customWidth="1"/>
    <col min="4312" max="4312" width="11.85546875" bestFit="1" customWidth="1"/>
    <col min="4313" max="4313" width="10" bestFit="1" customWidth="1"/>
    <col min="4314" max="4314" width="11.85546875" bestFit="1" customWidth="1"/>
    <col min="4315" max="4315" width="8.85546875" bestFit="1" customWidth="1"/>
    <col min="4316" max="4316" width="11.85546875" bestFit="1" customWidth="1"/>
    <col min="4317" max="4317" width="11" bestFit="1" customWidth="1"/>
    <col min="4318" max="4318" width="11.85546875" bestFit="1" customWidth="1"/>
    <col min="4319" max="4319" width="15" bestFit="1" customWidth="1"/>
    <col min="4320" max="4320" width="11.28515625" bestFit="1" customWidth="1"/>
  </cols>
  <sheetData>
    <row r="3" spans="1:14" x14ac:dyDescent="0.25">
      <c r="A3" s="7" t="s">
        <v>8321</v>
      </c>
      <c r="B3" s="7" t="s">
        <v>8322</v>
      </c>
    </row>
    <row r="4" spans="1:14" x14ac:dyDescent="0.25">
      <c r="A4" s="7" t="s">
        <v>8310</v>
      </c>
      <c r="B4" t="s">
        <v>8221</v>
      </c>
      <c r="C4" t="s">
        <v>8219</v>
      </c>
      <c r="D4" t="s">
        <v>8320</v>
      </c>
    </row>
    <row r="5" spans="1:14" x14ac:dyDescent="0.25">
      <c r="A5" s="8" t="s">
        <v>8311</v>
      </c>
      <c r="B5">
        <v>180</v>
      </c>
      <c r="C5">
        <v>300</v>
      </c>
      <c r="D5">
        <v>480</v>
      </c>
    </row>
    <row r="6" spans="1:14" x14ac:dyDescent="0.25">
      <c r="A6" s="8" t="s">
        <v>8312</v>
      </c>
      <c r="B6">
        <v>140</v>
      </c>
      <c r="C6">
        <v>34</v>
      </c>
      <c r="D6">
        <v>174</v>
      </c>
    </row>
    <row r="7" spans="1:14" x14ac:dyDescent="0.25">
      <c r="A7" s="8" t="s">
        <v>8313</v>
      </c>
      <c r="B7">
        <v>140</v>
      </c>
      <c r="C7">
        <v>80</v>
      </c>
      <c r="D7">
        <v>220</v>
      </c>
    </row>
    <row r="8" spans="1:14" x14ac:dyDescent="0.25">
      <c r="A8" s="8" t="s">
        <v>8315</v>
      </c>
      <c r="B8">
        <v>120</v>
      </c>
      <c r="C8">
        <v>540</v>
      </c>
      <c r="D8">
        <v>660</v>
      </c>
    </row>
    <row r="9" spans="1:14" x14ac:dyDescent="0.25">
      <c r="A9" s="8" t="s">
        <v>8316</v>
      </c>
      <c r="B9">
        <v>117</v>
      </c>
      <c r="C9">
        <v>103</v>
      </c>
      <c r="D9">
        <v>220</v>
      </c>
    </row>
    <row r="10" spans="1:14" x14ac:dyDescent="0.25">
      <c r="A10" s="8" t="s">
        <v>8317</v>
      </c>
      <c r="B10">
        <v>127</v>
      </c>
      <c r="C10">
        <v>80</v>
      </c>
      <c r="D10">
        <v>207</v>
      </c>
      <c r="N10" s="18" t="s">
        <v>8406</v>
      </c>
    </row>
    <row r="11" spans="1:14" x14ac:dyDescent="0.25">
      <c r="A11" s="8" t="s">
        <v>8318</v>
      </c>
      <c r="B11">
        <v>213</v>
      </c>
      <c r="C11">
        <v>209</v>
      </c>
      <c r="D11">
        <v>422</v>
      </c>
    </row>
    <row r="12" spans="1:14" x14ac:dyDescent="0.25">
      <c r="A12" s="8" t="s">
        <v>8319</v>
      </c>
      <c r="B12">
        <v>493</v>
      </c>
      <c r="C12">
        <v>839</v>
      </c>
      <c r="D12">
        <v>1332</v>
      </c>
    </row>
    <row r="13" spans="1:14" x14ac:dyDescent="0.25">
      <c r="A13" s="8" t="s">
        <v>8320</v>
      </c>
      <c r="B13">
        <v>1530</v>
      </c>
      <c r="C13">
        <v>2185</v>
      </c>
      <c r="D13">
        <v>3715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41BF5-AEAA-474B-83BE-1389F7B16F54}">
  <sheetPr codeName="Sheet9">
    <tabColor rgb="FFFFFF00"/>
  </sheetPr>
  <dimension ref="A4:H14"/>
  <sheetViews>
    <sheetView workbookViewId="0">
      <selection activeCell="U9" sqref="U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10" bestFit="1" customWidth="1"/>
    <col min="4" max="6" width="11.28515625" bestFit="1" customWidth="1"/>
    <col min="7" max="7" width="13.5703125" bestFit="1" customWidth="1"/>
    <col min="8" max="8" width="11.85546875" bestFit="1" customWidth="1"/>
    <col min="9" max="9" width="13.5703125" bestFit="1" customWidth="1"/>
    <col min="10" max="10" width="16.85546875" bestFit="1" customWidth="1"/>
    <col min="11" max="11" width="18.5703125" bestFit="1" customWidth="1"/>
    <col min="12" max="664" width="3.5703125" bestFit="1" customWidth="1"/>
    <col min="665" max="1150" width="4.5703125" bestFit="1" customWidth="1"/>
    <col min="1151" max="2851" width="5.5703125" bestFit="1" customWidth="1"/>
    <col min="2852" max="2877" width="6.5703125" bestFit="1" customWidth="1"/>
    <col min="2878" max="2878" width="7.5703125" bestFit="1" customWidth="1"/>
    <col min="2879" max="2880" width="8.5703125" bestFit="1" customWidth="1"/>
    <col min="2881" max="2881" width="9.5703125" bestFit="1" customWidth="1"/>
    <col min="2882" max="2882" width="11.28515625" bestFit="1" customWidth="1"/>
  </cols>
  <sheetData>
    <row r="4" spans="1:8" x14ac:dyDescent="0.25">
      <c r="A4" s="7" t="s">
        <v>8398</v>
      </c>
      <c r="B4" s="7" t="s">
        <v>8322</v>
      </c>
    </row>
    <row r="5" spans="1:8" x14ac:dyDescent="0.25">
      <c r="A5" s="7" t="s">
        <v>8310</v>
      </c>
      <c r="B5" t="s">
        <v>8221</v>
      </c>
      <c r="C5" t="s">
        <v>8219</v>
      </c>
      <c r="D5" t="s">
        <v>8320</v>
      </c>
      <c r="H5" s="18" t="s">
        <v>8406</v>
      </c>
    </row>
    <row r="6" spans="1:8" x14ac:dyDescent="0.25">
      <c r="A6" s="8" t="s">
        <v>8311</v>
      </c>
      <c r="B6" s="15">
        <v>0.375</v>
      </c>
      <c r="C6" s="15">
        <v>0.625</v>
      </c>
      <c r="D6" s="15">
        <v>1</v>
      </c>
    </row>
    <row r="7" spans="1:8" x14ac:dyDescent="0.25">
      <c r="A7" s="8" t="s">
        <v>8312</v>
      </c>
      <c r="B7" s="15">
        <v>0.8045977011494253</v>
      </c>
      <c r="C7" s="15">
        <v>0.19540229885057472</v>
      </c>
      <c r="D7" s="15">
        <v>1</v>
      </c>
    </row>
    <row r="8" spans="1:8" x14ac:dyDescent="0.25">
      <c r="A8" s="8" t="s">
        <v>8313</v>
      </c>
      <c r="B8" s="15">
        <v>0.63636363636363635</v>
      </c>
      <c r="C8" s="15">
        <v>0.36363636363636365</v>
      </c>
      <c r="D8" s="15">
        <v>1</v>
      </c>
    </row>
    <row r="9" spans="1:8" x14ac:dyDescent="0.25">
      <c r="A9" s="8" t="s">
        <v>8315</v>
      </c>
      <c r="B9" s="15">
        <v>0.18181818181818182</v>
      </c>
      <c r="C9" s="15">
        <v>0.81818181818181823</v>
      </c>
      <c r="D9" s="15">
        <v>1</v>
      </c>
    </row>
    <row r="10" spans="1:8" x14ac:dyDescent="0.25">
      <c r="A10" s="8" t="s">
        <v>8316</v>
      </c>
      <c r="B10" s="15">
        <v>0.53181818181818186</v>
      </c>
      <c r="C10" s="15">
        <v>0.4681818181818182</v>
      </c>
      <c r="D10" s="15">
        <v>1</v>
      </c>
    </row>
    <row r="11" spans="1:8" x14ac:dyDescent="0.25">
      <c r="A11" s="8" t="s">
        <v>8317</v>
      </c>
      <c r="B11" s="15">
        <v>0.61352657004830913</v>
      </c>
      <c r="C11" s="15">
        <v>0.38647342995169082</v>
      </c>
      <c r="D11" s="15">
        <v>1</v>
      </c>
    </row>
    <row r="12" spans="1:8" x14ac:dyDescent="0.25">
      <c r="A12" s="8" t="s">
        <v>8318</v>
      </c>
      <c r="B12" s="15">
        <v>0.50473933649289104</v>
      </c>
      <c r="C12" s="15">
        <v>0.49526066350710901</v>
      </c>
      <c r="D12" s="15">
        <v>1</v>
      </c>
    </row>
    <row r="13" spans="1:8" x14ac:dyDescent="0.25">
      <c r="A13" s="8" t="s">
        <v>8319</v>
      </c>
      <c r="B13" s="15">
        <v>0.37012012012012013</v>
      </c>
      <c r="C13" s="15">
        <v>0.62987987987987992</v>
      </c>
      <c r="D13" s="15">
        <v>1</v>
      </c>
    </row>
    <row r="14" spans="1:8" x14ac:dyDescent="0.25">
      <c r="A14" s="8" t="s">
        <v>8320</v>
      </c>
      <c r="B14" s="15">
        <v>0.41184387617765816</v>
      </c>
      <c r="C14" s="15">
        <v>0.58815612382234184</v>
      </c>
      <c r="D14" s="1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CAFD-B501-4179-9451-9638E8B8177D}">
  <sheetPr codeName="Sheet10">
    <tabColor rgb="FFFFFF00"/>
  </sheetPr>
  <dimension ref="A3:D7"/>
  <sheetViews>
    <sheetView tabSelected="1" topLeftCell="A13" workbookViewId="0">
      <selection activeCell="O33" sqref="O3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6" width="11.28515625" bestFit="1" customWidth="1"/>
    <col min="7" max="7" width="9.7109375" bestFit="1" customWidth="1"/>
    <col min="8" max="8" width="13.5703125" bestFit="1" customWidth="1"/>
    <col min="9" max="9" width="9.7109375" bestFit="1" customWidth="1"/>
    <col min="10" max="10" width="18.5703125" bestFit="1" customWidth="1"/>
    <col min="11" max="11" width="14.7109375" bestFit="1" customWidth="1"/>
  </cols>
  <sheetData>
    <row r="3" spans="1:4" x14ac:dyDescent="0.25">
      <c r="A3" s="7" t="s">
        <v>8401</v>
      </c>
      <c r="B3" s="7" t="s">
        <v>8322</v>
      </c>
    </row>
    <row r="4" spans="1:4" x14ac:dyDescent="0.25">
      <c r="A4" s="7" t="s">
        <v>8310</v>
      </c>
      <c r="B4" t="s">
        <v>8221</v>
      </c>
      <c r="C4" t="s">
        <v>8219</v>
      </c>
      <c r="D4" t="s">
        <v>8320</v>
      </c>
    </row>
    <row r="5" spans="1:4" x14ac:dyDescent="0.25">
      <c r="A5" s="8" t="s">
        <v>8400</v>
      </c>
      <c r="B5" s="15">
        <v>0.46285172304773947</v>
      </c>
      <c r="C5" s="15">
        <v>0.53714827695226053</v>
      </c>
      <c r="D5" s="16">
        <v>1</v>
      </c>
    </row>
    <row r="6" spans="1:4" x14ac:dyDescent="0.25">
      <c r="A6" s="8" t="s">
        <v>8399</v>
      </c>
      <c r="B6" s="15">
        <v>0.11956521739130435</v>
      </c>
      <c r="C6" s="15">
        <v>0.88043478260869568</v>
      </c>
      <c r="D6" s="16">
        <v>1</v>
      </c>
    </row>
    <row r="7" spans="1:4" x14ac:dyDescent="0.25">
      <c r="A7" s="8" t="s">
        <v>8320</v>
      </c>
      <c r="B7" s="15">
        <v>0.41184387617765816</v>
      </c>
      <c r="C7" s="15">
        <v>0.58815612382234184</v>
      </c>
      <c r="D7" s="16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EFE57-3FBD-4841-BEED-B3ABC66D0295}">
  <sheetPr codeName="Sheet11">
    <tabColor rgb="FFFFFF00"/>
  </sheetPr>
  <dimension ref="A3:D7"/>
  <sheetViews>
    <sheetView workbookViewId="0">
      <selection activeCell="O33" sqref="O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3" spans="1:4" x14ac:dyDescent="0.25">
      <c r="A3" s="7" t="s">
        <v>8321</v>
      </c>
      <c r="B3" s="7" t="s">
        <v>8322</v>
      </c>
    </row>
    <row r="4" spans="1:4" x14ac:dyDescent="0.25">
      <c r="A4" s="7" t="s">
        <v>8310</v>
      </c>
      <c r="B4" t="s">
        <v>8221</v>
      </c>
      <c r="C4" t="s">
        <v>8219</v>
      </c>
      <c r="D4" t="s">
        <v>8320</v>
      </c>
    </row>
    <row r="5" spans="1:4" x14ac:dyDescent="0.25">
      <c r="A5" s="8" t="s">
        <v>8400</v>
      </c>
      <c r="B5">
        <v>1464</v>
      </c>
      <c r="C5">
        <v>1699</v>
      </c>
      <c r="D5">
        <v>3163</v>
      </c>
    </row>
    <row r="6" spans="1:4" x14ac:dyDescent="0.25">
      <c r="A6" s="8" t="s">
        <v>8399</v>
      </c>
      <c r="B6">
        <v>66</v>
      </c>
      <c r="C6">
        <v>486</v>
      </c>
      <c r="D6">
        <v>552</v>
      </c>
    </row>
    <row r="7" spans="1:4" x14ac:dyDescent="0.25">
      <c r="A7" s="8" t="s">
        <v>8320</v>
      </c>
      <c r="B7">
        <v>1530</v>
      </c>
      <c r="C7">
        <v>2185</v>
      </c>
      <c r="D7">
        <v>3715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8232C-21FD-4B40-BBB6-BE75EF0A3304}">
  <sheetPr codeName="Sheet13">
    <tabColor rgb="FFFFFF00"/>
  </sheetPr>
  <dimension ref="A1:C12"/>
  <sheetViews>
    <sheetView workbookViewId="0">
      <selection activeCell="A4" sqref="A4"/>
    </sheetView>
  </sheetViews>
  <sheetFormatPr defaultRowHeight="15" x14ac:dyDescent="0.25"/>
  <cols>
    <col min="1" max="1" width="14.140625" bestFit="1" customWidth="1"/>
    <col min="2" max="2" width="12.28515625" bestFit="1" customWidth="1"/>
    <col min="3" max="3" width="15" bestFit="1" customWidth="1"/>
  </cols>
  <sheetData>
    <row r="1" spans="1:3" x14ac:dyDescent="0.25">
      <c r="A1" s="7" t="s">
        <v>8218</v>
      </c>
      <c r="B1" t="s">
        <v>8219</v>
      </c>
    </row>
    <row r="3" spans="1:3" x14ac:dyDescent="0.25">
      <c r="A3" s="7" t="s">
        <v>8310</v>
      </c>
      <c r="B3" t="s">
        <v>8402</v>
      </c>
      <c r="C3" t="s">
        <v>8403</v>
      </c>
    </row>
    <row r="4" spans="1:3" x14ac:dyDescent="0.25">
      <c r="A4" s="8" t="s">
        <v>8311</v>
      </c>
      <c r="B4" s="17">
        <v>4499475</v>
      </c>
      <c r="C4" s="17">
        <v>5313576.17</v>
      </c>
    </row>
    <row r="5" spans="1:3" x14ac:dyDescent="0.25">
      <c r="A5" s="8" t="s">
        <v>8312</v>
      </c>
      <c r="B5" s="17">
        <v>488900</v>
      </c>
      <c r="C5" s="17">
        <v>849487.14</v>
      </c>
    </row>
    <row r="6" spans="1:3" x14ac:dyDescent="0.25">
      <c r="A6" s="8" t="s">
        <v>8313</v>
      </c>
      <c r="B6" s="17">
        <v>672426</v>
      </c>
      <c r="C6" s="17">
        <v>2791408.56</v>
      </c>
    </row>
    <row r="7" spans="1:3" x14ac:dyDescent="0.25">
      <c r="A7" s="8" t="s">
        <v>8315</v>
      </c>
      <c r="B7" s="17">
        <v>2535733.02</v>
      </c>
      <c r="C7" s="17">
        <v>3147611.6399999992</v>
      </c>
    </row>
    <row r="8" spans="1:3" x14ac:dyDescent="0.25">
      <c r="A8" s="8" t="s">
        <v>8316</v>
      </c>
      <c r="B8" s="17">
        <v>1476833</v>
      </c>
      <c r="C8" s="17">
        <v>2177693.4200000004</v>
      </c>
    </row>
    <row r="9" spans="1:3" x14ac:dyDescent="0.25">
      <c r="A9" s="8" t="s">
        <v>8317</v>
      </c>
      <c r="B9" s="17">
        <v>723776</v>
      </c>
      <c r="C9" s="17">
        <v>1535350.9</v>
      </c>
    </row>
    <row r="10" spans="1:3" x14ac:dyDescent="0.25">
      <c r="A10" s="8" t="s">
        <v>8318</v>
      </c>
      <c r="B10" s="17">
        <v>6715168.79</v>
      </c>
      <c r="C10" s="17">
        <v>19665020.159999996</v>
      </c>
    </row>
    <row r="11" spans="1:3" x14ac:dyDescent="0.25">
      <c r="A11" s="8" t="s">
        <v>8319</v>
      </c>
      <c r="B11" s="17">
        <v>4447052</v>
      </c>
      <c r="C11" s="17">
        <v>5115585.3800000018</v>
      </c>
    </row>
    <row r="12" spans="1:3" x14ac:dyDescent="0.25">
      <c r="A12" s="8" t="s">
        <v>8320</v>
      </c>
      <c r="B12" s="17">
        <v>21559363.809999999</v>
      </c>
      <c r="C12" s="17">
        <v>40595733.369999997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Base_Data</vt:lpstr>
      <vt:lpstr>Success trends by Category</vt:lpstr>
      <vt:lpstr>Success trends by sub-category</vt:lpstr>
      <vt:lpstr>Success trends over the years</vt:lpstr>
      <vt:lpstr>Success trends Vs Goal</vt:lpstr>
      <vt:lpstr>Success trends by Category-%</vt:lpstr>
      <vt:lpstr>Success trends -updated</vt:lpstr>
      <vt:lpstr>Success trends-% updated</vt:lpstr>
      <vt:lpstr>Staff Pick impact-%</vt:lpstr>
      <vt:lpstr>Staff Pick Impact-counts</vt:lpstr>
      <vt:lpstr>Pivot9 (Additional 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Avi Seth</cp:lastModifiedBy>
  <dcterms:created xsi:type="dcterms:W3CDTF">2017-04-20T15:17:24Z</dcterms:created>
  <dcterms:modified xsi:type="dcterms:W3CDTF">2019-02-25T20:56:28Z</dcterms:modified>
</cp:coreProperties>
</file>