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ables/table5.xml" ContentType="application/vnd.openxmlformats-officedocument.spreadsheetml.table+xml"/>
  <Override PartName="/xl/tables/table6.xml" ContentType="application/vnd.openxmlformats-officedocument.spreadsheetml.table+xml"/>
  <Override PartName="/xl/pivotTables/pivotTable6.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EA4D5B27-C226-429A-9314-CDDA66DB7A7B}" xr6:coauthVersionLast="47" xr6:coauthVersionMax="47" xr10:uidLastSave="{00000000-0000-0000-0000-000000000000}"/>
  <bookViews>
    <workbookView xWindow="-120" yWindow="-120" windowWidth="20730" windowHeight="11160" firstSheet="3" activeTab="5" xr2:uid="{26D4546B-D2A1-4444-8EAF-A6228F96F0C1}"/>
  </bookViews>
  <sheets>
    <sheet name="Data" sheetId="1" r:id="rId1"/>
    <sheet name="Q1 to Q3" sheetId="2" r:id="rId2"/>
    <sheet name="Q4 to 7" sheetId="3" r:id="rId3"/>
    <sheet name="geting error in profit" sheetId="7" r:id="rId4"/>
    <sheet name="Dynamic country level cells rep" sheetId="8" r:id="rId5"/>
    <sheet name="open ended qn(which product dis" sheetId="9" r:id="rId6"/>
  </sheets>
  <definedNames>
    <definedName name="_xlnm._FilterDatabase" localSheetId="0" hidden="1">Data!$C$11:$G$11</definedName>
    <definedName name="_xlnm._FilterDatabase" localSheetId="1" hidden="1">'Q1 to Q3'!$B$323:$E$330</definedName>
    <definedName name="_xlchart.v1.0" hidden="1">'Q4 to 7'!$AA$52:$AA$351</definedName>
    <definedName name="_xlchart.v1.1" hidden="1">'Q4 to 7'!$AA$52:$AA$351</definedName>
    <definedName name="_xlchart.v1.2" hidden="1">'Q4 to 7'!$Y$52:$Y$351</definedName>
    <definedName name="_xlcn.WorksheetConnection_beginnerDAcourseblank1.xlsxdata1" hidden="1">data[]</definedName>
    <definedName name="Slicer_Geography">#N/A</definedName>
    <definedName name="Slicer_Geography1">#N/A</definedName>
    <definedName name="Slicer_Sales_Person">#N/A</definedName>
  </definedNames>
  <calcPr calcId="191029"/>
  <pivotCaches>
    <pivotCache cacheId="0" r:id="rId7"/>
    <pivotCache cacheId="69" r:id="rId8"/>
    <pivotCache cacheId="73" r:id="rId9"/>
    <pivotCache cacheId="92" r:id="rId10"/>
  </pivotCaches>
  <extLst>
    <ext xmlns:x14="http://schemas.microsoft.com/office/spreadsheetml/2009/9/main" uri="{876F7934-8845-4945-9796-88D515C7AA90}">
      <x14:pivotCaches>
        <pivotCache cacheId="72" r:id="rId11"/>
        <pivotCache cacheId="80" r:id="rId12"/>
      </x14:pivotCaches>
    </ex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1" name="data 1" connection="WorksheetConnection_beginner-DA-course-blank (1).xlsx!data"/>
          <x15:modelTable id="data" name="data" connection="WorksheetConnection_beginner-DA-course-blank (1).xlsx! data"/>
        </x15:modelTable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7" i="8" l="1"/>
  <c r="K8" i="8"/>
  <c r="K9" i="8"/>
  <c r="K10" i="8"/>
  <c r="K11" i="8"/>
  <c r="K12" i="8"/>
  <c r="K13" i="8"/>
  <c r="K14" i="8"/>
  <c r="K15" i="8"/>
  <c r="K16" i="8"/>
  <c r="J16" i="8"/>
  <c r="L16" i="8" s="1"/>
  <c r="J7" i="8"/>
  <c r="L7" i="8" s="1"/>
  <c r="J8" i="8"/>
  <c r="L8" i="8" s="1"/>
  <c r="J9" i="8"/>
  <c r="L9" i="8" s="1"/>
  <c r="J10" i="8"/>
  <c r="L10" i="8" s="1"/>
  <c r="J11" i="8"/>
  <c r="L11" i="8" s="1"/>
  <c r="J12" i="8"/>
  <c r="L12" i="8" s="1"/>
  <c r="J13" i="8"/>
  <c r="L13" i="8" s="1"/>
  <c r="J14" i="8"/>
  <c r="L14" i="8" s="1"/>
  <c r="J15" i="8"/>
  <c r="L15" i="8" s="1"/>
  <c r="H17" i="1"/>
  <c r="I17" i="1" s="1"/>
  <c r="J17" i="1"/>
  <c r="H18" i="1"/>
  <c r="I18" i="1" s="1"/>
  <c r="J18" i="1" s="1"/>
  <c r="H19" i="1"/>
  <c r="I19" i="1" s="1"/>
  <c r="J19" i="1" s="1"/>
  <c r="H24" i="1"/>
  <c r="I24" i="1"/>
  <c r="J24" i="1"/>
  <c r="H25" i="1"/>
  <c r="I25" i="1" s="1"/>
  <c r="J25" i="1"/>
  <c r="H26" i="1"/>
  <c r="I26" i="1" s="1"/>
  <c r="J26" i="1" s="1"/>
  <c r="H27" i="1"/>
  <c r="I27" i="1" s="1"/>
  <c r="J27" i="1" s="1"/>
  <c r="H28" i="1"/>
  <c r="I28" i="1"/>
  <c r="J28" i="1"/>
  <c r="H29" i="1"/>
  <c r="I29" i="1" s="1"/>
  <c r="J29" i="1"/>
  <c r="H30" i="1"/>
  <c r="I30" i="1" s="1"/>
  <c r="J30" i="1" s="1"/>
  <c r="H31" i="1"/>
  <c r="I31" i="1" s="1"/>
  <c r="J31" i="1" s="1"/>
  <c r="H32" i="1"/>
  <c r="I32" i="1"/>
  <c r="J32" i="1"/>
  <c r="H33" i="1"/>
  <c r="I33" i="1" s="1"/>
  <c r="J33" i="1"/>
  <c r="H35" i="1"/>
  <c r="I35" i="1" s="1"/>
  <c r="J35" i="1" s="1"/>
  <c r="H36" i="1"/>
  <c r="I36" i="1" s="1"/>
  <c r="J36" i="1" s="1"/>
  <c r="H37" i="1"/>
  <c r="I37" i="1"/>
  <c r="J37" i="1"/>
  <c r="H38" i="1"/>
  <c r="I38" i="1" s="1"/>
  <c r="J38" i="1"/>
  <c r="H39" i="1"/>
  <c r="I39" i="1" s="1"/>
  <c r="J39" i="1" s="1"/>
  <c r="H40" i="1"/>
  <c r="I40" i="1" s="1"/>
  <c r="J40" i="1" s="1"/>
  <c r="H41" i="1"/>
  <c r="I41" i="1"/>
  <c r="J41" i="1"/>
  <c r="H42" i="1"/>
  <c r="I42" i="1" s="1"/>
  <c r="J42" i="1"/>
  <c r="H43" i="1"/>
  <c r="I43" i="1" s="1"/>
  <c r="J43" i="1" s="1"/>
  <c r="H44" i="1"/>
  <c r="I44" i="1" s="1"/>
  <c r="J44" i="1" s="1"/>
  <c r="H45" i="1"/>
  <c r="I45" i="1"/>
  <c r="J45" i="1"/>
  <c r="H46" i="1"/>
  <c r="I46" i="1"/>
  <c r="J46" i="1"/>
  <c r="H47" i="1"/>
  <c r="I47" i="1" s="1"/>
  <c r="J47" i="1" s="1"/>
  <c r="H48" i="1"/>
  <c r="I48" i="1"/>
  <c r="J48" i="1" s="1"/>
  <c r="H49" i="1"/>
  <c r="I49" i="1"/>
  <c r="J49" i="1" s="1"/>
  <c r="H50" i="1"/>
  <c r="I50" i="1"/>
  <c r="J50" i="1"/>
  <c r="H51" i="1"/>
  <c r="I51" i="1" s="1"/>
  <c r="J51" i="1" s="1"/>
  <c r="H52" i="1"/>
  <c r="I52" i="1"/>
  <c r="J52" i="1" s="1"/>
  <c r="H53" i="1"/>
  <c r="I53" i="1"/>
  <c r="J53" i="1"/>
  <c r="H54" i="1"/>
  <c r="I54" i="1"/>
  <c r="J54" i="1"/>
  <c r="H55" i="1"/>
  <c r="I55" i="1" s="1"/>
  <c r="J55" i="1" s="1"/>
  <c r="H56" i="1"/>
  <c r="I56" i="1"/>
  <c r="J56" i="1" s="1"/>
  <c r="H57" i="1"/>
  <c r="I57" i="1"/>
  <c r="J57" i="1"/>
  <c r="H58" i="1"/>
  <c r="I58" i="1"/>
  <c r="J58" i="1"/>
  <c r="H59" i="1"/>
  <c r="I59" i="1" s="1"/>
  <c r="J59" i="1" s="1"/>
  <c r="H60" i="1"/>
  <c r="I60" i="1" s="1"/>
  <c r="J60" i="1" s="1"/>
  <c r="H61" i="1"/>
  <c r="I61" i="1"/>
  <c r="J61" i="1"/>
  <c r="H62" i="1"/>
  <c r="I62" i="1"/>
  <c r="J62" i="1"/>
  <c r="H63" i="1"/>
  <c r="I63" i="1" s="1"/>
  <c r="J63" i="1" s="1"/>
  <c r="H64" i="1"/>
  <c r="I64" i="1"/>
  <c r="J64" i="1" s="1"/>
  <c r="H65" i="1"/>
  <c r="I65" i="1"/>
  <c r="J65" i="1" s="1"/>
  <c r="H66" i="1"/>
  <c r="I66" i="1"/>
  <c r="J66" i="1"/>
  <c r="H67" i="1"/>
  <c r="I67" i="1" s="1"/>
  <c r="J67" i="1" s="1"/>
  <c r="H68" i="1"/>
  <c r="I68" i="1" s="1"/>
  <c r="J68" i="1" s="1"/>
  <c r="H69" i="1"/>
  <c r="I69" i="1"/>
  <c r="J69" i="1"/>
  <c r="H70" i="1"/>
  <c r="I70" i="1"/>
  <c r="J70" i="1"/>
  <c r="H71" i="1"/>
  <c r="I71" i="1" s="1"/>
  <c r="J71" i="1" s="1"/>
  <c r="H72" i="1"/>
  <c r="I72" i="1"/>
  <c r="J72" i="1" s="1"/>
  <c r="H73" i="1"/>
  <c r="I73" i="1"/>
  <c r="J73" i="1" s="1"/>
  <c r="H74" i="1"/>
  <c r="I74" i="1"/>
  <c r="J74" i="1"/>
  <c r="H75" i="1"/>
  <c r="I75" i="1" s="1"/>
  <c r="J75" i="1" s="1"/>
  <c r="H76" i="1"/>
  <c r="I76" i="1" s="1"/>
  <c r="J76" i="1" s="1"/>
  <c r="H77" i="1"/>
  <c r="I77" i="1"/>
  <c r="J77" i="1"/>
  <c r="H78" i="1"/>
  <c r="I78" i="1"/>
  <c r="J78" i="1"/>
  <c r="H79" i="1"/>
  <c r="I79" i="1" s="1"/>
  <c r="J79" i="1" s="1"/>
  <c r="H80" i="1"/>
  <c r="I80" i="1"/>
  <c r="J80" i="1" s="1"/>
  <c r="H81" i="1"/>
  <c r="I81" i="1"/>
  <c r="J81" i="1" s="1"/>
  <c r="H82" i="1"/>
  <c r="I82" i="1"/>
  <c r="J82" i="1"/>
  <c r="H83" i="1"/>
  <c r="I83" i="1" s="1"/>
  <c r="J83" i="1" s="1"/>
  <c r="H84" i="1"/>
  <c r="I84" i="1" s="1"/>
  <c r="J84" i="1" s="1"/>
  <c r="H85" i="1"/>
  <c r="I85" i="1"/>
  <c r="J85" i="1"/>
  <c r="H86" i="1"/>
  <c r="I86" i="1"/>
  <c r="J86" i="1"/>
  <c r="H87" i="1"/>
  <c r="I87" i="1" s="1"/>
  <c r="J87" i="1" s="1"/>
  <c r="H88" i="1"/>
  <c r="I88" i="1"/>
  <c r="J88" i="1" s="1"/>
  <c r="H89" i="1"/>
  <c r="I89" i="1"/>
  <c r="J89" i="1" s="1"/>
  <c r="H90" i="1"/>
  <c r="I90" i="1"/>
  <c r="J90" i="1"/>
  <c r="H91" i="1"/>
  <c r="I91" i="1" s="1"/>
  <c r="J91" i="1" s="1"/>
  <c r="H92" i="1"/>
  <c r="I92" i="1" s="1"/>
  <c r="J92" i="1" s="1"/>
  <c r="H93" i="1"/>
  <c r="I93" i="1"/>
  <c r="J93" i="1"/>
  <c r="H94" i="1"/>
  <c r="I94" i="1"/>
  <c r="J94" i="1"/>
  <c r="H95" i="1"/>
  <c r="I95" i="1" s="1"/>
  <c r="J95" i="1" s="1"/>
  <c r="H96" i="1"/>
  <c r="I96" i="1"/>
  <c r="J96" i="1" s="1"/>
  <c r="H97" i="1"/>
  <c r="I97" i="1"/>
  <c r="J97" i="1" s="1"/>
  <c r="H98" i="1"/>
  <c r="I98" i="1"/>
  <c r="J98" i="1"/>
  <c r="H99" i="1"/>
  <c r="I99" i="1" s="1"/>
  <c r="J99" i="1" s="1"/>
  <c r="H100" i="1"/>
  <c r="I100" i="1" s="1"/>
  <c r="J100" i="1" s="1"/>
  <c r="H101" i="1"/>
  <c r="I101" i="1"/>
  <c r="J101" i="1"/>
  <c r="H102" i="1"/>
  <c r="I102" i="1"/>
  <c r="J102" i="1"/>
  <c r="H103" i="1"/>
  <c r="I103" i="1" s="1"/>
  <c r="J103" i="1" s="1"/>
  <c r="H104" i="1"/>
  <c r="I104" i="1"/>
  <c r="J104" i="1" s="1"/>
  <c r="H105" i="1"/>
  <c r="I105" i="1"/>
  <c r="J105" i="1" s="1"/>
  <c r="H106" i="1"/>
  <c r="I106" i="1"/>
  <c r="J106" i="1"/>
  <c r="H107" i="1"/>
  <c r="I107" i="1" s="1"/>
  <c r="J107" i="1" s="1"/>
  <c r="H108" i="1"/>
  <c r="I108" i="1" s="1"/>
  <c r="J108" i="1" s="1"/>
  <c r="H109" i="1"/>
  <c r="I109" i="1"/>
  <c r="J109" i="1"/>
  <c r="H110" i="1"/>
  <c r="I110" i="1"/>
  <c r="J110" i="1"/>
  <c r="H111" i="1"/>
  <c r="I111" i="1" s="1"/>
  <c r="J111" i="1" s="1"/>
  <c r="H112" i="1"/>
  <c r="I112" i="1"/>
  <c r="J112" i="1" s="1"/>
  <c r="H113" i="1"/>
  <c r="I113" i="1"/>
  <c r="J113" i="1" s="1"/>
  <c r="H114" i="1"/>
  <c r="I114" i="1"/>
  <c r="J114" i="1"/>
  <c r="H115" i="1"/>
  <c r="I115" i="1" s="1"/>
  <c r="J115" i="1" s="1"/>
  <c r="H116" i="1"/>
  <c r="I116" i="1" s="1"/>
  <c r="J116" i="1" s="1"/>
  <c r="H117" i="1"/>
  <c r="I117" i="1"/>
  <c r="J117" i="1" s="1"/>
  <c r="H118" i="1"/>
  <c r="I118" i="1"/>
  <c r="J118" i="1"/>
  <c r="H119" i="1"/>
  <c r="I119" i="1" s="1"/>
  <c r="J119" i="1" s="1"/>
  <c r="H120" i="1"/>
  <c r="I120" i="1"/>
  <c r="J120" i="1" s="1"/>
  <c r="H121" i="1"/>
  <c r="I121" i="1"/>
  <c r="J121" i="1" s="1"/>
  <c r="H122" i="1"/>
  <c r="I122" i="1"/>
  <c r="J122" i="1"/>
  <c r="H123" i="1"/>
  <c r="I123" i="1" s="1"/>
  <c r="J123" i="1" s="1"/>
  <c r="H124" i="1"/>
  <c r="I124" i="1" s="1"/>
  <c r="J124" i="1" s="1"/>
  <c r="H125" i="1"/>
  <c r="I125" i="1"/>
  <c r="J125" i="1"/>
  <c r="H126" i="1"/>
  <c r="I126" i="1"/>
  <c r="J126" i="1"/>
  <c r="H127" i="1"/>
  <c r="I127" i="1" s="1"/>
  <c r="J127" i="1" s="1"/>
  <c r="H128" i="1"/>
  <c r="I128" i="1" s="1"/>
  <c r="J128" i="1" s="1"/>
  <c r="H129" i="1"/>
  <c r="I129" i="1"/>
  <c r="J129" i="1" s="1"/>
  <c r="H130" i="1"/>
  <c r="I130" i="1"/>
  <c r="J130" i="1"/>
  <c r="H131" i="1"/>
  <c r="I131" i="1" s="1"/>
  <c r="J131" i="1" s="1"/>
  <c r="H132" i="1"/>
  <c r="I132" i="1" s="1"/>
  <c r="J132" i="1" s="1"/>
  <c r="H133" i="1"/>
  <c r="I133" i="1"/>
  <c r="J133" i="1" s="1"/>
  <c r="H134" i="1"/>
  <c r="I134" i="1"/>
  <c r="J134" i="1"/>
  <c r="H135" i="1"/>
  <c r="I135" i="1" s="1"/>
  <c r="J135" i="1" s="1"/>
  <c r="H136" i="1"/>
  <c r="I136" i="1"/>
  <c r="J136" i="1" s="1"/>
  <c r="H137" i="1"/>
  <c r="I137" i="1"/>
  <c r="J137" i="1" s="1"/>
  <c r="H138" i="1"/>
  <c r="I138" i="1"/>
  <c r="J138" i="1"/>
  <c r="H139" i="1"/>
  <c r="I139" i="1" s="1"/>
  <c r="J139" i="1" s="1"/>
  <c r="H140" i="1"/>
  <c r="I140" i="1" s="1"/>
  <c r="J140" i="1" s="1"/>
  <c r="H141" i="1"/>
  <c r="I141" i="1"/>
  <c r="J141" i="1"/>
  <c r="H142" i="1"/>
  <c r="I142" i="1"/>
  <c r="J142" i="1"/>
  <c r="H143" i="1"/>
  <c r="I143" i="1" s="1"/>
  <c r="J143" i="1" s="1"/>
  <c r="H144" i="1"/>
  <c r="I144" i="1" s="1"/>
  <c r="J144" i="1" s="1"/>
  <c r="H145" i="1"/>
  <c r="I145" i="1"/>
  <c r="J145" i="1" s="1"/>
  <c r="H146" i="1"/>
  <c r="I146" i="1"/>
  <c r="J146" i="1"/>
  <c r="H147" i="1"/>
  <c r="I147" i="1" s="1"/>
  <c r="J147" i="1" s="1"/>
  <c r="H148" i="1"/>
  <c r="I148" i="1" s="1"/>
  <c r="J148" i="1" s="1"/>
  <c r="H149" i="1"/>
  <c r="I149" i="1"/>
  <c r="J149" i="1" s="1"/>
  <c r="H150" i="1"/>
  <c r="I150" i="1"/>
  <c r="J150" i="1"/>
  <c r="H151" i="1"/>
  <c r="I151" i="1" s="1"/>
  <c r="J151" i="1" s="1"/>
  <c r="H152" i="1"/>
  <c r="I152" i="1"/>
  <c r="J152" i="1" s="1"/>
  <c r="H153" i="1"/>
  <c r="I153" i="1"/>
  <c r="J153" i="1" s="1"/>
  <c r="H154" i="1"/>
  <c r="I154" i="1"/>
  <c r="J154" i="1"/>
  <c r="H155" i="1"/>
  <c r="I155" i="1" s="1"/>
  <c r="J155" i="1" s="1"/>
  <c r="H156" i="1"/>
  <c r="I156" i="1" s="1"/>
  <c r="J156" i="1" s="1"/>
  <c r="H157" i="1"/>
  <c r="I157" i="1"/>
  <c r="J157" i="1"/>
  <c r="H158" i="1"/>
  <c r="I158" i="1"/>
  <c r="J158" i="1"/>
  <c r="H159" i="1"/>
  <c r="I159" i="1" s="1"/>
  <c r="J159" i="1" s="1"/>
  <c r="H160" i="1"/>
  <c r="I160" i="1" s="1"/>
  <c r="J160" i="1" s="1"/>
  <c r="H161" i="1"/>
  <c r="I161" i="1"/>
  <c r="J161" i="1" s="1"/>
  <c r="H162" i="1"/>
  <c r="I162" i="1"/>
  <c r="J162" i="1"/>
  <c r="H163" i="1"/>
  <c r="I163" i="1" s="1"/>
  <c r="J163" i="1" s="1"/>
  <c r="H164" i="1"/>
  <c r="I164" i="1" s="1"/>
  <c r="J164" i="1" s="1"/>
  <c r="H165" i="1"/>
  <c r="I165" i="1"/>
  <c r="J165" i="1" s="1"/>
  <c r="H166" i="1"/>
  <c r="I166" i="1"/>
  <c r="J166" i="1"/>
  <c r="H167" i="1"/>
  <c r="I167" i="1" s="1"/>
  <c r="J167" i="1" s="1"/>
  <c r="H168" i="1"/>
  <c r="I168" i="1"/>
  <c r="J168" i="1" s="1"/>
  <c r="H169" i="1"/>
  <c r="I169" i="1"/>
  <c r="J169" i="1" s="1"/>
  <c r="H170" i="1"/>
  <c r="I170" i="1"/>
  <c r="J170" i="1"/>
  <c r="H171" i="1"/>
  <c r="I171" i="1" s="1"/>
  <c r="J171" i="1" s="1"/>
  <c r="H172" i="1"/>
  <c r="I172" i="1" s="1"/>
  <c r="J172" i="1" s="1"/>
  <c r="H173" i="1"/>
  <c r="I173" i="1"/>
  <c r="J173" i="1"/>
  <c r="H174" i="1"/>
  <c r="I174" i="1"/>
  <c r="J174" i="1"/>
  <c r="H175" i="1"/>
  <c r="I175" i="1" s="1"/>
  <c r="J175" i="1" s="1"/>
  <c r="H176" i="1"/>
  <c r="I176" i="1" s="1"/>
  <c r="J176" i="1" s="1"/>
  <c r="H177" i="1"/>
  <c r="I177" i="1"/>
  <c r="J177" i="1" s="1"/>
  <c r="H178" i="1"/>
  <c r="I178" i="1"/>
  <c r="J178" i="1"/>
  <c r="H179" i="1"/>
  <c r="I179" i="1" s="1"/>
  <c r="J179" i="1" s="1"/>
  <c r="H180" i="1"/>
  <c r="I180" i="1" s="1"/>
  <c r="J180" i="1" s="1"/>
  <c r="H181" i="1"/>
  <c r="I181" i="1"/>
  <c r="J181" i="1" s="1"/>
  <c r="H182" i="1"/>
  <c r="I182" i="1"/>
  <c r="J182" i="1"/>
  <c r="H183" i="1"/>
  <c r="I183" i="1" s="1"/>
  <c r="J183" i="1" s="1"/>
  <c r="H184" i="1"/>
  <c r="I184" i="1" s="1"/>
  <c r="J184" i="1" s="1"/>
  <c r="H185" i="1"/>
  <c r="I185" i="1" s="1"/>
  <c r="J185" i="1" s="1"/>
  <c r="H186" i="1"/>
  <c r="I186" i="1"/>
  <c r="J186" i="1" s="1"/>
  <c r="H187" i="1"/>
  <c r="I187" i="1" s="1"/>
  <c r="J187" i="1" s="1"/>
  <c r="H188" i="1"/>
  <c r="I188" i="1" s="1"/>
  <c r="J188" i="1" s="1"/>
  <c r="H189" i="1"/>
  <c r="I189" i="1" s="1"/>
  <c r="J189" i="1" s="1"/>
  <c r="H190" i="1"/>
  <c r="I190" i="1"/>
  <c r="J190" i="1" s="1"/>
  <c r="H191" i="1"/>
  <c r="I191" i="1" s="1"/>
  <c r="J191" i="1" s="1"/>
  <c r="H192" i="1"/>
  <c r="I192" i="1" s="1"/>
  <c r="J192" i="1" s="1"/>
  <c r="H193" i="1"/>
  <c r="I193" i="1"/>
  <c r="J193" i="1" s="1"/>
  <c r="H194" i="1"/>
  <c r="I194" i="1" s="1"/>
  <c r="J194" i="1" s="1"/>
  <c r="H195" i="1"/>
  <c r="I195" i="1" s="1"/>
  <c r="J195" i="1" s="1"/>
  <c r="H196" i="1"/>
  <c r="I196" i="1" s="1"/>
  <c r="J196" i="1" s="1"/>
  <c r="H197" i="1"/>
  <c r="I197" i="1"/>
  <c r="J197" i="1" s="1"/>
  <c r="H198" i="1"/>
  <c r="I198" i="1" s="1"/>
  <c r="J198" i="1" s="1"/>
  <c r="H199" i="1"/>
  <c r="I199" i="1" s="1"/>
  <c r="J199" i="1" s="1"/>
  <c r="H200" i="1"/>
  <c r="I200" i="1" s="1"/>
  <c r="J200" i="1" s="1"/>
  <c r="H201" i="1"/>
  <c r="I201" i="1"/>
  <c r="J201" i="1" s="1"/>
  <c r="H202" i="1"/>
  <c r="I202" i="1" s="1"/>
  <c r="J202" i="1" s="1"/>
  <c r="H203" i="1"/>
  <c r="I203" i="1" s="1"/>
  <c r="J203" i="1" s="1"/>
  <c r="H204" i="1"/>
  <c r="I204" i="1" s="1"/>
  <c r="J204" i="1" s="1"/>
  <c r="H205" i="1"/>
  <c r="I205" i="1"/>
  <c r="J205" i="1" s="1"/>
  <c r="H206" i="1"/>
  <c r="I206" i="1" s="1"/>
  <c r="J206" i="1" s="1"/>
  <c r="H207" i="1"/>
  <c r="I207" i="1" s="1"/>
  <c r="J207" i="1" s="1"/>
  <c r="H208" i="1"/>
  <c r="I208" i="1" s="1"/>
  <c r="J208" i="1" s="1"/>
  <c r="H209" i="1"/>
  <c r="I209" i="1"/>
  <c r="J209" i="1" s="1"/>
  <c r="H210" i="1"/>
  <c r="I210" i="1" s="1"/>
  <c r="J210" i="1" s="1"/>
  <c r="H211" i="1"/>
  <c r="I211" i="1" s="1"/>
  <c r="J211" i="1" s="1"/>
  <c r="H212" i="1"/>
  <c r="I212" i="1" s="1"/>
  <c r="J212" i="1" s="1"/>
  <c r="H213" i="1"/>
  <c r="I213" i="1"/>
  <c r="J213" i="1" s="1"/>
  <c r="H214" i="1"/>
  <c r="I214" i="1" s="1"/>
  <c r="J214" i="1" s="1"/>
  <c r="H215" i="1"/>
  <c r="I215" i="1" s="1"/>
  <c r="J215" i="1" s="1"/>
  <c r="H216" i="1"/>
  <c r="I216" i="1" s="1"/>
  <c r="J216" i="1" s="1"/>
  <c r="H217" i="1"/>
  <c r="I217" i="1"/>
  <c r="J217" i="1" s="1"/>
  <c r="H218" i="1"/>
  <c r="I218" i="1" s="1"/>
  <c r="J218" i="1" s="1"/>
  <c r="H219" i="1"/>
  <c r="I219" i="1" s="1"/>
  <c r="J219" i="1" s="1"/>
  <c r="H220" i="1"/>
  <c r="I220" i="1" s="1"/>
  <c r="J220" i="1" s="1"/>
  <c r="H221" i="1"/>
  <c r="I221" i="1"/>
  <c r="J221" i="1" s="1"/>
  <c r="H222" i="1"/>
  <c r="I222" i="1" s="1"/>
  <c r="J222" i="1" s="1"/>
  <c r="H223" i="1"/>
  <c r="I223" i="1" s="1"/>
  <c r="J223" i="1" s="1"/>
  <c r="H224" i="1"/>
  <c r="I224" i="1" s="1"/>
  <c r="J224" i="1" s="1"/>
  <c r="H225" i="1"/>
  <c r="I225" i="1"/>
  <c r="J225" i="1" s="1"/>
  <c r="H226" i="1"/>
  <c r="I226" i="1"/>
  <c r="J226" i="1"/>
  <c r="H227" i="1"/>
  <c r="I227" i="1" s="1"/>
  <c r="J227" i="1" s="1"/>
  <c r="H228" i="1"/>
  <c r="I228" i="1" s="1"/>
  <c r="J228" i="1" s="1"/>
  <c r="H229" i="1"/>
  <c r="I229" i="1"/>
  <c r="J229" i="1" s="1"/>
  <c r="H230" i="1"/>
  <c r="I230" i="1"/>
  <c r="J230" i="1"/>
  <c r="H231" i="1"/>
  <c r="I231" i="1" s="1"/>
  <c r="J231" i="1" s="1"/>
  <c r="H232" i="1"/>
  <c r="I232" i="1" s="1"/>
  <c r="J232" i="1" s="1"/>
  <c r="H233" i="1"/>
  <c r="I233" i="1"/>
  <c r="J233" i="1" s="1"/>
  <c r="H234" i="1"/>
  <c r="I234" i="1"/>
  <c r="J234" i="1"/>
  <c r="H235" i="1"/>
  <c r="I235" i="1" s="1"/>
  <c r="J235" i="1" s="1"/>
  <c r="H236" i="1"/>
  <c r="I236" i="1" s="1"/>
  <c r="J236" i="1" s="1"/>
  <c r="H237" i="1"/>
  <c r="I237" i="1"/>
  <c r="J237" i="1" s="1"/>
  <c r="H238" i="1"/>
  <c r="I238" i="1" s="1"/>
  <c r="J238" i="1" s="1"/>
  <c r="H239" i="1"/>
  <c r="I239" i="1" s="1"/>
  <c r="J239" i="1" s="1"/>
  <c r="H240" i="1"/>
  <c r="I240" i="1" s="1"/>
  <c r="J240" i="1" s="1"/>
  <c r="H241" i="1"/>
  <c r="I241" i="1"/>
  <c r="J241" i="1" s="1"/>
  <c r="H242" i="1"/>
  <c r="I242" i="1" s="1"/>
  <c r="J242" i="1" s="1"/>
  <c r="H243" i="1"/>
  <c r="I243" i="1" s="1"/>
  <c r="J243" i="1" s="1"/>
  <c r="H244" i="1"/>
  <c r="I244" i="1" s="1"/>
  <c r="J244" i="1" s="1"/>
  <c r="H245" i="1"/>
  <c r="I245" i="1"/>
  <c r="J245" i="1" s="1"/>
  <c r="H246" i="1"/>
  <c r="I246" i="1" s="1"/>
  <c r="J246" i="1" s="1"/>
  <c r="H247" i="1"/>
  <c r="I247" i="1" s="1"/>
  <c r="J247" i="1" s="1"/>
  <c r="H248" i="1"/>
  <c r="I248" i="1" s="1"/>
  <c r="J248" i="1" s="1"/>
  <c r="H249" i="1"/>
  <c r="I249" i="1"/>
  <c r="J249" i="1" s="1"/>
  <c r="H250" i="1"/>
  <c r="I250" i="1" s="1"/>
  <c r="J250" i="1" s="1"/>
  <c r="H251" i="1"/>
  <c r="I251" i="1" s="1"/>
  <c r="J251" i="1" s="1"/>
  <c r="H252" i="1"/>
  <c r="I252" i="1" s="1"/>
  <c r="J252" i="1" s="1"/>
  <c r="H253" i="1"/>
  <c r="I253" i="1"/>
  <c r="J253" i="1" s="1"/>
  <c r="H254" i="1"/>
  <c r="I254" i="1" s="1"/>
  <c r="J254" i="1" s="1"/>
  <c r="H255" i="1"/>
  <c r="I255" i="1" s="1"/>
  <c r="J255" i="1" s="1"/>
  <c r="H256" i="1"/>
  <c r="I256" i="1" s="1"/>
  <c r="J256" i="1" s="1"/>
  <c r="H257" i="1"/>
  <c r="I257" i="1"/>
  <c r="J257" i="1" s="1"/>
  <c r="H258" i="1"/>
  <c r="I258" i="1" s="1"/>
  <c r="J258" i="1" s="1"/>
  <c r="H259" i="1"/>
  <c r="I259" i="1" s="1"/>
  <c r="J259" i="1" s="1"/>
  <c r="H260" i="1"/>
  <c r="I260" i="1" s="1"/>
  <c r="J260" i="1" s="1"/>
  <c r="H261" i="1"/>
  <c r="I261" i="1"/>
  <c r="J261" i="1" s="1"/>
  <c r="H262" i="1"/>
  <c r="I262" i="1" s="1"/>
  <c r="J262" i="1" s="1"/>
  <c r="H263" i="1"/>
  <c r="I263" i="1" s="1"/>
  <c r="J263" i="1" s="1"/>
  <c r="H264" i="1"/>
  <c r="I264" i="1" s="1"/>
  <c r="J264" i="1" s="1"/>
  <c r="H265" i="1"/>
  <c r="I265" i="1"/>
  <c r="J265" i="1" s="1"/>
  <c r="H266" i="1"/>
  <c r="I266" i="1" s="1"/>
  <c r="J266" i="1" s="1"/>
  <c r="H267" i="1"/>
  <c r="I267" i="1" s="1"/>
  <c r="J267" i="1" s="1"/>
  <c r="H268" i="1"/>
  <c r="I268" i="1" s="1"/>
  <c r="J268" i="1" s="1"/>
  <c r="H269" i="1"/>
  <c r="I269" i="1"/>
  <c r="J269" i="1" s="1"/>
  <c r="H270" i="1"/>
  <c r="I270" i="1" s="1"/>
  <c r="J270" i="1"/>
  <c r="H271" i="1"/>
  <c r="I271" i="1" s="1"/>
  <c r="J271" i="1" s="1"/>
  <c r="H272" i="1"/>
  <c r="I272" i="1" s="1"/>
  <c r="J272" i="1" s="1"/>
  <c r="H273" i="1"/>
  <c r="I273" i="1"/>
  <c r="J273" i="1" s="1"/>
  <c r="H274" i="1"/>
  <c r="I274" i="1" s="1"/>
  <c r="J274" i="1" s="1"/>
  <c r="H275" i="1"/>
  <c r="I275" i="1" s="1"/>
  <c r="J275" i="1" s="1"/>
  <c r="H276" i="1"/>
  <c r="I276" i="1" s="1"/>
  <c r="J276" i="1" s="1"/>
  <c r="H277" i="1"/>
  <c r="I277" i="1"/>
  <c r="J277" i="1" s="1"/>
  <c r="H278" i="1"/>
  <c r="I278" i="1" s="1"/>
  <c r="J278" i="1"/>
  <c r="H279" i="1"/>
  <c r="I279" i="1" s="1"/>
  <c r="J279" i="1" s="1"/>
  <c r="H280" i="1"/>
  <c r="I280" i="1" s="1"/>
  <c r="J280" i="1" s="1"/>
  <c r="H281" i="1"/>
  <c r="I281" i="1"/>
  <c r="J281" i="1" s="1"/>
  <c r="H282" i="1"/>
  <c r="I282" i="1" s="1"/>
  <c r="J282" i="1"/>
  <c r="H283" i="1"/>
  <c r="I283" i="1" s="1"/>
  <c r="J283" i="1" s="1"/>
  <c r="H284" i="1"/>
  <c r="I284" i="1" s="1"/>
  <c r="J284" i="1" s="1"/>
  <c r="H285" i="1"/>
  <c r="I285" i="1"/>
  <c r="J285" i="1" s="1"/>
  <c r="H286" i="1"/>
  <c r="I286" i="1" s="1"/>
  <c r="J286" i="1"/>
  <c r="H287" i="1"/>
  <c r="I287" i="1" s="1"/>
  <c r="J287" i="1" s="1"/>
  <c r="H288" i="1"/>
  <c r="I288" i="1" s="1"/>
  <c r="J288" i="1" s="1"/>
  <c r="H289" i="1"/>
  <c r="I289" i="1"/>
  <c r="J289" i="1" s="1"/>
  <c r="H290" i="1"/>
  <c r="I290" i="1" s="1"/>
  <c r="J290" i="1"/>
  <c r="H291" i="1"/>
  <c r="I291" i="1" s="1"/>
  <c r="J291" i="1" s="1"/>
  <c r="H292" i="1"/>
  <c r="I292" i="1" s="1"/>
  <c r="J292" i="1" s="1"/>
  <c r="H293" i="1"/>
  <c r="I293" i="1"/>
  <c r="J293" i="1" s="1"/>
  <c r="H294" i="1"/>
  <c r="I294" i="1" s="1"/>
  <c r="J294" i="1"/>
  <c r="H295" i="1"/>
  <c r="I295" i="1" s="1"/>
  <c r="J295" i="1" s="1"/>
  <c r="H296" i="1"/>
  <c r="I296" i="1" s="1"/>
  <c r="J296" i="1" s="1"/>
  <c r="H297" i="1"/>
  <c r="I297" i="1"/>
  <c r="J297" i="1" s="1"/>
  <c r="H298" i="1"/>
  <c r="I298" i="1" s="1"/>
  <c r="J298" i="1"/>
  <c r="H299" i="1"/>
  <c r="I299" i="1" s="1"/>
  <c r="J299" i="1" s="1"/>
  <c r="H300" i="1"/>
  <c r="I300" i="1" s="1"/>
  <c r="J300" i="1" s="1"/>
  <c r="H301" i="1"/>
  <c r="I301" i="1"/>
  <c r="J301" i="1" s="1"/>
  <c r="H302" i="1"/>
  <c r="I302" i="1" s="1"/>
  <c r="J302" i="1"/>
  <c r="H303" i="1"/>
  <c r="I303" i="1" s="1"/>
  <c r="J303" i="1" s="1"/>
  <c r="H304" i="1"/>
  <c r="I304" i="1" s="1"/>
  <c r="J304" i="1" s="1"/>
  <c r="H305" i="1"/>
  <c r="I305" i="1"/>
  <c r="J305" i="1" s="1"/>
  <c r="H306" i="1"/>
  <c r="I306" i="1" s="1"/>
  <c r="J306" i="1"/>
  <c r="H307" i="1"/>
  <c r="I307" i="1" s="1"/>
  <c r="J307" i="1" s="1"/>
  <c r="H308" i="1"/>
  <c r="I308" i="1" s="1"/>
  <c r="J308" i="1" s="1"/>
  <c r="H309" i="1"/>
  <c r="I309" i="1"/>
  <c r="J309" i="1" s="1"/>
  <c r="H310" i="1"/>
  <c r="I310" i="1" s="1"/>
  <c r="J310" i="1"/>
  <c r="H311" i="1"/>
  <c r="I311" i="1" s="1"/>
  <c r="J311" i="1" s="1"/>
  <c r="E11" i="8"/>
  <c r="D11" i="8"/>
  <c r="D8" i="8"/>
  <c r="E8" i="8"/>
  <c r="G5" i="8"/>
  <c r="H12" i="1"/>
  <c r="I12" i="1" s="1"/>
  <c r="J12" i="1" s="1"/>
  <c r="H13" i="1"/>
  <c r="I13" i="1" s="1"/>
  <c r="J13" i="1" s="1"/>
  <c r="H14" i="1"/>
  <c r="I14" i="1" s="1"/>
  <c r="J14" i="1" s="1"/>
  <c r="H15" i="1"/>
  <c r="I15" i="1" s="1"/>
  <c r="J15" i="1" s="1"/>
  <c r="H16" i="1"/>
  <c r="I16" i="1" s="1"/>
  <c r="J16" i="1" s="1"/>
  <c r="H20" i="1"/>
  <c r="I20" i="1" s="1"/>
  <c r="J20" i="1" s="1"/>
  <c r="H21" i="1"/>
  <c r="I21" i="1" s="1"/>
  <c r="J21" i="1" s="1"/>
  <c r="H22" i="1"/>
  <c r="I22" i="1" s="1"/>
  <c r="J22" i="1" s="1"/>
  <c r="H23" i="1"/>
  <c r="I23" i="1" s="1"/>
  <c r="J23" i="1" s="1"/>
  <c r="H34" i="1"/>
  <c r="I34" i="1" s="1"/>
  <c r="J34" i="1" s="1"/>
  <c r="E328" i="2"/>
  <c r="E325" i="2"/>
  <c r="E329" i="2"/>
  <c r="E330" i="2"/>
  <c r="E327" i="2"/>
  <c r="E324" i="2"/>
  <c r="E326" i="2"/>
  <c r="C328" i="2"/>
  <c r="D328" i="2" s="1"/>
  <c r="C325" i="2"/>
  <c r="D325" i="2" s="1"/>
  <c r="C329" i="2"/>
  <c r="D329" i="2" s="1"/>
  <c r="C330" i="2"/>
  <c r="D330" i="2" s="1"/>
  <c r="C327" i="2"/>
  <c r="D327" i="2" s="1"/>
  <c r="C324" i="2"/>
  <c r="D324" i="2" s="1"/>
  <c r="C326" i="2"/>
  <c r="D326" i="2" s="1"/>
  <c r="C9" i="2"/>
  <c r="E10" i="2"/>
  <c r="E9" i="2"/>
  <c r="C10" i="2"/>
  <c r="E7" i="2"/>
  <c r="C7" i="2"/>
  <c r="E6" i="2"/>
  <c r="C6" i="2"/>
  <c r="E5" i="2"/>
  <c r="C5" i="2"/>
  <c r="E4" i="2"/>
  <c r="C4" i="2"/>
  <c r="E10" i="8" l="1"/>
  <c r="D10" i="8"/>
  <c r="E9" i="8"/>
  <c r="D9" i="8"/>
  <c r="E8" i="2"/>
  <c r="C8"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7B980CC-4493-44B9-B6BD-3E9A840FDE9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F32D1A0-423D-430D-AC48-F1D2E4E1D379}" name="WorksheetConnection_beginner-DA-course-blank (1).xlsx! data" type="102" refreshedVersion="8" minRefreshableVersion="5">
    <extLst>
      <ext xmlns:x15="http://schemas.microsoft.com/office/spreadsheetml/2010/11/main" uri="{DE250136-89BD-433C-8126-D09CA5730AF9}">
        <x15:connection id="data" autoDelete="1">
          <x15:rangePr sourceName="_xlcn.WorksheetConnection_beginnerDAcourseblank1.xlsxdata1"/>
        </x15:connection>
      </ext>
    </extLst>
  </connection>
  <connection id="3" xr16:uid="{EDEFB4E5-B614-41AD-9AB4-8BC211137887}" name="WorksheetConnection_beginner-DA-course-blank (1).xlsx!data" type="102" refreshedVersion="8" minRefreshableVersion="5">
    <extLst>
      <ext xmlns:x15="http://schemas.microsoft.com/office/spreadsheetml/2010/11/main" uri="{DE250136-89BD-433C-8126-D09CA5730AF9}">
        <x15:connection id="data 1" autoDelete="1">
          <x15:rangePr sourceName="_xlcn.WorksheetConnection_beginnerDAcourseblank1.xlsxdata1"/>
        </x15:connection>
      </ext>
    </extLst>
  </connection>
</connections>
</file>

<file path=xl/sharedStrings.xml><?xml version="1.0" encoding="utf-8"?>
<sst xmlns="http://schemas.openxmlformats.org/spreadsheetml/2006/main" count="2934" uniqueCount="112">
  <si>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</si>
  <si>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</si>
  <si>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</si>
  <si>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</si>
  <si>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</si>
  <si>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</si>
  <si>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</si>
  <si>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</si>
  <si>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</si>
  <si>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</si>
  <si>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</si>
  <si>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</si>
  <si>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</si>
  <si>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</si>
  <si>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</si>
  <si>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</si>
  <si>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</si>
  <si>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</si>
  <si>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</si>
  <si>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</si>
  <si>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</si>
  <si>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</si>
  <si>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</si>
  <si>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</si>
  <si>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</si>
  <si>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</si>
  <si>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</si>
  <si>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</si>
  <si>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</si>
  <si>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</si>
  <si>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</si>
  <si>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</si>
  <si>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</si>
  <si>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</si>
  <si>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</si>
  <si>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</si>
  <si>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</si>
  <si>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</si>
  <si>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</si>
  <si>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</si>
  <si>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</si>
  <si>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</si>
  <si>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</si>
  <si>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</si>
  <si>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</si>
  <si>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</si>
  <si>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</si>
  <si>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</si>
  <si>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</si>
  <si>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</si>
  <si>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</si>
  <si>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</si>
  <si>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</si>
  <si>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</si>
  <si>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</si>
  <si>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</si>
  <si>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quick statistic</t>
  </si>
  <si>
    <t>Average</t>
  </si>
  <si>
    <t>amount</t>
  </si>
  <si>
    <t>units</t>
  </si>
  <si>
    <t>median</t>
  </si>
  <si>
    <t>min</t>
  </si>
  <si>
    <t>max</t>
  </si>
  <si>
    <t>range</t>
  </si>
  <si>
    <t>1 Q</t>
  </si>
  <si>
    <t>3 Q</t>
  </si>
  <si>
    <t xml:space="preserve">  </t>
  </si>
  <si>
    <t>distinct count of  products</t>
  </si>
  <si>
    <t>=counta(unique(data[product])</t>
  </si>
  <si>
    <t>exploratory data analysis</t>
  </si>
  <si>
    <t>sales by country (with formulas)</t>
  </si>
  <si>
    <t>country</t>
  </si>
  <si>
    <t>unit</t>
  </si>
  <si>
    <t>=unique(data[geography]_- vakid in excel 365</t>
  </si>
  <si>
    <t>Column1</t>
  </si>
  <si>
    <t>sales by country( with pivots table)</t>
  </si>
  <si>
    <t>Row Labels</t>
  </si>
  <si>
    <t>Grand Total</t>
  </si>
  <si>
    <t>Sum of Amount</t>
  </si>
  <si>
    <t>Sum of Units</t>
  </si>
  <si>
    <t xml:space="preserve">                             </t>
  </si>
  <si>
    <t>top 5 product by $ per unit</t>
  </si>
  <si>
    <t>sales per unit</t>
  </si>
  <si>
    <t>Are there any anamolies in the data</t>
  </si>
  <si>
    <t>Ist method</t>
  </si>
  <si>
    <t>2nd Method</t>
  </si>
  <si>
    <t>Best sales person by country</t>
  </si>
  <si>
    <t>lowest sales person by country</t>
  </si>
  <si>
    <t>cost per unit</t>
  </si>
  <si>
    <t>cost</t>
  </si>
  <si>
    <t>profit by product(using products table)</t>
  </si>
  <si>
    <t>Sum of cost</t>
  </si>
  <si>
    <t xml:space="preserve"> </t>
  </si>
  <si>
    <t>profit</t>
  </si>
  <si>
    <t>Dynamic country level cells report</t>
  </si>
  <si>
    <t>canada</t>
  </si>
  <si>
    <t>Number of transaction within the country</t>
  </si>
  <si>
    <t>sales</t>
  </si>
  <si>
    <t>Quantity</t>
  </si>
  <si>
    <t>Total</t>
  </si>
  <si>
    <t>By sales person</t>
  </si>
  <si>
    <t>Unit</t>
  </si>
  <si>
    <t>Columsales personn1</t>
  </si>
  <si>
    <t>Tick mark</t>
  </si>
  <si>
    <t>which product to discontinue</t>
  </si>
  <si>
    <t>How much money bringing for this each of products</t>
  </si>
  <si>
    <t>how much product cost</t>
  </si>
  <si>
    <t>how much units we are selling</t>
  </si>
  <si>
    <t>Profit</t>
  </si>
  <si>
    <t>total profit</t>
  </si>
  <si>
    <t>percent profit</t>
  </si>
  <si>
    <t>wrong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</si>
</sst>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8" formatCode="&quot;$&quot;#,##0.00_);[Red]\(&quot;$&quot;#,##0.00\)"/>
    <numFmt numFmtId="164" formatCode="&quot;$&quot;#,##0"/>
    <numFmt numFmtId="165" formatCode="\$#,##0.00;\(\$#,##0.00\);\$#,##0.00"/>
    <numFmt numFmtId="166" formatCode="\$#,##0;\(\$#,##0\);\$#,##0"/>
    <numFmt numFmtId="168" formatCode="&quot;$&quot;#,##0;[Red]&quot;$&quot;#,##0"/>
    <numFmt numFmtId="170" formatCode="0.0%;\-0.0%;0.0%"/>
  </numFmts>
  <fonts count="6" x14ac:knownFonts="1">
    <font>
      <sz val="11"/>
      <color theme="1"/>
      <name val="Calibri"/>
      <family val="2"/>
      <scheme val="minor"/>
    </font>
    <font>
      <sz val="28"/>
      <color theme="1"/>
      <name val="Segoe UI Light"/>
      <family val="2"/>
    </font>
    <font>
      <b/>
      <sz val="11"/>
      <color theme="1"/>
      <name val="Calibri"/>
      <family val="2"/>
      <scheme val="minor"/>
    </font>
    <font>
      <sz val="14"/>
      <color theme="1"/>
      <name val="Calibri"/>
      <family val="2"/>
      <scheme val="minor"/>
    </font>
    <font>
      <b/>
      <sz val="14"/>
      <color theme="1"/>
      <name val="Calibri"/>
      <family val="2"/>
      <scheme val="minor"/>
    </font>
    <font>
      <sz val="14"/>
      <color theme="1" tint="0.499984740745262"/>
      <name val="Calibri"/>
      <family val="2"/>
      <scheme val="minor"/>
    </font>
  </fonts>
  <fills count="8">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0" tint="-0.249977111117893"/>
        <bgColor indexed="64"/>
      </patternFill>
    </fill>
    <fill>
      <patternFill patternType="solid">
        <fgColor theme="4" tint="0.79998168889431442"/>
        <bgColor theme="4" tint="0.79998168889431442"/>
      </patternFill>
    </fill>
    <fill>
      <patternFill patternType="solid">
        <fgColor theme="5" tint="0.59999389629810485"/>
        <bgColor indexed="64"/>
      </patternFill>
    </fill>
    <fill>
      <patternFill patternType="solid">
        <fgColor rgb="FF00B0F0"/>
        <bgColor indexed="64"/>
      </patternFill>
    </fill>
  </fills>
  <borders count="21">
    <border>
      <left/>
      <right/>
      <top/>
      <bottom/>
      <diagonal/>
    </border>
    <border>
      <left/>
      <right/>
      <top style="dotted">
        <color theme="0" tint="-0.24994659260841701"/>
      </top>
      <bottom style="dotted">
        <color theme="0" tint="-0.2499465926084170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theme="3" tint="0.39997558519241921"/>
      </bottom>
      <diagonal/>
    </border>
    <border>
      <left/>
      <right style="thin">
        <color theme="3" tint="0.39997558519241921"/>
      </right>
      <top/>
      <bottom/>
      <diagonal/>
    </border>
    <border>
      <left style="thin">
        <color theme="3" tint="0.39997558519241921"/>
      </left>
      <right style="thin">
        <color theme="3" tint="0.39997558519241921"/>
      </right>
      <top style="thin">
        <color theme="3" tint="0.39997558519241921"/>
      </top>
      <bottom/>
      <diagonal/>
    </border>
    <border>
      <left/>
      <right style="thin">
        <color theme="3" tint="0.39997558519241921"/>
      </right>
      <top style="thin">
        <color theme="3" tint="0.39997558519241921"/>
      </top>
      <bottom/>
      <diagonal/>
    </border>
    <border>
      <left style="thin">
        <color theme="3" tint="0.39997558519241921"/>
      </left>
      <right style="thin">
        <color theme="3" tint="0.39997558519241921"/>
      </right>
      <top/>
      <bottom/>
      <diagonal/>
    </border>
    <border>
      <left style="thin">
        <color theme="3" tint="0.39997558519241921"/>
      </left>
      <right style="thin">
        <color theme="3" tint="0.39997558519241921"/>
      </right>
      <top/>
      <bottom style="thin">
        <color theme="3" tint="0.39997558519241921"/>
      </bottom>
      <diagonal/>
    </border>
    <border>
      <left/>
      <right style="thin">
        <color theme="3" tint="0.39997558519241921"/>
      </right>
      <top/>
      <bottom style="thin">
        <color theme="3" tint="0.39997558519241921"/>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51">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6"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8" fontId="0" fillId="0" borderId="0" xfId="0" applyNumberFormat="1"/>
    <xf numFmtId="0" fontId="3" fillId="0" borderId="0" xfId="0" applyFont="1"/>
    <xf numFmtId="0" fontId="3" fillId="0" borderId="0" xfId="0" applyFont="1" applyAlignment="1"/>
    <xf numFmtId="0" fontId="3" fillId="0" borderId="0" xfId="0" quotePrefix="1" applyFont="1"/>
    <xf numFmtId="0" fontId="3" fillId="0" borderId="5" xfId="0" applyFont="1" applyBorder="1"/>
    <xf numFmtId="6" fontId="3" fillId="0" borderId="6" xfId="0" applyNumberFormat="1" applyFont="1" applyBorder="1" applyAlignment="1">
      <alignment horizontal="center"/>
    </xf>
    <xf numFmtId="6" fontId="3" fillId="0" borderId="7" xfId="0" applyNumberFormat="1" applyFont="1" applyBorder="1"/>
    <xf numFmtId="6" fontId="3" fillId="0" borderId="8" xfId="0" applyNumberFormat="1" applyFont="1" applyBorder="1" applyAlignment="1">
      <alignment horizontal="center"/>
    </xf>
    <xf numFmtId="6" fontId="3" fillId="0" borderId="9" xfId="0" applyNumberFormat="1" applyFont="1" applyBorder="1"/>
    <xf numFmtId="6" fontId="3" fillId="0" borderId="10" xfId="0" applyNumberFormat="1" applyFont="1" applyBorder="1"/>
    <xf numFmtId="6" fontId="3" fillId="0" borderId="11" xfId="0" applyNumberFormat="1" applyFont="1" applyBorder="1" applyAlignment="1">
      <alignment horizontal="center"/>
    </xf>
    <xf numFmtId="6" fontId="4" fillId="4" borderId="2" xfId="0" applyNumberFormat="1" applyFont="1" applyFill="1" applyBorder="1" applyAlignment="1">
      <alignment horizontal="center"/>
    </xf>
    <xf numFmtId="0" fontId="4" fillId="4" borderId="3" xfId="0" applyFont="1" applyFill="1" applyBorder="1" applyAlignment="1">
      <alignment horizontal="center"/>
    </xf>
    <xf numFmtId="0" fontId="4" fillId="4" borderId="4" xfId="0" applyFont="1" applyFill="1" applyBorder="1" applyAlignment="1">
      <alignment horizontal="center"/>
    </xf>
    <xf numFmtId="3" fontId="5" fillId="0" borderId="8" xfId="0" applyNumberFormat="1" applyFont="1" applyBorder="1" applyAlignment="1">
      <alignment horizontal="center"/>
    </xf>
    <xf numFmtId="3" fontId="5" fillId="0" borderId="6" xfId="0" applyNumberFormat="1" applyFont="1" applyBorder="1" applyAlignment="1">
      <alignment horizontal="center"/>
    </xf>
    <xf numFmtId="3" fontId="5" fillId="0" borderId="11" xfId="0" applyNumberFormat="1" applyFont="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65" fontId="0" fillId="0" borderId="0" xfId="0" applyNumberFormat="1"/>
    <xf numFmtId="0" fontId="0" fillId="0" borderId="0" xfId="0" applyAlignment="1">
      <alignment horizontal="left" indent="1"/>
    </xf>
    <xf numFmtId="0" fontId="0" fillId="5" borderId="12" xfId="0" applyFont="1" applyFill="1" applyBorder="1"/>
    <xf numFmtId="0" fontId="0" fillId="0" borderId="12" xfId="0" applyFont="1" applyBorder="1"/>
    <xf numFmtId="0" fontId="2" fillId="5" borderId="13" xfId="0" applyFont="1" applyFill="1" applyBorder="1"/>
    <xf numFmtId="166" fontId="0" fillId="0" borderId="0" xfId="0" applyNumberFormat="1"/>
    <xf numFmtId="0" fontId="0" fillId="5" borderId="14" xfId="0" applyFill="1" applyBorder="1"/>
    <xf numFmtId="0" fontId="0" fillId="0" borderId="14" xfId="0" applyBorder="1"/>
    <xf numFmtId="0" fontId="0" fillId="5" borderId="15" xfId="0" applyFill="1" applyBorder="1"/>
    <xf numFmtId="0" fontId="0" fillId="0" borderId="17" xfId="0" applyBorder="1"/>
    <xf numFmtId="0" fontId="2" fillId="6" borderId="16" xfId="0" applyFont="1" applyFill="1" applyBorder="1"/>
    <xf numFmtId="0" fontId="0" fillId="7" borderId="16" xfId="0" applyFill="1" applyBorder="1"/>
    <xf numFmtId="0" fontId="0" fillId="6" borderId="0" xfId="0" applyFill="1"/>
    <xf numFmtId="0" fontId="2" fillId="6" borderId="0" xfId="0" applyFont="1" applyFill="1"/>
    <xf numFmtId="0" fontId="2" fillId="0" borderId="18" xfId="0" applyFont="1" applyBorder="1" applyAlignment="1">
      <alignment horizontal="center"/>
    </xf>
    <xf numFmtId="0" fontId="2" fillId="0" borderId="19" xfId="0" applyFont="1" applyBorder="1" applyAlignment="1">
      <alignment horizontal="center"/>
    </xf>
    <xf numFmtId="0" fontId="2" fillId="0" borderId="20" xfId="0" applyFont="1" applyBorder="1" applyAlignment="1">
      <alignment horizontal="center"/>
    </xf>
    <xf numFmtId="168" fontId="0" fillId="0" borderId="0" xfId="0" applyNumberFormat="1"/>
    <xf numFmtId="170" fontId="0" fillId="0" borderId="0" xfId="0" applyNumberFormat="1"/>
  </cellXfs>
  <cellStyles count="1">
    <cellStyle name="Normal" xfId="0" builtinId="0"/>
  </cellStyles>
  <dxfs count="40">
    <dxf>
      <numFmt numFmtId="168" formatCode="&quot;$&quot;#,##0;[Red]&quot;$&quot;#,##0"/>
    </dxf>
    <dxf>
      <numFmt numFmtId="168" formatCode="&quot;$&quot;#,##0;[Red]&quot;$&quot;#,##0"/>
    </dxf>
    <dxf>
      <numFmt numFmtId="168" formatCode="&quot;$&quot;#,##0;[Red]&quot;$&quot;#,##0"/>
    </dxf>
    <dxf>
      <numFmt numFmtId="168" formatCode="&quot;$&quot;#,##0;[Red]&quot;$&quot;#,##0"/>
    </dxf>
    <dxf>
      <numFmt numFmtId="168" formatCode="&quot;$&quot;#,##0;[Red]&quot;$&quot;#,##0"/>
    </dxf>
    <dxf>
      <numFmt numFmtId="168" formatCode="&quot;$&quot;#,##0;[Red]&quot;$&quot;#,##0"/>
    </dxf>
    <dxf>
      <numFmt numFmtId="168" formatCode="&quot;$&quot;#,##0;[Red]&quot;$&quot;#,##0"/>
    </dxf>
    <dxf>
      <numFmt numFmtId="168" formatCode="&quot;$&quot;#,##0;[Red]&quot;$&quot;#,##0"/>
    </dxf>
    <dxf>
      <numFmt numFmtId="168" formatCode="&quot;$&quot;#,##0;[Red]&quot;$&quot;#,##0"/>
    </dxf>
    <dxf>
      <numFmt numFmtId="168" formatCode="&quot;$&quot;#,##0;[Red]&quot;$&quot;#,##0"/>
    </dxf>
    <dxf>
      <numFmt numFmtId="168" formatCode="&quot;$&quot;#,##0;[Red]&quot;$&quot;#,##0"/>
    </dxf>
    <dxf>
      <numFmt numFmtId="168" formatCode="&quot;$&quot;#,##0;[Red]&quot;$&quot;#,##0"/>
    </dxf>
    <dxf>
      <numFmt numFmtId="167" formatCode="#,##0;[Red]#,##0"/>
    </dxf>
    <dxf>
      <numFmt numFmtId="168" formatCode="&quot;$&quot;#,##0;[Red]&quot;$&quot;#,##0"/>
    </dxf>
    <dxf>
      <numFmt numFmtId="164" formatCode="&quot;$&quot;#,##0"/>
    </dxf>
    <dxf>
      <numFmt numFmtId="0" formatCode="General"/>
    </dxf>
    <dxf>
      <numFmt numFmtId="164" formatCode="&quot;$&quot;#,##0"/>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left style="thin">
          <color theme="4" tint="0.39997558519241921"/>
        </left>
      </border>
    </dxf>
    <dxf>
      <fill>
        <patternFill patternType="solid">
          <fgColor theme="4" tint="0.79998168889431442"/>
          <bgColor theme="4" tint="0.79998168889431442"/>
        </patternFill>
      </fill>
      <border diagonalUp="0" diagonalDown="0">
        <left style="thin">
          <color theme="4" tint="0.39997558519241921"/>
        </left>
        <right style="thin">
          <color theme="4" tint="0.39997558519241921"/>
        </right>
        <top style="thin">
          <color theme="4" tint="0.39997558519241921"/>
        </top>
        <bottom style="thin">
          <color theme="4" tint="0.39997558519241921"/>
        </bottom>
        <vertical/>
        <horizontal/>
      </border>
    </dxf>
    <dxf>
      <border outline="0">
        <bottom style="thin">
          <color theme="4" tint="0.39997558519241921"/>
        </bottom>
      </border>
    </dxf>
    <dxf>
      <fill>
        <patternFill patternType="solid">
          <fgColor theme="4" tint="0.79998168889431442"/>
          <bgColor theme="4" tint="0.79998168889431442"/>
        </patternFill>
      </fill>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4" formatCode="#,##0.00"/>
    </dxf>
    <dxf>
      <numFmt numFmtId="3" formatCode="#,##0"/>
    </dxf>
    <dxf>
      <numFmt numFmtId="10" formatCode="&quot;$&quot;#,##0_);[Red]\(&quot;$&quot;#,##0\)"/>
    </dxf>
    <dxf>
      <fill>
        <patternFill patternType="solid">
          <fgColor rgb="FFFFC7CE"/>
          <bgColor rgb="FF000000"/>
        </patternFill>
      </fill>
    </dxf>
    <dxf>
      <font>
        <b/>
        <i val="0"/>
        <strike val="0"/>
        <condense val="0"/>
        <extend val="0"/>
        <outline val="0"/>
        <shadow val="0"/>
        <u val="none"/>
        <vertAlign val="baseline"/>
        <sz val="11"/>
        <color theme="1"/>
        <name val="Calibri"/>
        <family val="2"/>
        <scheme val="minor"/>
      </font>
    </dxf>
    <dxf>
      <font>
        <color rgb="FF9C0006"/>
      </font>
      <fill>
        <patternFill>
          <bgColor rgb="FFFFC7CE"/>
        </patternFill>
      </fill>
    </dxf>
    <dxf>
      <font>
        <color rgb="FF9C0006"/>
      </font>
      <fill>
        <patternFill>
          <bgColor rgb="FFFFC7CE"/>
        </patternFill>
      </fill>
    </dxf>
    <dxf>
      <numFmt numFmtId="12" formatCode="&quot;$&quot;#,##0.00_);[Red]\(&quot;$&quot;#,##0.00\)"/>
    </dxf>
    <dxf>
      <numFmt numFmtId="12" formatCode="&quot;$&quot;#,##0.00_);[Red]\(&quot;$&quot;#,##0.00\)"/>
    </dxf>
    <dxf>
      <numFmt numFmtId="12" formatCode="&quot;$&quot;#,##0.00_);[Red]\(&quot;$&quot;#,##0.00\)"/>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4.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5358705161854769E-2"/>
          <c:y val="0.19486111111111112"/>
          <c:w val="0.84625240594925633"/>
          <c:h val="0.72088764946048411"/>
        </c:manualLayout>
      </c:layout>
      <c:scatterChart>
        <c:scatterStyle val="lineMarker"/>
        <c:varyColors val="0"/>
        <c:ser>
          <c:idx val="0"/>
          <c:order val="0"/>
          <c:tx>
            <c:strRef>
              <c:f>'Q4 to 7'!$AB$51</c:f>
              <c:strCache>
                <c:ptCount val="1"/>
                <c:pt idx="0">
                  <c:v>Units</c:v>
                </c:pt>
              </c:strCache>
            </c:strRef>
          </c:tx>
          <c:spPr>
            <a:ln w="19050" cap="rnd">
              <a:noFill/>
              <a:round/>
            </a:ln>
            <a:effectLst/>
          </c:spPr>
          <c:marker>
            <c:symbol val="circle"/>
            <c:size val="5"/>
            <c:spPr>
              <a:solidFill>
                <a:schemeClr val="accent1"/>
              </a:solidFill>
              <a:ln w="9525">
                <a:solidFill>
                  <a:schemeClr val="accent1"/>
                </a:solidFill>
              </a:ln>
              <a:effectLst/>
            </c:spPr>
          </c:marker>
          <c:xVal>
            <c:numRef>
              <c:f>'Q4 to 7'!$AA$52:$AA$351</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'Q4 to 7'!$AB$52:$AB$351</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68E9-428E-83FF-A6EA91B1EEE9}"/>
            </c:ext>
          </c:extLst>
        </c:ser>
        <c:dLbls>
          <c:showLegendKey val="0"/>
          <c:showVal val="0"/>
          <c:showCatName val="0"/>
          <c:showSerName val="0"/>
          <c:showPercent val="0"/>
          <c:showBubbleSize val="0"/>
        </c:dLbls>
        <c:axId val="539313144"/>
        <c:axId val="539310192"/>
      </c:scatterChart>
      <c:valAx>
        <c:axId val="53931314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310192"/>
        <c:crosses val="autoZero"/>
        <c:crossBetween val="midCat"/>
      </c:valAx>
      <c:valAx>
        <c:axId val="5393101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3131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boxWhisker" uniqueId="{46B1D950-7E9D-45E4-A195-AD0A367986B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_xlchart.v1.1</cx:f>
      </cx:numDim>
    </cx:data>
  </cx:chartData>
  <cx:chart>
    <cx:title pos="t" align="ctr" overlay="0"/>
    <cx:plotArea>
      <cx:plotAreaRegion>
        <cx:series layoutId="boxWhisker" uniqueId="{B6ABA709-7800-477D-8F04-F628DA3DAD9A}">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0</xdr:row>
      <xdr:rowOff>152482</xdr:rowOff>
    </xdr:from>
    <xdr:to>
      <xdr:col>12</xdr:col>
      <xdr:colOff>2314878</xdr:colOff>
      <xdr:row>1</xdr:row>
      <xdr:rowOff>190500</xdr:rowOff>
    </xdr:to>
    <xdr:pic>
      <xdr:nvPicPr>
        <xdr:cNvPr id="3" name="Picture 2">
          <a:hlinkClick xmlns:r="http://schemas.openxmlformats.org/officeDocument/2006/relationships" r:id="rId1"/>
          <a:extLst>
            <a:ext uri="{FF2B5EF4-FFF2-40B4-BE49-F238E27FC236}">
              <a16:creationId xmlns:a16="http://schemas.microsoft.com/office/drawing/2014/main" id="{5CBC2403-2B8C-4B60-A7E9-56986356455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7267575" y="152482"/>
          <a:ext cx="2314878" cy="704768"/>
        </a:xfrm>
        <a:prstGeom prst="roundRect">
          <a:avLst>
            <a:gd name="adj" fmla="val 9910"/>
          </a:avLst>
        </a:prstGeom>
        <a:solidFill>
          <a:schemeClr val="bg1"/>
        </a:solidFill>
      </xdr:spPr>
    </xdr:pic>
    <xdr:clientData/>
  </xdr:twoCellAnchor>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85723</xdr:colOff>
      <xdr:row>0</xdr:row>
      <xdr:rowOff>171450</xdr:rowOff>
    </xdr:from>
    <xdr:to>
      <xdr:col>13</xdr:col>
      <xdr:colOff>247649</xdr:colOff>
      <xdr:row>9</xdr:row>
      <xdr:rowOff>190499</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A2150C8B-4D32-8114-0404-AF1006350EC0}"/>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5353048" y="171450"/>
              <a:ext cx="3371851" cy="1733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371474</xdr:colOff>
      <xdr:row>24</xdr:row>
      <xdr:rowOff>161924</xdr:rowOff>
    </xdr:from>
    <xdr:to>
      <xdr:col>12</xdr:col>
      <xdr:colOff>371474</xdr:colOff>
      <xdr:row>46</xdr:row>
      <xdr:rowOff>19050</xdr:rowOff>
    </xdr:to>
    <xdr:graphicFrame macro="">
      <xdr:nvGraphicFramePr>
        <xdr:cNvPr id="3" name="Chart 2">
          <a:extLst>
            <a:ext uri="{FF2B5EF4-FFF2-40B4-BE49-F238E27FC236}">
              <a16:creationId xmlns:a16="http://schemas.microsoft.com/office/drawing/2014/main" id="{0E6F7D8F-CB27-7DB5-2A5A-5E1B0CB35D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742950</xdr:colOff>
      <xdr:row>48</xdr:row>
      <xdr:rowOff>180975</xdr:rowOff>
    </xdr:from>
    <xdr:to>
      <xdr:col>16</xdr:col>
      <xdr:colOff>371475</xdr:colOff>
      <xdr:row>69</xdr:row>
      <xdr:rowOff>9525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B1EB024D-A104-DB87-84BA-C504ABB245A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076575" y="9324975"/>
              <a:ext cx="7781925" cy="38290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771525</xdr:colOff>
      <xdr:row>70</xdr:row>
      <xdr:rowOff>85725</xdr:rowOff>
    </xdr:from>
    <xdr:to>
      <xdr:col>17</xdr:col>
      <xdr:colOff>285750</xdr:colOff>
      <xdr:row>89</xdr:row>
      <xdr:rowOff>85725</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28DD870E-CE32-633B-798F-2D3F5247B89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105150" y="13420725"/>
              <a:ext cx="8048625" cy="36195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495300</xdr:colOff>
      <xdr:row>3</xdr:row>
      <xdr:rowOff>0</xdr:rowOff>
    </xdr:from>
    <xdr:to>
      <xdr:col>9</xdr:col>
      <xdr:colOff>495300</xdr:colOff>
      <xdr:row>16</xdr:row>
      <xdr:rowOff>47625</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E6C804B6-BF09-6876-4EBA-32220F5F87B2}"/>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5572125" y="571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47625</xdr:colOff>
      <xdr:row>7</xdr:row>
      <xdr:rowOff>57150</xdr:rowOff>
    </xdr:from>
    <xdr:to>
      <xdr:col>10</xdr:col>
      <xdr:colOff>47625</xdr:colOff>
      <xdr:row>20</xdr:row>
      <xdr:rowOff>104775</xdr:rowOff>
    </xdr:to>
    <mc:AlternateContent xmlns:mc="http://schemas.openxmlformats.org/markup-compatibility/2006">
      <mc:Choice xmlns:a14="http://schemas.microsoft.com/office/drawing/2010/main" Requires="a14">
        <xdr:graphicFrame macro="">
          <xdr:nvGraphicFramePr>
            <xdr:cNvPr id="2" name="Geography 1">
              <a:extLst>
                <a:ext uri="{FF2B5EF4-FFF2-40B4-BE49-F238E27FC236}">
                  <a16:creationId xmlns:a16="http://schemas.microsoft.com/office/drawing/2014/main" id="{50D27DE2-40EB-DBE9-7DED-BA59F2187037}"/>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dr:sp macro="" textlink="">
          <xdr:nvSpPr>
            <xdr:cNvPr id="0" name=""/>
            <xdr:cNvSpPr>
              <a:spLocks noTextEdit="1"/>
            </xdr:cNvSpPr>
          </xdr:nvSpPr>
          <xdr:spPr>
            <a:xfrm>
              <a:off x="6134100" y="1390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742.551745370372" createdVersion="8" refreshedVersion="8" minRefreshableVersion="3" recordCount="300" xr:uid="{435366CB-BAE8-47FE-AAF8-A21D97C79D8B}">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6">
      <sharedItems containsSemiMixedTypes="0" containsString="0" containsNumber="1" containsInteger="1" minValue="0" maxValue="16184" count="268">
        <n v="1624"/>
        <n v="6706"/>
        <n v="959"/>
        <n v="9632"/>
        <n v="2100"/>
        <n v="8869"/>
        <n v="2681"/>
        <n v="5012"/>
        <n v="1281"/>
        <n v="4991"/>
        <n v="1785"/>
        <n v="3983"/>
        <n v="2646"/>
        <n v="252"/>
        <n v="2464"/>
        <n v="2114"/>
        <n v="7693"/>
        <n v="15610"/>
        <n v="336"/>
        <n v="9443"/>
        <n v="8155"/>
        <n v="1701"/>
        <n v="2205"/>
        <n v="1771"/>
        <n v="10311"/>
        <n v="21"/>
        <n v="1974"/>
        <n v="6314"/>
        <n v="4683"/>
        <n v="6398"/>
        <n v="553"/>
        <n v="7021"/>
        <n v="5817"/>
        <n v="3976"/>
        <n v="1134"/>
        <n v="6027"/>
        <n v="1904"/>
        <n v="3262"/>
        <n v="2289"/>
        <n v="6986"/>
        <n v="4417"/>
        <n v="1442"/>
        <n v="2415"/>
        <n v="238"/>
        <n v="4949"/>
        <n v="5075"/>
        <n v="9198"/>
        <n v="3339"/>
        <n v="5019"/>
        <n v="16184"/>
        <n v="497"/>
        <n v="8211"/>
        <n v="6580"/>
        <n v="4760"/>
        <n v="5439"/>
        <n v="1463"/>
        <n v="7777"/>
        <n v="1085"/>
        <n v="182"/>
        <n v="4242"/>
        <n v="6118"/>
        <n v="2317"/>
        <n v="938"/>
        <n v="9709"/>
        <n v="4487"/>
        <n v="4018"/>
        <n v="861"/>
        <n v="5586"/>
        <n v="2226"/>
        <n v="14329"/>
        <n v="8463"/>
        <n v="2891"/>
        <n v="3773"/>
        <n v="854"/>
        <n v="4970"/>
        <n v="98"/>
        <n v="13391"/>
        <n v="8890"/>
        <n v="56"/>
        <n v="3808"/>
        <n v="63"/>
        <n v="7812"/>
        <n v="973"/>
        <n v="567"/>
        <n v="2471"/>
        <n v="7189"/>
        <n v="7455"/>
        <n v="3108"/>
        <n v="469"/>
        <n v="2737"/>
        <n v="4305"/>
        <n v="2408"/>
        <n v="12348"/>
        <n v="3689"/>
        <n v="2870"/>
        <n v="798"/>
        <n v="2933"/>
        <n v="2744"/>
        <n v="9772"/>
        <n v="1568"/>
        <n v="11417"/>
        <n v="6748"/>
        <n v="1407"/>
        <n v="2023"/>
        <n v="5236"/>
        <n v="1925"/>
        <n v="6608"/>
        <n v="8008"/>
        <n v="1428"/>
        <n v="525"/>
        <n v="1505"/>
        <n v="6755"/>
        <n v="11571"/>
        <n v="2541"/>
        <n v="1526"/>
        <n v="6125"/>
        <n v="847"/>
        <n v="4753"/>
        <n v="2793"/>
        <n v="4606"/>
        <n v="5551"/>
        <n v="6657"/>
        <n v="4438"/>
        <n v="168"/>
        <n v="6391"/>
        <n v="518"/>
        <n v="5677"/>
        <n v="6048"/>
        <n v="3752"/>
        <n v="4480"/>
        <n v="259"/>
        <n v="42"/>
        <n v="2478"/>
        <n v="7847"/>
        <n v="9926"/>
        <n v="819"/>
        <n v="3052"/>
        <n v="6832"/>
        <n v="2016"/>
        <n v="7322"/>
        <n v="357"/>
        <n v="3192"/>
        <n v="8435"/>
        <n v="0"/>
        <n v="8862"/>
        <n v="3556"/>
        <n v="7280"/>
        <n v="3402"/>
        <n v="4592"/>
        <n v="7833"/>
        <n v="7651"/>
        <n v="2275"/>
        <n v="5670"/>
        <n v="2135"/>
        <n v="2779"/>
        <n v="12950"/>
        <n v="3794"/>
        <n v="2583"/>
        <n v="4585"/>
        <n v="1652"/>
        <n v="2009"/>
        <n v="3388"/>
        <n v="623"/>
        <n v="10073"/>
        <n v="1561"/>
        <n v="11522"/>
        <n v="3059"/>
        <n v="2324"/>
        <n v="4956"/>
        <n v="5355"/>
        <n v="7259"/>
        <n v="6279"/>
        <n v="3864"/>
        <n v="6146"/>
        <n v="2639"/>
        <n v="1890"/>
        <n v="1932"/>
        <n v="6300"/>
        <n v="560"/>
        <n v="2856"/>
        <n v="707"/>
        <n v="3598"/>
        <n v="6853"/>
        <n v="4725"/>
        <n v="10304"/>
        <n v="1274"/>
        <n v="3101"/>
        <n v="1057"/>
        <n v="5306"/>
        <n v="1778"/>
        <n v="1638"/>
        <n v="154"/>
        <n v="9835"/>
        <n v="7273"/>
        <n v="6909"/>
        <n v="3920"/>
        <n v="4858"/>
        <n v="3549"/>
        <n v="966"/>
        <n v="385"/>
        <n v="2219"/>
        <n v="2954"/>
        <n v="280"/>
        <n v="4802"/>
        <n v="4137"/>
        <n v="9051"/>
        <n v="2919"/>
        <n v="5915"/>
        <n v="2562"/>
        <n v="8813"/>
        <n v="6111"/>
        <n v="3507"/>
        <n v="4319"/>
        <n v="609"/>
        <n v="6370"/>
        <n v="5474"/>
        <n v="3164"/>
        <n v="1302"/>
        <n v="7308"/>
        <n v="6132"/>
        <n v="3472"/>
        <n v="9660"/>
        <n v="2436"/>
        <n v="9506"/>
        <n v="245"/>
        <n v="2702"/>
        <n v="700"/>
        <n v="3759"/>
        <n v="1589"/>
        <n v="5194"/>
        <n v="945"/>
        <n v="1988"/>
        <n v="6734"/>
        <n v="217"/>
        <n v="4424"/>
        <n v="189"/>
        <n v="490"/>
        <n v="434"/>
        <n v="10129"/>
        <n v="6433"/>
        <n v="2212"/>
        <n v="3829"/>
        <n v="5775"/>
        <n v="1071"/>
        <n v="2863"/>
        <n v="1617"/>
        <n v="6818"/>
        <n v="3094"/>
        <n v="2989"/>
        <n v="2268"/>
        <n v="7511"/>
        <n v="4326"/>
        <n v="4935"/>
        <n v="4781"/>
        <n v="7483"/>
        <n v="6860"/>
        <n v="9002"/>
        <n v="1400"/>
        <n v="4053"/>
        <n v="2149"/>
        <n v="3640"/>
        <n v="630"/>
        <n v="2429"/>
        <n v="2142"/>
        <n v="6454"/>
        <n v="8841"/>
        <n v="714"/>
        <n v="3850"/>
      </sharedItems>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47084833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743.930269907411" backgroundQuery="1" createdVersion="8" refreshedVersion="8" minRefreshableVersion="3" recordCount="0" supportSubquery="1" supportAdvancedDrill="1" xr:uid="{0D457E4F-AEA7-4016-9F27-F5051A54EA35}">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22" level="32767"/>
  </cacheFields>
  <cacheHierarchies count="28">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data].[profit]" caption="profit" attribute="1" defaultMemberUniqueName="[data].[profit].[All]" allUniqueName="[data].[profit].[All]" dimensionUniqueName="[data]" displayFolder="" count="0" memberValueDatatype="5" unbalanced="0"/>
    <cacheHierarchy uniqueName="[data 1].[Sales Person]" caption="Sales Person" attribute="1" defaultMemberUniqueName="[data 1].[Sales Person].[All]" allUniqueName="[data 1].[Sales Person].[All]" dimensionUniqueName="[data 1]" displayFolder="" count="0" memberValueDatatype="130" unbalanced="0"/>
    <cacheHierarchy uniqueName="[data 1].[Geography]" caption="Geography" attribute="1" defaultMemberUniqueName="[data 1].[Geography].[All]" allUniqueName="[data 1].[Geography].[All]" dimensionUniqueName="[data 1]" displayFolder="" count="0" memberValueDatatype="130" unbalanced="0"/>
    <cacheHierarchy uniqueName="[data 1].[Product]" caption="Product" attribute="1" defaultMemberUniqueName="[data 1].[Product].[All]" allUniqueName="[data 1].[Product].[All]" dimensionUniqueName="[data 1]" displayFolder="" count="0" memberValueDatatype="130" unbalanced="0"/>
    <cacheHierarchy uniqueName="[data 1].[Amount]" caption="Amount" attribute="1" defaultMemberUniqueName="[data 1].[Amount].[All]" allUniqueName="[data 1].[Amount].[All]" dimensionUniqueName="[data 1]" displayFolder="" count="0" memberValueDatatype="20" unbalanced="0"/>
    <cacheHierarchy uniqueName="[data 1].[Units]" caption="Units" attribute="1" defaultMemberUniqueName="[data 1].[Units].[All]" allUniqueName="[data 1].[Units].[All]" dimensionUniqueName="[data 1]" displayFolder="" count="0" memberValueDatatype="20" unbalanced="0"/>
    <cacheHierarchy uniqueName="[data 1].[cost per unit]" caption="cost per unit" attribute="1" defaultMemberUniqueName="[data 1].[cost per unit].[All]" allUniqueName="[data 1].[cost per unit].[All]" dimensionUniqueName="[data 1]" displayFolder="" count="0" memberValueDatatype="5" unbalanced="0"/>
    <cacheHierarchy uniqueName="[data 1].[cost]" caption="cost" attribute="1" defaultMemberUniqueName="[data 1].[cost].[All]" allUniqueName="[data 1].[cost].[All]" dimensionUniqueName="[data 1]" displayFolder="" count="0" memberValueDatatype="5" unbalanced="0"/>
    <cacheHierarchy uniqueName="[data 1].[profit]" caption="profit" attribute="1" defaultMemberUniqueName="[data 1].[profit].[All]" allUniqueName="[data 1].[profit].[All]" dimensionUniqueName="[data 1]"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Amount 2]" caption="Sum of Amount 2" measure="1" displayFolder="" measureGroup="data 1" count="0">
      <extLst>
        <ext xmlns:x15="http://schemas.microsoft.com/office/spreadsheetml/2010/11/main" uri="{B97F6D7D-B522-45F9-BDA1-12C45D357490}">
          <x15:cacheHierarchy aggregatedColumn="11"/>
        </ext>
      </extLst>
    </cacheHierarchy>
    <cacheHierarchy uniqueName="[Measures].[Sum of cost]" caption="Sum of cost" measure="1" displayFolder="" measureGroup="data 1" count="0">
      <extLst>
        <ext xmlns:x15="http://schemas.microsoft.com/office/spreadsheetml/2010/11/main" uri="{B97F6D7D-B522-45F9-BDA1-12C45D357490}">
          <x15:cacheHierarchy aggregatedColumn="14"/>
        </ext>
      </extLst>
    </cacheHierarchy>
    <cacheHierarchy uniqueName="[Measures].[Sum of cost per unit]" caption="Sum of cost per unit" measure="1" displayFolder="" measureGroup="data" count="0">
      <extLst>
        <ext xmlns:x15="http://schemas.microsoft.com/office/spreadsheetml/2010/11/main" uri="{B97F6D7D-B522-45F9-BDA1-12C45D357490}">
          <x15:cacheHierarchy aggregatedColumn="5"/>
        </ext>
      </extLst>
    </cacheHierarchy>
    <cacheHierarchy uniqueName="[Measures].[Sum of cost 2]" caption="Sum of cost 2"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ercent profit]" caption="percent profit" measure="1" displayFolder="" measureGroup="data" count="0"/>
    <cacheHierarchy uniqueName="[Measures].[__XL_Count data]" caption="__XL_Count data" measure="1" displayFolder="" measureGroup="data" count="0" hidden="1"/>
    <cacheHierarchy uniqueName="[Measures].[__XL_Count data 1]" caption="__XL_Count data 1" measure="1" displayFolder="" measureGroup="data 1" count="0" hidden="1"/>
    <cacheHierarchy uniqueName="[Measures].[__No measures defined]" caption="__No measures defined" measure="1" displayFolder="" count="0" hidden="1"/>
  </cacheHierarchies>
  <kpis count="0"/>
  <dimensions count="3">
    <dimension name="data" uniqueName="[data]" caption="data"/>
    <dimension name="data 1" uniqueName="[data 1]" caption="data 1"/>
    <dimension measure="1" name="Measures" uniqueName="[Measures]" caption="Measures"/>
  </dimensions>
  <measureGroups count="2">
    <measureGroup name="data" caption="data"/>
    <measureGroup name="data 1" caption="data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743.930275578707" backgroundQuery="1" createdVersion="8" refreshedVersion="8" minRefreshableVersion="3" recordCount="0" supportSubquery="1" supportAdvancedDrill="1" xr:uid="{43926C46-9F36-4BA7-A3CB-7C8CDB999BEA}">
  <cacheSource type="external" connectionId="1"/>
  <cacheFields count="4">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16" level="32767"/>
    <cacheField name="[Measures].[Sum of cost 2]" caption="Sum of cost 2" numFmtId="0" hierarchy="21" level="32767"/>
    <cacheField name="[data].[Geography].[Geography]" caption="Geography" numFmtId="0" hierarchy="1" level="1">
      <sharedItems containsSemiMixedTypes="0" containsNonDate="0" containsString="0"/>
    </cacheField>
  </cacheFields>
  <cacheHierarchies count="28">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3"/>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data].[profit]" caption="profit" attribute="1" defaultMemberUniqueName="[data].[profit].[All]" allUniqueName="[data].[profit].[All]" dimensionUniqueName="[data]" displayFolder="" count="0" memberValueDatatype="5" unbalanced="0"/>
    <cacheHierarchy uniqueName="[data 1].[Sales Person]" caption="Sales Person" attribute="1" defaultMemberUniqueName="[data 1].[Sales Person].[All]" allUniqueName="[data 1].[Sales Person].[All]" dimensionUniqueName="[data 1]" displayFolder="" count="0" memberValueDatatype="130" unbalanced="0"/>
    <cacheHierarchy uniqueName="[data 1].[Geography]" caption="Geography" attribute="1" defaultMemberUniqueName="[data 1].[Geography].[All]" allUniqueName="[data 1].[Geography].[All]" dimensionUniqueName="[data 1]" displayFolder="" count="0" memberValueDatatype="130" unbalanced="0"/>
    <cacheHierarchy uniqueName="[data 1].[Product]" caption="Product" attribute="1" defaultMemberUniqueName="[data 1].[Product].[All]" allUniqueName="[data 1].[Product].[All]" dimensionUniqueName="[data 1]" displayFolder="" count="0" memberValueDatatype="130" unbalanced="0"/>
    <cacheHierarchy uniqueName="[data 1].[Amount]" caption="Amount" attribute="1" defaultMemberUniqueName="[data 1].[Amount].[All]" allUniqueName="[data 1].[Amount].[All]" dimensionUniqueName="[data 1]" displayFolder="" count="0" memberValueDatatype="20" unbalanced="0"/>
    <cacheHierarchy uniqueName="[data 1].[Units]" caption="Units" attribute="1" defaultMemberUniqueName="[data 1].[Units].[All]" allUniqueName="[data 1].[Units].[All]" dimensionUniqueName="[data 1]" displayFolder="" count="0" memberValueDatatype="20" unbalanced="0"/>
    <cacheHierarchy uniqueName="[data 1].[cost per unit]" caption="cost per unit" attribute="1" defaultMemberUniqueName="[data 1].[cost per unit].[All]" allUniqueName="[data 1].[cost per unit].[All]" dimensionUniqueName="[data 1]" displayFolder="" count="0" memberValueDatatype="5" unbalanced="0"/>
    <cacheHierarchy uniqueName="[data 1].[cost]" caption="cost" attribute="1" defaultMemberUniqueName="[data 1].[cost].[All]" allUniqueName="[data 1].[cost].[All]" dimensionUniqueName="[data 1]" displayFolder="" count="0" memberValueDatatype="5" unbalanced="0"/>
    <cacheHierarchy uniqueName="[data 1].[profit]" caption="profit" attribute="1" defaultMemberUniqueName="[data 1].[profit].[All]" allUniqueName="[data 1].[profit].[All]" dimensionUniqueName="[data 1]"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Amount 2]" caption="Sum of Amount 2" measure="1" displayFolder="" measureGroup="data 1" count="0">
      <extLst>
        <ext xmlns:x15="http://schemas.microsoft.com/office/spreadsheetml/2010/11/main" uri="{B97F6D7D-B522-45F9-BDA1-12C45D357490}">
          <x15:cacheHierarchy aggregatedColumn="11"/>
        </ext>
      </extLst>
    </cacheHierarchy>
    <cacheHierarchy uniqueName="[Measures].[Sum of cost]" caption="Sum of cost" measure="1" displayFolder="" measureGroup="data 1" count="0">
      <extLst>
        <ext xmlns:x15="http://schemas.microsoft.com/office/spreadsheetml/2010/11/main" uri="{B97F6D7D-B522-45F9-BDA1-12C45D357490}">
          <x15:cacheHierarchy aggregatedColumn="14"/>
        </ext>
      </extLst>
    </cacheHierarchy>
    <cacheHierarchy uniqueName="[Measures].[Sum of cost per unit]" caption="Sum of cost per unit" measure="1" displayFolder="" measureGroup="data" count="0">
      <extLst>
        <ext xmlns:x15="http://schemas.microsoft.com/office/spreadsheetml/2010/11/main" uri="{B97F6D7D-B522-45F9-BDA1-12C45D357490}">
          <x15:cacheHierarchy aggregatedColumn="5"/>
        </ext>
      </extLst>
    </cacheHierarchy>
    <cacheHierarchy uniqueName="[Measures].[Sum of cost 2]" caption="Sum of cost 2" measure="1" displayFolder="" measureGroup="data" count="0" oneField="1">
      <fieldsUsage count="1">
        <fieldUsage x="2"/>
      </fieldsUsage>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ercent profit]" caption="percent profit" measure="1" displayFolder="" measureGroup="data" count="0"/>
    <cacheHierarchy uniqueName="[Measures].[__XL_Count data]" caption="__XL_Count data" measure="1" displayFolder="" measureGroup="data" count="0" hidden="1"/>
    <cacheHierarchy uniqueName="[Measures].[__XL_Count data 1]" caption="__XL_Count data 1" measure="1" displayFolder="" measureGroup="data 1" count="0" hidden="1"/>
    <cacheHierarchy uniqueName="[Measures].[__No measures defined]" caption="__No measures defined" measure="1" displayFolder="" count="0" hidden="1"/>
  </cacheHierarchies>
  <kpis count="0"/>
  <dimensions count="3">
    <dimension name="data" uniqueName="[data]" caption="data"/>
    <dimension name="data 1" uniqueName="[data 1]" caption="data 1"/>
    <dimension measure="1" name="Measures" uniqueName="[Measures]" caption="Measures"/>
  </dimensions>
  <measureGroups count="2">
    <measureGroup name="data" caption="data"/>
    <measureGroup name="data 1" caption="data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743.934600347224" backgroundQuery="1" createdVersion="8" refreshedVersion="8" minRefreshableVersion="3" recordCount="0" supportSubquery="1" supportAdvancedDrill="1" xr:uid="{B3C2A243-8CBE-4F12-A122-4C37C35D0078}">
  <cacheSource type="external" connectionId="1"/>
  <cacheFields count="6">
    <cacheField name="[data].[Product].[Product]" caption="Product" numFmtId="0" hierarchy="2" level="1">
      <sharedItems count="21">
        <s v="50% Dark Bites"/>
        <s v="70% Dark Bites"/>
        <s v="85% Dark Bars"/>
        <s v="99% Dark &amp; Pure"/>
        <s v="After Nines"/>
        <s v="Almond Choco"/>
        <s v="Baker's Choco Chips"/>
        <s v="Caramel Stuffed Bars"/>
        <s v="Choco Coated Almonds"/>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16" level="32767"/>
    <cacheField name="[Measures].[Sum of Units]" caption="Sum of Units" numFmtId="0" hierarchy="17" level="32767"/>
    <cacheField name="[Measures].[total profit]" caption="total profit" numFmtId="0" hierarchy="23" level="32767"/>
    <cacheField name="[Measures].[percent profit]" caption="percent profit" numFmtId="0" hierarchy="24" level="32767"/>
    <cacheField name="[data].[Geography].[Geography]" caption="Geography" numFmtId="0" hierarchy="1" level="1">
      <sharedItems containsSemiMixedTypes="0" containsNonDate="0" containsString="0"/>
    </cacheField>
  </cacheFields>
  <cacheHierarchies count="28">
    <cacheHierarchy uniqueName="[data].[Sales Person]" caption="Sales Person" attribute="1" defaultMemberUniqueName="[data].[Sales Person].[All]" allUniqueName="[data].[Sales Person].[All]" dimensionUniqueName="[data]" displayFolder="" count="2"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2" memberValueDatatype="20" unbalanced="0"/>
    <cacheHierarchy uniqueName="[data].[Units]" caption="Units" attribute="1" defaultMemberUniqueName="[data].[Units].[All]" allUniqueName="[data].[Units].[All]" dimensionUniqueName="[data]" displayFolder="" count="2" memberValueDatatype="20" unbalanced="0"/>
    <cacheHierarchy uniqueName="[data].[cost per unit]" caption="cost per unit" attribute="1" defaultMemberUniqueName="[data].[cost per unit].[All]" allUniqueName="[data].[cost per unit].[All]" dimensionUniqueName="[data]" displayFolder="" count="2" memberValueDatatype="5" unbalanced="0"/>
    <cacheHierarchy uniqueName="[data].[cost]" caption="cost" attribute="1" defaultMemberUniqueName="[data].[cost].[All]" allUniqueName="[data].[cost].[All]" dimensionUniqueName="[data]" displayFolder="" count="2" memberValueDatatype="5" unbalanced="0"/>
    <cacheHierarchy uniqueName="[data].[profit]" caption="profit" attribute="1" defaultMemberUniqueName="[data].[profit].[All]" allUniqueName="[data].[profit].[All]" dimensionUniqueName="[data]" displayFolder="" count="2" memberValueDatatype="5" unbalanced="0"/>
    <cacheHierarchy uniqueName="[data 1].[Sales Person]" caption="Sales Person" attribute="1" defaultMemberUniqueName="[data 1].[Sales Person].[All]" allUniqueName="[data 1].[Sales Person].[All]" dimensionUniqueName="[data 1]" displayFolder="" count="2" memberValueDatatype="130" unbalanced="0"/>
    <cacheHierarchy uniqueName="[data 1].[Geography]" caption="Geography" attribute="1" defaultMemberUniqueName="[data 1].[Geography].[All]" allUniqueName="[data 1].[Geography].[All]" dimensionUniqueName="[data 1]" displayFolder="" count="2" memberValueDatatype="130" unbalanced="0"/>
    <cacheHierarchy uniqueName="[data 1].[Product]" caption="Product" attribute="1" defaultMemberUniqueName="[data 1].[Product].[All]" allUniqueName="[data 1].[Product].[All]" dimensionUniqueName="[data 1]" displayFolder="" count="2" memberValueDatatype="130" unbalanced="0"/>
    <cacheHierarchy uniqueName="[data 1].[Amount]" caption="Amount" attribute="1" defaultMemberUniqueName="[data 1].[Amount].[All]" allUniqueName="[data 1].[Amount].[All]" dimensionUniqueName="[data 1]" displayFolder="" count="2" memberValueDatatype="20" unbalanced="0"/>
    <cacheHierarchy uniqueName="[data 1].[Units]" caption="Units" attribute="1" defaultMemberUniqueName="[data 1].[Units].[All]" allUniqueName="[data 1].[Units].[All]" dimensionUniqueName="[data 1]" displayFolder="" count="2" memberValueDatatype="20" unbalanced="0"/>
    <cacheHierarchy uniqueName="[data 1].[cost per unit]" caption="cost per unit" attribute="1" defaultMemberUniqueName="[data 1].[cost per unit].[All]" allUniqueName="[data 1].[cost per unit].[All]" dimensionUniqueName="[data 1]" displayFolder="" count="2" memberValueDatatype="5" unbalanced="0"/>
    <cacheHierarchy uniqueName="[data 1].[cost]" caption="cost" attribute="1" defaultMemberUniqueName="[data 1].[cost].[All]" allUniqueName="[data 1].[cost].[All]" dimensionUniqueName="[data 1]" displayFolder="" count="2" memberValueDatatype="5" unbalanced="0"/>
    <cacheHierarchy uniqueName="[data 1].[profit]" caption="profit" attribute="1" defaultMemberUniqueName="[data 1].[profit].[All]" allUniqueName="[data 1].[profit].[All]" dimensionUniqueName="[data 1]" displayFolder="" count="2"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Amount 2]" caption="Sum of Amount 2" measure="1" displayFolder="" measureGroup="data 1" count="0">
      <extLst>
        <ext xmlns:x15="http://schemas.microsoft.com/office/spreadsheetml/2010/11/main" uri="{B97F6D7D-B522-45F9-BDA1-12C45D357490}">
          <x15:cacheHierarchy aggregatedColumn="11"/>
        </ext>
      </extLst>
    </cacheHierarchy>
    <cacheHierarchy uniqueName="[Measures].[Sum of cost]" caption="Sum of cost" measure="1" displayFolder="" measureGroup="data 1" count="0">
      <extLst>
        <ext xmlns:x15="http://schemas.microsoft.com/office/spreadsheetml/2010/11/main" uri="{B97F6D7D-B522-45F9-BDA1-12C45D357490}">
          <x15:cacheHierarchy aggregatedColumn="14"/>
        </ext>
      </extLst>
    </cacheHierarchy>
    <cacheHierarchy uniqueName="[Measures].[Sum of cost per unit]" caption="Sum of cost per unit" measure="1" displayFolder="" measureGroup="data" count="0">
      <extLst>
        <ext xmlns:x15="http://schemas.microsoft.com/office/spreadsheetml/2010/11/main" uri="{B97F6D7D-B522-45F9-BDA1-12C45D357490}">
          <x15:cacheHierarchy aggregatedColumn="5"/>
        </ext>
      </extLst>
    </cacheHierarchy>
    <cacheHierarchy uniqueName="[Measures].[Sum of cost 2]" caption="Sum of cost 2"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ercent profit]" caption="percent profit"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XL_Count data 1]" caption="__XL_Count data 1" measure="1" displayFolder="" measureGroup="data 1" count="0" hidden="1"/>
    <cacheHierarchy uniqueName="[Measures].[__No measures defined]" caption="__No measures defined" measure="1" displayFolder="" count="0" hidden="1"/>
  </cacheHierarchies>
  <kpis count="0"/>
  <dimensions count="3">
    <dimension name="data" uniqueName="[data]" caption="data"/>
    <dimension name="data 1" uniqueName="[data 1]" caption="data 1"/>
    <dimension measure="1" name="Measures" uniqueName="[Measures]" caption="Measures"/>
  </dimensions>
  <measureGroups count="2">
    <measureGroup name="data" caption="data"/>
    <measureGroup name="data 1" caption="data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743.930272106481" backgroundQuery="1" createdVersion="3" refreshedVersion="8" minRefreshableVersion="3" recordCount="0" supportSubquery="1" supportAdvancedDrill="1" xr:uid="{5F8A591F-22A4-48EB-A5F1-3BBD195FF6E1}">
  <cacheSource type="external" connectionId="1">
    <extLst>
      <ext xmlns:x14="http://schemas.microsoft.com/office/spreadsheetml/2009/9/main" uri="{F057638F-6D5F-4e77-A914-E7F072B9BCA8}">
        <x14:sourceConnection name="ThisWorkbookDataModel"/>
      </ext>
    </extLst>
  </cacheSource>
  <cacheFields count="0"/>
  <cacheHierarchies count="28">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data].[profit]" caption="profit" attribute="1" defaultMemberUniqueName="[data].[profit].[All]" allUniqueName="[data].[profit].[All]" dimensionUniqueName="[data]" displayFolder="" count="0" memberValueDatatype="5" unbalanced="0"/>
    <cacheHierarchy uniqueName="[data 1].[Sales Person]" caption="Sales Person" attribute="1" defaultMemberUniqueName="[data 1].[Sales Person].[All]" allUniqueName="[data 1].[Sales Person].[All]" dimensionUniqueName="[data 1]" displayFolder="" count="0" memberValueDatatype="130" unbalanced="0"/>
    <cacheHierarchy uniqueName="[data 1].[Geography]" caption="Geography" attribute="1" defaultMemberUniqueName="[data 1].[Geography].[All]" allUniqueName="[data 1].[Geography].[All]" dimensionUniqueName="[data 1]" displayFolder="" count="0" memberValueDatatype="130" unbalanced="0"/>
    <cacheHierarchy uniqueName="[data 1].[Product]" caption="Product" attribute="1" defaultMemberUniqueName="[data 1].[Product].[All]" allUniqueName="[data 1].[Product].[All]" dimensionUniqueName="[data 1]" displayFolder="" count="0" memberValueDatatype="130" unbalanced="0"/>
    <cacheHierarchy uniqueName="[data 1].[Amount]" caption="Amount" attribute="1" defaultMemberUniqueName="[data 1].[Amount].[All]" allUniqueName="[data 1].[Amount].[All]" dimensionUniqueName="[data 1]" displayFolder="" count="0" memberValueDatatype="20" unbalanced="0"/>
    <cacheHierarchy uniqueName="[data 1].[Units]" caption="Units" attribute="1" defaultMemberUniqueName="[data 1].[Units].[All]" allUniqueName="[data 1].[Units].[All]" dimensionUniqueName="[data 1]" displayFolder="" count="0" memberValueDatatype="20" unbalanced="0"/>
    <cacheHierarchy uniqueName="[data 1].[cost per unit]" caption="cost per unit" attribute="1" defaultMemberUniqueName="[data 1].[cost per unit].[All]" allUniqueName="[data 1].[cost per unit].[All]" dimensionUniqueName="[data 1]" displayFolder="" count="0" memberValueDatatype="5" unbalanced="0"/>
    <cacheHierarchy uniqueName="[data 1].[cost]" caption="cost" attribute="1" defaultMemberUniqueName="[data 1].[cost].[All]" allUniqueName="[data 1].[cost].[All]" dimensionUniqueName="[data 1]" displayFolder="" count="0" memberValueDatatype="5" unbalanced="0"/>
    <cacheHierarchy uniqueName="[data 1].[profit]" caption="profit" attribute="1" defaultMemberUniqueName="[data 1].[profit].[All]" allUniqueName="[data 1].[profit].[All]" dimensionUniqueName="[data 1]"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Amount 2]" caption="Sum of Amount 2" measure="1" displayFolder="" measureGroup="data 1" count="0">
      <extLst>
        <ext xmlns:x15="http://schemas.microsoft.com/office/spreadsheetml/2010/11/main" uri="{B97F6D7D-B522-45F9-BDA1-12C45D357490}">
          <x15:cacheHierarchy aggregatedColumn="11"/>
        </ext>
      </extLst>
    </cacheHierarchy>
    <cacheHierarchy uniqueName="[Measures].[Sum of cost]" caption="Sum of cost" measure="1" displayFolder="" measureGroup="data 1" count="0">
      <extLst>
        <ext xmlns:x15="http://schemas.microsoft.com/office/spreadsheetml/2010/11/main" uri="{B97F6D7D-B522-45F9-BDA1-12C45D357490}">
          <x15:cacheHierarchy aggregatedColumn="14"/>
        </ext>
      </extLst>
    </cacheHierarchy>
    <cacheHierarchy uniqueName="[Measures].[Sum of cost per unit]" caption="Sum of cost per unit" measure="1" displayFolder="" measureGroup="data" count="0">
      <extLst>
        <ext xmlns:x15="http://schemas.microsoft.com/office/spreadsheetml/2010/11/main" uri="{B97F6D7D-B522-45F9-BDA1-12C45D357490}">
          <x15:cacheHierarchy aggregatedColumn="5"/>
        </ext>
      </extLst>
    </cacheHierarchy>
    <cacheHierarchy uniqueName="[Measures].[Sum of cost 2]" caption="Sum of cost 2"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ercent profit]" caption="percent profit" measure="1" displayFolder="" measureGroup="data" count="0"/>
    <cacheHierarchy uniqueName="[Measures].[__XL_Count data]" caption="__XL_Count data" measure="1" displayFolder="" measureGroup="data" count="0" hidden="1"/>
    <cacheHierarchy uniqueName="[Measures].[__XL_Count data 1]" caption="__XL_Count data 1" measure="1" displayFolder="" measureGroup="data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979094421"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743.934479629628" backgroundQuery="1" createdVersion="3" refreshedVersion="8" minRefreshableVersion="3" recordCount="0" supportSubquery="1" supportAdvancedDrill="1" xr:uid="{30DE7E6F-F0BB-4099-B701-E16416005504}">
  <cacheSource type="external" connectionId="1">
    <extLst>
      <ext xmlns:x14="http://schemas.microsoft.com/office/spreadsheetml/2009/9/main" uri="{F057638F-6D5F-4e77-A914-E7F072B9BCA8}">
        <x14:sourceConnection name="ThisWorkbookDataModel"/>
      </ext>
    </extLst>
  </cacheSource>
  <cacheFields count="0"/>
  <cacheHierarchies count="28">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data].[profit]" caption="profit" attribute="1" defaultMemberUniqueName="[data].[profit].[All]" allUniqueName="[data].[profit].[All]" dimensionUniqueName="[data]" displayFolder="" count="0" memberValueDatatype="5" unbalanced="0"/>
    <cacheHierarchy uniqueName="[data 1].[Sales Person]" caption="Sales Person" attribute="1" defaultMemberUniqueName="[data 1].[Sales Person].[All]" allUniqueName="[data 1].[Sales Person].[All]" dimensionUniqueName="[data 1]" displayFolder="" count="0" memberValueDatatype="130" unbalanced="0"/>
    <cacheHierarchy uniqueName="[data 1].[Geography]" caption="Geography" attribute="1" defaultMemberUniqueName="[data 1].[Geography].[All]" allUniqueName="[data 1].[Geography].[All]" dimensionUniqueName="[data 1]" displayFolder="" count="0" memberValueDatatype="130" unbalanced="0"/>
    <cacheHierarchy uniqueName="[data 1].[Product]" caption="Product" attribute="1" defaultMemberUniqueName="[data 1].[Product].[All]" allUniqueName="[data 1].[Product].[All]" dimensionUniqueName="[data 1]" displayFolder="" count="0" memberValueDatatype="130" unbalanced="0"/>
    <cacheHierarchy uniqueName="[data 1].[Amount]" caption="Amount" attribute="1" defaultMemberUniqueName="[data 1].[Amount].[All]" allUniqueName="[data 1].[Amount].[All]" dimensionUniqueName="[data 1]" displayFolder="" count="0" memberValueDatatype="20" unbalanced="0"/>
    <cacheHierarchy uniqueName="[data 1].[Units]" caption="Units" attribute="1" defaultMemberUniqueName="[data 1].[Units].[All]" allUniqueName="[data 1].[Units].[All]" dimensionUniqueName="[data 1]" displayFolder="" count="0" memberValueDatatype="20" unbalanced="0"/>
    <cacheHierarchy uniqueName="[data 1].[cost per unit]" caption="cost per unit" attribute="1" defaultMemberUniqueName="[data 1].[cost per unit].[All]" allUniqueName="[data 1].[cost per unit].[All]" dimensionUniqueName="[data 1]" displayFolder="" count="0" memberValueDatatype="5" unbalanced="0"/>
    <cacheHierarchy uniqueName="[data 1].[cost]" caption="cost" attribute="1" defaultMemberUniqueName="[data 1].[cost].[All]" allUniqueName="[data 1].[cost].[All]" dimensionUniqueName="[data 1]" displayFolder="" count="0" memberValueDatatype="5" unbalanced="0"/>
    <cacheHierarchy uniqueName="[data 1].[profit]" caption="profit" attribute="1" defaultMemberUniqueName="[data 1].[profit].[All]" allUniqueName="[data 1].[profit].[All]" dimensionUniqueName="[data 1]"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Amount 2]" caption="Sum of Amount 2" measure="1" displayFolder="" measureGroup="data 1" count="0">
      <extLst>
        <ext xmlns:x15="http://schemas.microsoft.com/office/spreadsheetml/2010/11/main" uri="{B97F6D7D-B522-45F9-BDA1-12C45D357490}">
          <x15:cacheHierarchy aggregatedColumn="11"/>
        </ext>
      </extLst>
    </cacheHierarchy>
    <cacheHierarchy uniqueName="[Measures].[Sum of cost]" caption="Sum of cost" measure="1" displayFolder="" measureGroup="data 1" count="0">
      <extLst>
        <ext xmlns:x15="http://schemas.microsoft.com/office/spreadsheetml/2010/11/main" uri="{B97F6D7D-B522-45F9-BDA1-12C45D357490}">
          <x15:cacheHierarchy aggregatedColumn="14"/>
        </ext>
      </extLst>
    </cacheHierarchy>
    <cacheHierarchy uniqueName="[Measures].[Sum of cost per unit]" caption="Sum of cost per unit" measure="1" displayFolder="" measureGroup="data" count="0">
      <extLst>
        <ext xmlns:x15="http://schemas.microsoft.com/office/spreadsheetml/2010/11/main" uri="{B97F6D7D-B522-45F9-BDA1-12C45D357490}">
          <x15:cacheHierarchy aggregatedColumn="5"/>
        </ext>
      </extLst>
    </cacheHierarchy>
    <cacheHierarchy uniqueName="[Measures].[Sum of cost 2]" caption="Sum of cost 2"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ercent profit]" caption="percent profit" measure="1" displayFolder="" measureGroup="data" count="0"/>
    <cacheHierarchy uniqueName="[Measures].[__XL_Count data]" caption="__XL_Count data" measure="1" displayFolder="" measureGroup="data" count="0" hidden="1"/>
    <cacheHierarchy uniqueName="[Measures].[__XL_Count data 1]" caption="__XL_Count data 1" measure="1" displayFolder="" measureGroup="data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94490293"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x v="0"/>
    <n v="114"/>
  </r>
  <r>
    <x v="1"/>
    <x v="1"/>
    <s v="Choco Coated Almonds"/>
    <x v="1"/>
    <n v="459"/>
  </r>
  <r>
    <x v="2"/>
    <x v="1"/>
    <s v="Almond Choco"/>
    <x v="2"/>
    <n v="147"/>
  </r>
  <r>
    <x v="3"/>
    <x v="2"/>
    <s v="Drinking Coco"/>
    <x v="3"/>
    <n v="288"/>
  </r>
  <r>
    <x v="4"/>
    <x v="3"/>
    <s v="White Choc"/>
    <x v="4"/>
    <n v="414"/>
  </r>
  <r>
    <x v="0"/>
    <x v="1"/>
    <s v="Peanut Butter Cubes"/>
    <x v="5"/>
    <n v="432"/>
  </r>
  <r>
    <x v="4"/>
    <x v="4"/>
    <s v="Smooth Sliky Salty"/>
    <x v="6"/>
    <n v="54"/>
  </r>
  <r>
    <x v="1"/>
    <x v="1"/>
    <s v="After Nines"/>
    <x v="7"/>
    <n v="210"/>
  </r>
  <r>
    <x v="5"/>
    <x v="4"/>
    <s v="50% Dark Bites"/>
    <x v="8"/>
    <n v="75"/>
  </r>
  <r>
    <x v="6"/>
    <x v="0"/>
    <s v="50% Dark Bites"/>
    <x v="9"/>
    <n v="12"/>
  </r>
  <r>
    <x v="7"/>
    <x v="3"/>
    <s v="White Choc"/>
    <x v="10"/>
    <n v="462"/>
  </r>
  <r>
    <x v="8"/>
    <x v="0"/>
    <s v="Eclairs"/>
    <x v="11"/>
    <n v="144"/>
  </r>
  <r>
    <x v="2"/>
    <x v="4"/>
    <s v="Mint Chip Choco"/>
    <x v="12"/>
    <n v="120"/>
  </r>
  <r>
    <x v="7"/>
    <x v="5"/>
    <s v="Milk Bars"/>
    <x v="13"/>
    <n v="54"/>
  </r>
  <r>
    <x v="8"/>
    <x v="1"/>
    <s v="White Choc"/>
    <x v="14"/>
    <n v="234"/>
  </r>
  <r>
    <x v="8"/>
    <x v="1"/>
    <s v="Manuka Honey Choco"/>
    <x v="15"/>
    <n v="66"/>
  </r>
  <r>
    <x v="4"/>
    <x v="0"/>
    <s v="Smooth Sliky Salty"/>
    <x v="16"/>
    <n v="87"/>
  </r>
  <r>
    <x v="6"/>
    <x v="5"/>
    <s v="Orange Choco"/>
    <x v="17"/>
    <n v="339"/>
  </r>
  <r>
    <x v="3"/>
    <x v="5"/>
    <s v="After Nines"/>
    <x v="18"/>
    <n v="144"/>
  </r>
  <r>
    <x v="7"/>
    <x v="3"/>
    <s v="Orange Choco"/>
    <x v="19"/>
    <n v="162"/>
  </r>
  <r>
    <x v="2"/>
    <x v="5"/>
    <s v="Fruit &amp; Nut Bars"/>
    <x v="20"/>
    <n v="90"/>
  </r>
  <r>
    <x v="1"/>
    <x v="4"/>
    <s v="Fruit &amp; Nut Bars"/>
    <x v="21"/>
    <n v="234"/>
  </r>
  <r>
    <x v="9"/>
    <x v="4"/>
    <s v="After Nines"/>
    <x v="22"/>
    <n v="141"/>
  </r>
  <r>
    <x v="1"/>
    <x v="0"/>
    <s v="99% Dark &amp; Pure"/>
    <x v="23"/>
    <n v="204"/>
  </r>
  <r>
    <x v="3"/>
    <x v="1"/>
    <s v="Raspberry Choco"/>
    <x v="15"/>
    <n v="186"/>
  </r>
  <r>
    <x v="3"/>
    <x v="2"/>
    <s v="Milk Bars"/>
    <x v="24"/>
    <n v="231"/>
  </r>
  <r>
    <x v="8"/>
    <x v="3"/>
    <s v="Mint Chip Choco"/>
    <x v="25"/>
    <n v="168"/>
  </r>
  <r>
    <x v="9"/>
    <x v="1"/>
    <s v="Orange Choco"/>
    <x v="26"/>
    <n v="195"/>
  </r>
  <r>
    <x v="6"/>
    <x v="2"/>
    <s v="Fruit &amp; Nut Bars"/>
    <x v="27"/>
    <n v="15"/>
  </r>
  <r>
    <x v="9"/>
    <x v="0"/>
    <s v="Fruit &amp; Nut Bars"/>
    <x v="28"/>
    <n v="30"/>
  </r>
  <r>
    <x v="3"/>
    <x v="0"/>
    <s v="85% Dark Bars"/>
    <x v="29"/>
    <n v="102"/>
  </r>
  <r>
    <x v="7"/>
    <x v="1"/>
    <s v="99% Dark &amp; Pure"/>
    <x v="30"/>
    <n v="15"/>
  </r>
  <r>
    <x v="1"/>
    <x v="3"/>
    <s v="70% Dark Bites"/>
    <x v="31"/>
    <n v="183"/>
  </r>
  <r>
    <x v="0"/>
    <x v="3"/>
    <s v="After Nines"/>
    <x v="32"/>
    <n v="12"/>
  </r>
  <r>
    <x v="3"/>
    <x v="3"/>
    <s v="50% Dark Bites"/>
    <x v="33"/>
    <n v="72"/>
  </r>
  <r>
    <x v="4"/>
    <x v="4"/>
    <s v="Organic Choco Syrup"/>
    <x v="34"/>
    <n v="282"/>
  </r>
  <r>
    <x v="7"/>
    <x v="3"/>
    <s v="Caramel Stuffed Bars"/>
    <x v="35"/>
    <n v="144"/>
  </r>
  <r>
    <x v="4"/>
    <x v="0"/>
    <s v="Mint Chip Choco"/>
    <x v="36"/>
    <n v="405"/>
  </r>
  <r>
    <x v="5"/>
    <x v="5"/>
    <s v="Choco Coated Almonds"/>
    <x v="37"/>
    <n v="75"/>
  </r>
  <r>
    <x v="0"/>
    <x v="5"/>
    <s v="Organic Choco Syrup"/>
    <x v="38"/>
    <n v="135"/>
  </r>
  <r>
    <x v="6"/>
    <x v="5"/>
    <s v="Organic Choco Syrup"/>
    <x v="39"/>
    <n v="21"/>
  </r>
  <r>
    <x v="7"/>
    <x v="4"/>
    <s v="Fruit &amp; Nut Bars"/>
    <x v="40"/>
    <n v="153"/>
  </r>
  <r>
    <x v="4"/>
    <x v="5"/>
    <s v="Raspberry Choco"/>
    <x v="41"/>
    <n v="15"/>
  </r>
  <r>
    <x v="8"/>
    <x v="1"/>
    <s v="50% Dark Bites"/>
    <x v="42"/>
    <n v="255"/>
  </r>
  <r>
    <x v="7"/>
    <x v="0"/>
    <s v="99% Dark &amp; Pure"/>
    <x v="43"/>
    <n v="18"/>
  </r>
  <r>
    <x v="4"/>
    <x v="0"/>
    <s v="Fruit &amp; Nut Bars"/>
    <x v="44"/>
    <n v="189"/>
  </r>
  <r>
    <x v="6"/>
    <x v="4"/>
    <s v="Choco Coated Almonds"/>
    <x v="45"/>
    <n v="21"/>
  </r>
  <r>
    <x v="8"/>
    <x v="2"/>
    <s v="Mint Chip Choco"/>
    <x v="46"/>
    <n v="36"/>
  </r>
  <r>
    <x v="4"/>
    <x v="5"/>
    <s v="Manuka Honey Choco"/>
    <x v="47"/>
    <n v="75"/>
  </r>
  <r>
    <x v="0"/>
    <x v="5"/>
    <s v="Eclairs"/>
    <x v="48"/>
    <n v="156"/>
  </r>
  <r>
    <x v="6"/>
    <x v="2"/>
    <s v="Mint Chip Choco"/>
    <x v="49"/>
    <n v="39"/>
  </r>
  <r>
    <x v="4"/>
    <x v="2"/>
    <s v="Spicy Special Slims"/>
    <x v="50"/>
    <n v="63"/>
  </r>
  <r>
    <x v="7"/>
    <x v="2"/>
    <s v="Manuka Honey Choco"/>
    <x v="51"/>
    <n v="75"/>
  </r>
  <r>
    <x v="7"/>
    <x v="4"/>
    <s v="Caramel Stuffed Bars"/>
    <x v="52"/>
    <n v="183"/>
  </r>
  <r>
    <x v="3"/>
    <x v="1"/>
    <s v="Milk Bars"/>
    <x v="53"/>
    <n v="69"/>
  </r>
  <r>
    <x v="0"/>
    <x v="2"/>
    <s v="White Choc"/>
    <x v="54"/>
    <n v="30"/>
  </r>
  <r>
    <x v="3"/>
    <x v="5"/>
    <s v="Eclairs"/>
    <x v="55"/>
    <n v="39"/>
  </r>
  <r>
    <x v="8"/>
    <x v="5"/>
    <s v="Choco Coated Almonds"/>
    <x v="56"/>
    <n v="504"/>
  </r>
  <r>
    <x v="2"/>
    <x v="0"/>
    <s v="Manuka Honey Choco"/>
    <x v="57"/>
    <n v="273"/>
  </r>
  <r>
    <x v="6"/>
    <x v="0"/>
    <s v="Smooth Sliky Salty"/>
    <x v="58"/>
    <n v="48"/>
  </r>
  <r>
    <x v="4"/>
    <x v="5"/>
    <s v="Organic Choco Syrup"/>
    <x v="59"/>
    <n v="207"/>
  </r>
  <r>
    <x v="4"/>
    <x v="2"/>
    <s v="Choco Coated Almonds"/>
    <x v="60"/>
    <n v="9"/>
  </r>
  <r>
    <x v="9"/>
    <x v="2"/>
    <s v="Fruit &amp; Nut Bars"/>
    <x v="61"/>
    <n v="261"/>
  </r>
  <r>
    <x v="4"/>
    <x v="4"/>
    <s v="Mint Chip Choco"/>
    <x v="62"/>
    <n v="6"/>
  </r>
  <r>
    <x v="1"/>
    <x v="0"/>
    <s v="Raspberry Choco"/>
    <x v="63"/>
    <n v="30"/>
  </r>
  <r>
    <x v="5"/>
    <x v="5"/>
    <s v="Orange Choco"/>
    <x v="22"/>
    <n v="138"/>
  </r>
  <r>
    <x v="5"/>
    <x v="0"/>
    <s v="Eclairs"/>
    <x v="64"/>
    <n v="111"/>
  </r>
  <r>
    <x v="6"/>
    <x v="1"/>
    <s v="Drinking Coco"/>
    <x v="42"/>
    <n v="15"/>
  </r>
  <r>
    <x v="0"/>
    <x v="5"/>
    <s v="99% Dark &amp; Pure"/>
    <x v="65"/>
    <n v="162"/>
  </r>
  <r>
    <x v="6"/>
    <x v="5"/>
    <s v="99% Dark &amp; Pure"/>
    <x v="66"/>
    <n v="195"/>
  </r>
  <r>
    <x v="9"/>
    <x v="4"/>
    <s v="50% Dark Bites"/>
    <x v="67"/>
    <n v="525"/>
  </r>
  <r>
    <x v="5"/>
    <x v="5"/>
    <s v="Peanut Butter Cubes"/>
    <x v="68"/>
    <n v="48"/>
  </r>
  <r>
    <x v="2"/>
    <x v="5"/>
    <s v="Caramel Stuffed Bars"/>
    <x v="69"/>
    <n v="150"/>
  </r>
  <r>
    <x v="2"/>
    <x v="5"/>
    <s v="Orange Choco"/>
    <x v="70"/>
    <n v="492"/>
  </r>
  <r>
    <x v="6"/>
    <x v="5"/>
    <s v="Manuka Honey Choco"/>
    <x v="71"/>
    <n v="102"/>
  </r>
  <r>
    <x v="8"/>
    <x v="2"/>
    <s v="Fruit &amp; Nut Bars"/>
    <x v="72"/>
    <n v="165"/>
  </r>
  <r>
    <x v="3"/>
    <x v="2"/>
    <s v="Caramel Stuffed Bars"/>
    <x v="73"/>
    <n v="309"/>
  </r>
  <r>
    <x v="4"/>
    <x v="2"/>
    <s v="Eclairs"/>
    <x v="74"/>
    <n v="156"/>
  </r>
  <r>
    <x v="2"/>
    <x v="1"/>
    <s v="Baker's Choco Chips"/>
    <x v="75"/>
    <n v="159"/>
  </r>
  <r>
    <x v="6"/>
    <x v="1"/>
    <s v="Raspberry Choco"/>
    <x v="76"/>
    <n v="201"/>
  </r>
  <r>
    <x v="1"/>
    <x v="3"/>
    <s v="Smooth Sliky Salty"/>
    <x v="77"/>
    <n v="210"/>
  </r>
  <r>
    <x v="7"/>
    <x v="4"/>
    <s v="Milk Bars"/>
    <x v="78"/>
    <n v="51"/>
  </r>
  <r>
    <x v="8"/>
    <x v="2"/>
    <s v="White Choc"/>
    <x v="47"/>
    <n v="39"/>
  </r>
  <r>
    <x v="9"/>
    <x v="1"/>
    <s v="Drinking Coco"/>
    <x v="79"/>
    <n v="279"/>
  </r>
  <r>
    <x v="9"/>
    <x v="4"/>
    <s v="Milk Bars"/>
    <x v="80"/>
    <n v="123"/>
  </r>
  <r>
    <x v="7"/>
    <x v="3"/>
    <s v="Organic Choco Syrup"/>
    <x v="81"/>
    <n v="81"/>
  </r>
  <r>
    <x v="0"/>
    <x v="0"/>
    <s v="99% Dark &amp; Pure"/>
    <x v="16"/>
    <n v="21"/>
  </r>
  <r>
    <x v="8"/>
    <x v="2"/>
    <s v="Caramel Stuffed Bars"/>
    <x v="82"/>
    <n v="162"/>
  </r>
  <r>
    <x v="9"/>
    <x v="1"/>
    <s v="Spicy Special Slims"/>
    <x v="83"/>
    <n v="228"/>
  </r>
  <r>
    <x v="9"/>
    <x v="2"/>
    <s v="Manuka Honey Choco"/>
    <x v="84"/>
    <n v="342"/>
  </r>
  <r>
    <x v="6"/>
    <x v="4"/>
    <s v="Milk Bars"/>
    <x v="85"/>
    <n v="54"/>
  </r>
  <r>
    <x v="3"/>
    <x v="1"/>
    <s v="Caramel Stuffed Bars"/>
    <x v="86"/>
    <n v="216"/>
  </r>
  <r>
    <x v="8"/>
    <x v="5"/>
    <s v="Baker's Choco Chips"/>
    <x v="87"/>
    <n v="54"/>
  </r>
  <r>
    <x v="4"/>
    <x v="4"/>
    <s v="White Choc"/>
    <x v="88"/>
    <n v="75"/>
  </r>
  <r>
    <x v="2"/>
    <x v="0"/>
    <s v="Fruit &amp; Nut Bars"/>
    <x v="89"/>
    <n v="93"/>
  </r>
  <r>
    <x v="2"/>
    <x v="0"/>
    <s v="White Choc"/>
    <x v="90"/>
    <n v="156"/>
  </r>
  <r>
    <x v="2"/>
    <x v="4"/>
    <s v="Eclairs"/>
    <x v="91"/>
    <n v="9"/>
  </r>
  <r>
    <x v="8"/>
    <x v="2"/>
    <s v="99% Dark &amp; Pure"/>
    <x v="8"/>
    <n v="18"/>
  </r>
  <r>
    <x v="0"/>
    <x v="1"/>
    <s v="Choco Coated Almonds"/>
    <x v="92"/>
    <n v="234"/>
  </r>
  <r>
    <x v="8"/>
    <x v="5"/>
    <s v="Caramel Stuffed Bars"/>
    <x v="93"/>
    <n v="312"/>
  </r>
  <r>
    <x v="5"/>
    <x v="2"/>
    <s v="99% Dark &amp; Pure"/>
    <x v="94"/>
    <n v="300"/>
  </r>
  <r>
    <x v="7"/>
    <x v="2"/>
    <s v="Organic Choco Syrup"/>
    <x v="95"/>
    <n v="519"/>
  </r>
  <r>
    <x v="3"/>
    <x v="0"/>
    <s v="Spicy Special Slims"/>
    <x v="96"/>
    <n v="9"/>
  </r>
  <r>
    <x v="6"/>
    <x v="1"/>
    <s v="Almond Choco"/>
    <x v="97"/>
    <n v="9"/>
  </r>
  <r>
    <x v="0"/>
    <x v="2"/>
    <s v="Peanut Butter Cubes"/>
    <x v="98"/>
    <n v="90"/>
  </r>
  <r>
    <x v="5"/>
    <x v="5"/>
    <s v="White Choc"/>
    <x v="99"/>
    <n v="96"/>
  </r>
  <r>
    <x v="7"/>
    <x v="2"/>
    <s v="Mint Chip Choco"/>
    <x v="100"/>
    <n v="21"/>
  </r>
  <r>
    <x v="0"/>
    <x v="5"/>
    <s v="Baker's Choco Chips"/>
    <x v="101"/>
    <n v="48"/>
  </r>
  <r>
    <x v="9"/>
    <x v="2"/>
    <s v="Organic Choco Syrup"/>
    <x v="102"/>
    <n v="72"/>
  </r>
  <r>
    <x v="1"/>
    <x v="1"/>
    <s v="Manuka Honey Choco"/>
    <x v="103"/>
    <n v="168"/>
  </r>
  <r>
    <x v="6"/>
    <x v="3"/>
    <s v="Baker's Choco Chips"/>
    <x v="104"/>
    <n v="51"/>
  </r>
  <r>
    <x v="3"/>
    <x v="2"/>
    <s v="99% Dark &amp; Pure"/>
    <x v="105"/>
    <n v="192"/>
  </r>
  <r>
    <x v="5"/>
    <x v="0"/>
    <s v="50% Dark Bites"/>
    <x v="106"/>
    <n v="225"/>
  </r>
  <r>
    <x v="4"/>
    <x v="5"/>
    <s v="Baker's Choco Chips"/>
    <x v="107"/>
    <n v="456"/>
  </r>
  <r>
    <x v="9"/>
    <x v="5"/>
    <s v="White Choc"/>
    <x v="108"/>
    <n v="93"/>
  </r>
  <r>
    <x v="4"/>
    <x v="5"/>
    <s v="Almond Choco"/>
    <x v="109"/>
    <n v="48"/>
  </r>
  <r>
    <x v="4"/>
    <x v="0"/>
    <s v="Drinking Coco"/>
    <x v="110"/>
    <n v="102"/>
  </r>
  <r>
    <x v="5"/>
    <x v="1"/>
    <s v="70% Dark Bites"/>
    <x v="111"/>
    <n v="252"/>
  </r>
  <r>
    <x v="7"/>
    <x v="0"/>
    <s v="Drinking Coco"/>
    <x v="112"/>
    <n v="138"/>
  </r>
  <r>
    <x v="0"/>
    <x v="4"/>
    <s v="White Choc"/>
    <x v="113"/>
    <n v="90"/>
  </r>
  <r>
    <x v="3"/>
    <x v="0"/>
    <s v="70% Dark Bites"/>
    <x v="114"/>
    <n v="240"/>
  </r>
  <r>
    <x v="0"/>
    <x v="4"/>
    <s v="Almond Choco"/>
    <x v="115"/>
    <n v="102"/>
  </r>
  <r>
    <x v="3"/>
    <x v="1"/>
    <s v="Organic Choco Syrup"/>
    <x v="116"/>
    <n v="129"/>
  </r>
  <r>
    <x v="1"/>
    <x v="1"/>
    <s v="Organic Choco Syrup"/>
    <x v="117"/>
    <n v="300"/>
  </r>
  <r>
    <x v="4"/>
    <x v="4"/>
    <s v="Peanut Butter Cubes"/>
    <x v="2"/>
    <n v="135"/>
  </r>
  <r>
    <x v="5"/>
    <x v="1"/>
    <s v="85% Dark Bars"/>
    <x v="118"/>
    <n v="114"/>
  </r>
  <r>
    <x v="5"/>
    <x v="1"/>
    <s v="50% Dark Bites"/>
    <x v="119"/>
    <n v="63"/>
  </r>
  <r>
    <x v="5"/>
    <x v="2"/>
    <s v="Manuka Honey Choco"/>
    <x v="120"/>
    <n v="252"/>
  </r>
  <r>
    <x v="9"/>
    <x v="2"/>
    <s v="Choco Coated Almonds"/>
    <x v="121"/>
    <n v="303"/>
  </r>
  <r>
    <x v="5"/>
    <x v="3"/>
    <s v="Eclairs"/>
    <x v="122"/>
    <n v="246"/>
  </r>
  <r>
    <x v="1"/>
    <x v="4"/>
    <s v="After Nines"/>
    <x v="123"/>
    <n v="84"/>
  </r>
  <r>
    <x v="5"/>
    <x v="5"/>
    <s v="Eclairs"/>
    <x v="56"/>
    <n v="39"/>
  </r>
  <r>
    <x v="6"/>
    <x v="2"/>
    <s v="Eclairs"/>
    <x v="47"/>
    <n v="348"/>
  </r>
  <r>
    <x v="5"/>
    <x v="0"/>
    <s v="Peanut Butter Cubes"/>
    <x v="124"/>
    <n v="48"/>
  </r>
  <r>
    <x v="6"/>
    <x v="0"/>
    <s v="After Nines"/>
    <x v="125"/>
    <n v="75"/>
  </r>
  <r>
    <x v="5"/>
    <x v="4"/>
    <s v="Caramel Stuffed Bars"/>
    <x v="126"/>
    <n v="258"/>
  </r>
  <r>
    <x v="4"/>
    <x v="3"/>
    <s v="Eclairs"/>
    <x v="127"/>
    <n v="27"/>
  </r>
  <r>
    <x v="1"/>
    <x v="4"/>
    <s v="Choco Coated Almonds"/>
    <x v="128"/>
    <n v="213"/>
  </r>
  <r>
    <x v="6"/>
    <x v="1"/>
    <s v="Manuka Honey Choco"/>
    <x v="129"/>
    <n v="357"/>
  </r>
  <r>
    <x v="2"/>
    <x v="0"/>
    <s v="Almond Choco"/>
    <x v="130"/>
    <n v="207"/>
  </r>
  <r>
    <x v="1"/>
    <x v="0"/>
    <s v="70% Dark Bites"/>
    <x v="131"/>
    <n v="150"/>
  </r>
  <r>
    <x v="3"/>
    <x v="2"/>
    <s v="Baker's Choco Chips"/>
    <x v="75"/>
    <n v="204"/>
  </r>
  <r>
    <x v="5"/>
    <x v="1"/>
    <s v="Organic Choco Syrup"/>
    <x v="132"/>
    <n v="21"/>
  </r>
  <r>
    <x v="3"/>
    <x v="5"/>
    <s v="Peanut Butter Cubes"/>
    <x v="133"/>
    <n v="174"/>
  </r>
  <r>
    <x v="7"/>
    <x v="0"/>
    <s v="Eclairs"/>
    <x v="134"/>
    <n v="201"/>
  </r>
  <r>
    <x v="1"/>
    <x v="4"/>
    <s v="Milk Bars"/>
    <x v="135"/>
    <n v="510"/>
  </r>
  <r>
    <x v="4"/>
    <x v="3"/>
    <s v="Manuka Honey Choco"/>
    <x v="136"/>
    <n v="378"/>
  </r>
  <r>
    <x v="2"/>
    <x v="5"/>
    <s v="Spicy Special Slims"/>
    <x v="137"/>
    <n v="27"/>
  </r>
  <r>
    <x v="7"/>
    <x v="3"/>
    <s v="Mint Chip Choco"/>
    <x v="138"/>
    <n v="117"/>
  </r>
  <r>
    <x v="4"/>
    <x v="4"/>
    <s v="Spicy Special Slims"/>
    <x v="139"/>
    <n v="36"/>
  </r>
  <r>
    <x v="1"/>
    <x v="1"/>
    <s v="Peanut Butter Cubes"/>
    <x v="140"/>
    <n v="126"/>
  </r>
  <r>
    <x v="2"/>
    <x v="3"/>
    <s v="White Choc"/>
    <x v="141"/>
    <n v="72"/>
  </r>
  <r>
    <x v="5"/>
    <x v="2"/>
    <s v="After Nines"/>
    <x v="142"/>
    <n v="42"/>
  </r>
  <r>
    <x v="0"/>
    <x v="3"/>
    <s v="Manuka Honey Choco"/>
    <x v="143"/>
    <n v="135"/>
  </r>
  <r>
    <x v="5"/>
    <x v="5"/>
    <s v="85% Dark Bars"/>
    <x v="144"/>
    <n v="189"/>
  </r>
  <r>
    <x v="4"/>
    <x v="0"/>
    <s v="Caramel Stuffed Bars"/>
    <x v="145"/>
    <n v="459"/>
  </r>
  <r>
    <x v="6"/>
    <x v="5"/>
    <s v="Raspberry Choco"/>
    <x v="146"/>
    <n v="201"/>
  </r>
  <r>
    <x v="4"/>
    <x v="5"/>
    <s v="70% Dark Bites"/>
    <x v="147"/>
    <n v="366"/>
  </r>
  <r>
    <x v="8"/>
    <x v="0"/>
    <s v="Manuka Honey Choco"/>
    <x v="148"/>
    <n v="324"/>
  </r>
  <r>
    <x v="2"/>
    <x v="1"/>
    <s v="Raspberry Choco"/>
    <x v="149"/>
    <n v="243"/>
  </r>
  <r>
    <x v="7"/>
    <x v="3"/>
    <s v="Spicy Special Slims"/>
    <x v="150"/>
    <n v="213"/>
  </r>
  <r>
    <x v="0"/>
    <x v="1"/>
    <s v="70% Dark Bites"/>
    <x v="151"/>
    <n v="447"/>
  </r>
  <r>
    <x v="0"/>
    <x v="4"/>
    <s v="Milk Bars"/>
    <x v="152"/>
    <n v="297"/>
  </r>
  <r>
    <x v="5"/>
    <x v="1"/>
    <s v="Mint Chip Choco"/>
    <x v="153"/>
    <n v="27"/>
  </r>
  <r>
    <x v="0"/>
    <x v="5"/>
    <s v="Fruit &amp; Nut Bars"/>
    <x v="154"/>
    <n v="75"/>
  </r>
  <r>
    <x v="9"/>
    <x v="3"/>
    <s v="Peanut Butter Cubes"/>
    <x v="155"/>
    <n v="30"/>
  </r>
  <r>
    <x v="5"/>
    <x v="2"/>
    <s v="Drinking Coco"/>
    <x v="12"/>
    <n v="177"/>
  </r>
  <r>
    <x v="0"/>
    <x v="5"/>
    <s v="Peanut Butter Cubes"/>
    <x v="156"/>
    <n v="159"/>
  </r>
  <r>
    <x v="8"/>
    <x v="1"/>
    <s v="Peanut Butter Cubes"/>
    <x v="135"/>
    <n v="306"/>
  </r>
  <r>
    <x v="8"/>
    <x v="5"/>
    <s v="Orange Choco"/>
    <x v="157"/>
    <n v="18"/>
  </r>
  <r>
    <x v="5"/>
    <x v="1"/>
    <s v="99% Dark &amp; Pure"/>
    <x v="158"/>
    <n v="240"/>
  </r>
  <r>
    <x v="6"/>
    <x v="5"/>
    <s v="Peanut Butter Cubes"/>
    <x v="159"/>
    <n v="93"/>
  </r>
  <r>
    <x v="9"/>
    <x v="5"/>
    <s v="Baker's Choco Chips"/>
    <x v="9"/>
    <n v="9"/>
  </r>
  <r>
    <x v="1"/>
    <x v="5"/>
    <s v="Mint Chip Choco"/>
    <x v="160"/>
    <n v="219"/>
  </r>
  <r>
    <x v="7"/>
    <x v="3"/>
    <s v="After Nines"/>
    <x v="99"/>
    <n v="141"/>
  </r>
  <r>
    <x v="3"/>
    <x v="0"/>
    <s v="Orange Choco"/>
    <x v="161"/>
    <n v="123"/>
  </r>
  <r>
    <x v="0"/>
    <x v="4"/>
    <s v="85% Dark Bars"/>
    <x v="162"/>
    <n v="51"/>
  </r>
  <r>
    <x v="4"/>
    <x v="2"/>
    <s v="Almond Choco"/>
    <x v="163"/>
    <n v="120"/>
  </r>
  <r>
    <x v="1"/>
    <x v="3"/>
    <s v="Baker's Choco Chips"/>
    <x v="164"/>
    <n v="27"/>
  </r>
  <r>
    <x v="2"/>
    <x v="2"/>
    <s v="Organic Choco Syrup"/>
    <x v="165"/>
    <n v="204"/>
  </r>
  <r>
    <x v="4"/>
    <x v="4"/>
    <s v="Milk Bars"/>
    <x v="61"/>
    <n v="123"/>
  </r>
  <r>
    <x v="9"/>
    <x v="0"/>
    <s v="Caramel Stuffed Bars"/>
    <x v="166"/>
    <n v="27"/>
  </r>
  <r>
    <x v="3"/>
    <x v="0"/>
    <s v="Baker's Choco Chips"/>
    <x v="167"/>
    <n v="177"/>
  </r>
  <r>
    <x v="8"/>
    <x v="3"/>
    <s v="Baker's Choco Chips"/>
    <x v="168"/>
    <n v="171"/>
  </r>
  <r>
    <x v="9"/>
    <x v="5"/>
    <s v="99% Dark &amp; Pure"/>
    <x v="169"/>
    <n v="204"/>
  </r>
  <r>
    <x v="8"/>
    <x v="5"/>
    <s v="50% Dark Bites"/>
    <x v="170"/>
    <n v="276"/>
  </r>
  <r>
    <x v="1"/>
    <x v="0"/>
    <s v="Baker's Choco Chips"/>
    <x v="171"/>
    <n v="45"/>
  </r>
  <r>
    <x v="0"/>
    <x v="4"/>
    <s v="Manuka Honey Choco"/>
    <x v="113"/>
    <n v="45"/>
  </r>
  <r>
    <x v="4"/>
    <x v="1"/>
    <s v="Organic Choco Syrup"/>
    <x v="172"/>
    <n v="177"/>
  </r>
  <r>
    <x v="6"/>
    <x v="2"/>
    <s v="Milk Bars"/>
    <x v="173"/>
    <n v="63"/>
  </r>
  <r>
    <x v="2"/>
    <x v="3"/>
    <s v="Drinking Coco"/>
    <x v="174"/>
    <n v="204"/>
  </r>
  <r>
    <x v="1"/>
    <x v="0"/>
    <s v="After Nines"/>
    <x v="175"/>
    <n v="195"/>
  </r>
  <r>
    <x v="5"/>
    <x v="5"/>
    <s v="50% Dark Bites"/>
    <x v="176"/>
    <n v="369"/>
  </r>
  <r>
    <x v="8"/>
    <x v="5"/>
    <s v="White Choc"/>
    <x v="177"/>
    <n v="42"/>
  </r>
  <r>
    <x v="4"/>
    <x v="0"/>
    <s v="70% Dark Bites"/>
    <x v="178"/>
    <n v="81"/>
  </r>
  <r>
    <x v="2"/>
    <x v="0"/>
    <s v="Baker's Choco Chips"/>
    <x v="179"/>
    <n v="246"/>
  </r>
  <r>
    <x v="2"/>
    <x v="5"/>
    <s v="Eclairs"/>
    <x v="180"/>
    <n v="174"/>
  </r>
  <r>
    <x v="1"/>
    <x v="1"/>
    <s v="70% Dark Bites"/>
    <x v="181"/>
    <n v="81"/>
  </r>
  <r>
    <x v="0"/>
    <x v="1"/>
    <s v="After Nines"/>
    <x v="182"/>
    <n v="372"/>
  </r>
  <r>
    <x v="0"/>
    <x v="1"/>
    <s v="Mint Chip Choco"/>
    <x v="183"/>
    <n v="174"/>
  </r>
  <r>
    <x v="3"/>
    <x v="2"/>
    <s v="Choco Coated Almonds"/>
    <x v="184"/>
    <n v="84"/>
  </r>
  <r>
    <x v="3"/>
    <x v="5"/>
    <s v="Mint Chip Choco"/>
    <x v="185"/>
    <n v="225"/>
  </r>
  <r>
    <x v="6"/>
    <x v="2"/>
    <s v="70% Dark Bites"/>
    <x v="114"/>
    <n v="105"/>
  </r>
  <r>
    <x v="0"/>
    <x v="3"/>
    <s v="Caramel Stuffed Bars"/>
    <x v="186"/>
    <n v="225"/>
  </r>
  <r>
    <x v="7"/>
    <x v="0"/>
    <s v="50% Dark Bites"/>
    <x v="187"/>
    <n v="54"/>
  </r>
  <r>
    <x v="5"/>
    <x v="0"/>
    <s v="Baker's Choco Chips"/>
    <x v="188"/>
    <n v="0"/>
  </r>
  <r>
    <x v="6"/>
    <x v="3"/>
    <s v="85% Dark Bars"/>
    <x v="65"/>
    <n v="171"/>
  </r>
  <r>
    <x v="2"/>
    <x v="5"/>
    <s v="Mint Chip Choco"/>
    <x v="62"/>
    <n v="189"/>
  </r>
  <r>
    <x v="5"/>
    <x v="4"/>
    <s v="Drinking Coco"/>
    <x v="189"/>
    <n v="270"/>
  </r>
  <r>
    <x v="4"/>
    <x v="3"/>
    <s v="70% Dark Bites"/>
    <x v="190"/>
    <n v="63"/>
  </r>
  <r>
    <x v="3"/>
    <x v="4"/>
    <s v="White Choc"/>
    <x v="191"/>
    <n v="21"/>
  </r>
  <r>
    <x v="5"/>
    <x v="0"/>
    <s v="After Nines"/>
    <x v="192"/>
    <n v="207"/>
  </r>
  <r>
    <x v="2"/>
    <x v="0"/>
    <s v="Orange Choco"/>
    <x v="193"/>
    <n v="96"/>
  </r>
  <r>
    <x v="6"/>
    <x v="3"/>
    <s v="After Nines"/>
    <x v="194"/>
    <n v="81"/>
  </r>
  <r>
    <x v="2"/>
    <x v="3"/>
    <s v="85% Dark Bars"/>
    <x v="195"/>
    <n v="306"/>
  </r>
  <r>
    <x v="9"/>
    <x v="3"/>
    <s v="Spicy Special Slims"/>
    <x v="196"/>
    <n v="279"/>
  </r>
  <r>
    <x v="7"/>
    <x v="4"/>
    <s v="Almond Choco"/>
    <x v="197"/>
    <n v="3"/>
  </r>
  <r>
    <x v="5"/>
    <x v="3"/>
    <s v="Organic Choco Syrup"/>
    <x v="198"/>
    <n v="198"/>
  </r>
  <r>
    <x v="6"/>
    <x v="3"/>
    <s v="Drinking Coco"/>
    <x v="199"/>
    <n v="249"/>
  </r>
  <r>
    <x v="4"/>
    <x v="5"/>
    <s v="Mint Chip Choco"/>
    <x v="200"/>
    <n v="75"/>
  </r>
  <r>
    <x v="2"/>
    <x v="2"/>
    <s v="Choco Coated Almonds"/>
    <x v="201"/>
    <n v="189"/>
  </r>
  <r>
    <x v="5"/>
    <x v="2"/>
    <s v="Choco Coated Almonds"/>
    <x v="202"/>
    <n v="87"/>
  </r>
  <r>
    <x v="3"/>
    <x v="2"/>
    <s v="70% Dark Bites"/>
    <x v="60"/>
    <n v="174"/>
  </r>
  <r>
    <x v="7"/>
    <x v="3"/>
    <s v="Raspberry Choco"/>
    <x v="203"/>
    <n v="36"/>
  </r>
  <r>
    <x v="2"/>
    <x v="4"/>
    <s v="85% Dark Bars"/>
    <x v="204"/>
    <n v="60"/>
  </r>
  <r>
    <x v="8"/>
    <x v="1"/>
    <s v="Fruit &amp; Nut Bars"/>
    <x v="103"/>
    <n v="78"/>
  </r>
  <r>
    <x v="2"/>
    <x v="2"/>
    <s v="70% Dark Bites"/>
    <x v="205"/>
    <n v="57"/>
  </r>
  <r>
    <x v="2"/>
    <x v="0"/>
    <s v="Caramel Stuffed Bars"/>
    <x v="206"/>
    <n v="45"/>
  </r>
  <r>
    <x v="3"/>
    <x v="4"/>
    <s v="After Nines"/>
    <x v="207"/>
    <n v="3"/>
  </r>
  <r>
    <x v="9"/>
    <x v="1"/>
    <s v="Raspberry Choco"/>
    <x v="208"/>
    <n v="6"/>
  </r>
  <r>
    <x v="6"/>
    <x v="0"/>
    <s v="White Choc"/>
    <x v="209"/>
    <n v="21"/>
  </r>
  <r>
    <x v="6"/>
    <x v="2"/>
    <s v="Drinking Coco"/>
    <x v="210"/>
    <n v="3"/>
  </r>
  <r>
    <x v="1"/>
    <x v="5"/>
    <s v="Smooth Sliky Salty"/>
    <x v="211"/>
    <n v="288"/>
  </r>
  <r>
    <x v="4"/>
    <x v="2"/>
    <s v="Milk Bars"/>
    <x v="212"/>
    <n v="30"/>
  </r>
  <r>
    <x v="0"/>
    <x v="4"/>
    <s v="Baker's Choco Chips"/>
    <x v="213"/>
    <n v="87"/>
  </r>
  <r>
    <x v="0"/>
    <x v="3"/>
    <s v="Organic Choco Syrup"/>
    <x v="214"/>
    <n v="30"/>
  </r>
  <r>
    <x v="6"/>
    <x v="4"/>
    <s v="99% Dark &amp; Pure"/>
    <x v="215"/>
    <n v="168"/>
  </r>
  <r>
    <x v="0"/>
    <x v="2"/>
    <s v="Organic Choco Syrup"/>
    <x v="216"/>
    <n v="306"/>
  </r>
  <r>
    <x v="4"/>
    <x v="1"/>
    <s v="Almond Choco"/>
    <x v="217"/>
    <n v="402"/>
  </r>
  <r>
    <x v="8"/>
    <x v="0"/>
    <s v="Caramel Stuffed Bars"/>
    <x v="218"/>
    <n v="327"/>
  </r>
  <r>
    <x v="0"/>
    <x v="0"/>
    <s v="Organic Choco Syrup"/>
    <x v="219"/>
    <n v="93"/>
  </r>
  <r>
    <x v="9"/>
    <x v="1"/>
    <s v="50% Dark Bites"/>
    <x v="220"/>
    <n v="96"/>
  </r>
  <r>
    <x v="1"/>
    <x v="3"/>
    <s v="Drinking Coco"/>
    <x v="221"/>
    <n v="27"/>
  </r>
  <r>
    <x v="2"/>
    <x v="4"/>
    <s v="Baker's Choco Chips"/>
    <x v="222"/>
    <n v="99"/>
  </r>
  <r>
    <x v="2"/>
    <x v="4"/>
    <s v="Peanut Butter Cubes"/>
    <x v="223"/>
    <n v="87"/>
  </r>
  <r>
    <x v="9"/>
    <x v="0"/>
    <s v="Spicy Special Slims"/>
    <x v="224"/>
    <n v="288"/>
  </r>
  <r>
    <x v="1"/>
    <x v="1"/>
    <s v="Orange Choco"/>
    <x v="225"/>
    <n v="363"/>
  </r>
  <r>
    <x v="9"/>
    <x v="5"/>
    <s v="Eclairs"/>
    <x v="226"/>
    <n v="87"/>
  </r>
  <r>
    <x v="4"/>
    <x v="5"/>
    <s v="Eclairs"/>
    <x v="227"/>
    <n v="150"/>
  </r>
  <r>
    <x v="7"/>
    <x v="1"/>
    <s v="Eclairs"/>
    <x v="228"/>
    <n v="303"/>
  </r>
  <r>
    <x v="5"/>
    <x v="1"/>
    <s v="Caramel Stuffed Bars"/>
    <x v="229"/>
    <n v="288"/>
  </r>
  <r>
    <x v="9"/>
    <x v="2"/>
    <s v="Milk Bars"/>
    <x v="230"/>
    <n v="75"/>
  </r>
  <r>
    <x v="0"/>
    <x v="4"/>
    <s v="Smooth Sliky Salty"/>
    <x v="231"/>
    <n v="39"/>
  </r>
  <r>
    <x v="4"/>
    <x v="5"/>
    <s v="Choco Coated Almonds"/>
    <x v="232"/>
    <n v="123"/>
  </r>
  <r>
    <x v="0"/>
    <x v="2"/>
    <s v="Almond Choco"/>
    <x v="233"/>
    <n v="36"/>
  </r>
  <r>
    <x v="6"/>
    <x v="5"/>
    <s v="After Nines"/>
    <x v="171"/>
    <n v="237"/>
  </r>
  <r>
    <x v="0"/>
    <x v="2"/>
    <s v="Milk Bars"/>
    <x v="234"/>
    <n v="201"/>
  </r>
  <r>
    <x v="7"/>
    <x v="2"/>
    <s v="Eclairs"/>
    <x v="235"/>
    <n v="48"/>
  </r>
  <r>
    <x v="6"/>
    <x v="1"/>
    <s v="After Nines"/>
    <x v="236"/>
    <n v="84"/>
  </r>
  <r>
    <x v="1"/>
    <x v="0"/>
    <s v="Spicy Special Slims"/>
    <x v="237"/>
    <n v="87"/>
  </r>
  <r>
    <x v="5"/>
    <x v="4"/>
    <s v="70% Dark Bites"/>
    <x v="238"/>
    <n v="312"/>
  </r>
  <r>
    <x v="8"/>
    <x v="3"/>
    <s v="Caramel Stuffed Bars"/>
    <x v="159"/>
    <n v="102"/>
  </r>
  <r>
    <x v="1"/>
    <x v="4"/>
    <s v="Spicy Special Slims"/>
    <x v="239"/>
    <n v="78"/>
  </r>
  <r>
    <x v="8"/>
    <x v="5"/>
    <s v="Fruit &amp; Nut Bars"/>
    <x v="240"/>
    <n v="117"/>
  </r>
  <r>
    <x v="3"/>
    <x v="1"/>
    <s v="99% Dark &amp; Pure"/>
    <x v="213"/>
    <n v="99"/>
  </r>
  <r>
    <x v="0"/>
    <x v="1"/>
    <s v="85% Dark Bars"/>
    <x v="190"/>
    <n v="48"/>
  </r>
  <r>
    <x v="5"/>
    <x v="5"/>
    <s v="Raspberry Choco"/>
    <x v="241"/>
    <n v="24"/>
  </r>
  <r>
    <x v="0"/>
    <x v="3"/>
    <s v="Raspberry Choco"/>
    <x v="242"/>
    <n v="42"/>
  </r>
  <r>
    <x v="4"/>
    <x v="1"/>
    <s v="Orange Choco"/>
    <x v="243"/>
    <n v="270"/>
  </r>
  <r>
    <x v="1"/>
    <x v="2"/>
    <s v="Fruit &amp; Nut Bars"/>
    <x v="48"/>
    <n v="150"/>
  </r>
  <r>
    <x v="7"/>
    <x v="0"/>
    <s v="Raspberry Choco"/>
    <x v="244"/>
    <n v="42"/>
  </r>
  <r>
    <x v="0"/>
    <x v="1"/>
    <s v="Manuka Honey Choco"/>
    <x v="245"/>
    <n v="126"/>
  </r>
  <r>
    <x v="4"/>
    <x v="0"/>
    <s v="Baker's Choco Chips"/>
    <x v="246"/>
    <n v="6"/>
  </r>
  <r>
    <x v="8"/>
    <x v="1"/>
    <s v="Raspberry Choco"/>
    <x v="121"/>
    <n v="276"/>
  </r>
  <r>
    <x v="8"/>
    <x v="5"/>
    <s v="Eclairs"/>
    <x v="206"/>
    <n v="93"/>
  </r>
  <r>
    <x v="7"/>
    <x v="2"/>
    <s v="Smooth Sliky Salty"/>
    <x v="247"/>
    <n v="246"/>
  </r>
  <r>
    <x v="4"/>
    <x v="3"/>
    <s v="85% Dark Bars"/>
    <x v="248"/>
    <n v="3"/>
  </r>
  <r>
    <x v="1"/>
    <x v="4"/>
    <s v="Organic Choco Syrup"/>
    <x v="249"/>
    <n v="63"/>
  </r>
  <r>
    <x v="6"/>
    <x v="1"/>
    <s v="Smooth Sliky Salty"/>
    <x v="117"/>
    <n v="246"/>
  </r>
  <r>
    <x v="7"/>
    <x v="5"/>
    <s v="99% Dark &amp; Pure"/>
    <x v="250"/>
    <n v="120"/>
  </r>
  <r>
    <x v="7"/>
    <x v="4"/>
    <s v="Smooth Sliky Salty"/>
    <x v="251"/>
    <n v="348"/>
  </r>
  <r>
    <x v="3"/>
    <x v="5"/>
    <s v="Fruit &amp; Nut Bars"/>
    <x v="252"/>
    <n v="126"/>
  </r>
  <r>
    <x v="4"/>
    <x v="1"/>
    <s v="70% Dark Bites"/>
    <x v="253"/>
    <n v="123"/>
  </r>
  <r>
    <x v="6"/>
    <x v="4"/>
    <s v="White Choc"/>
    <x v="254"/>
    <n v="45"/>
  </r>
  <r>
    <x v="9"/>
    <x v="4"/>
    <s v="Almond Choco"/>
    <x v="255"/>
    <n v="126"/>
  </r>
  <r>
    <x v="0"/>
    <x v="0"/>
    <s v="Manuka Honey Choco"/>
    <x v="256"/>
    <n v="72"/>
  </r>
  <r>
    <x v="4"/>
    <x v="2"/>
    <s v="Manuka Honey Choco"/>
    <x v="257"/>
    <n v="135"/>
  </r>
  <r>
    <x v="9"/>
    <x v="5"/>
    <s v="After Nines"/>
    <x v="258"/>
    <n v="24"/>
  </r>
  <r>
    <x v="5"/>
    <x v="2"/>
    <s v="Smooth Sliky Salty"/>
    <x v="259"/>
    <n v="117"/>
  </r>
  <r>
    <x v="8"/>
    <x v="3"/>
    <s v="Manuka Honey Choco"/>
    <x v="260"/>
    <n v="51"/>
  </r>
  <r>
    <x v="7"/>
    <x v="3"/>
    <s v="Fruit &amp; Nut Bars"/>
    <x v="261"/>
    <n v="36"/>
  </r>
  <r>
    <x v="2"/>
    <x v="1"/>
    <s v="Organic Choco Syrup"/>
    <x v="262"/>
    <n v="144"/>
  </r>
  <r>
    <x v="2"/>
    <x v="2"/>
    <s v="White Choc"/>
    <x v="263"/>
    <n v="114"/>
  </r>
  <r>
    <x v="5"/>
    <x v="0"/>
    <s v="70% Dark Bites"/>
    <x v="264"/>
    <n v="54"/>
  </r>
  <r>
    <x v="5"/>
    <x v="0"/>
    <s v="Mint Chip Choco"/>
    <x v="64"/>
    <n v="333"/>
  </r>
  <r>
    <x v="8"/>
    <x v="0"/>
    <s v="Almond Choco"/>
    <x v="62"/>
    <n v="366"/>
  </r>
  <r>
    <x v="8"/>
    <x v="4"/>
    <s v="Baker's Choco Chips"/>
    <x v="265"/>
    <n v="303"/>
  </r>
  <r>
    <x v="7"/>
    <x v="3"/>
    <s v="Peanut Butter Cubes"/>
    <x v="65"/>
    <n v="126"/>
  </r>
  <r>
    <x v="3"/>
    <x v="0"/>
    <s v="Raspberry Choco"/>
    <x v="266"/>
    <n v="231"/>
  </r>
  <r>
    <x v="2"/>
    <x v="4"/>
    <s v="White Choc"/>
    <x v="267"/>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B19109-E294-465F-8A75-09904CA5106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92:C105"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6" showAll="0"/>
    <pivotField numFmtId="3" showAl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1DCD91-6880-4502-94AF-A7E2BCF51A35}" name="PivotTable3"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6:C22"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2">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 (1).xlsx! 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C5FF8A-AC02-462A-891A-157AD4163DDA}"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2:E8" firstHeaderRow="0" firstDataRow="1" firstDataCol="1"/>
  <pivotFields count="5">
    <pivotField showAll="0">
      <items count="11">
        <item h="1" x="7"/>
        <item h="1" x="1"/>
        <item h="1" x="3"/>
        <item h="1" x="5"/>
        <item x="4"/>
        <item h="1" x="6"/>
        <item h="1" x="8"/>
        <item h="1" x="2"/>
        <item h="1" x="9"/>
        <item h="1"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6" showAll="0">
      <items count="269">
        <item x="143"/>
        <item x="25"/>
        <item x="131"/>
        <item x="78"/>
        <item x="80"/>
        <item x="75"/>
        <item x="191"/>
        <item x="123"/>
        <item x="58"/>
        <item x="235"/>
        <item x="233"/>
        <item x="43"/>
        <item x="224"/>
        <item x="13"/>
        <item x="130"/>
        <item x="202"/>
        <item x="18"/>
        <item x="140"/>
        <item x="199"/>
        <item x="237"/>
        <item x="88"/>
        <item x="236"/>
        <item x="50"/>
        <item x="125"/>
        <item x="109"/>
        <item x="30"/>
        <item x="178"/>
        <item x="83"/>
        <item x="213"/>
        <item x="162"/>
        <item x="261"/>
        <item x="226"/>
        <item x="180"/>
        <item x="266"/>
        <item x="95"/>
        <item x="135"/>
        <item x="116"/>
        <item x="73"/>
        <item x="66"/>
        <item x="62"/>
        <item x="230"/>
        <item x="2"/>
        <item x="198"/>
        <item x="82"/>
        <item x="187"/>
        <item x="243"/>
        <item x="57"/>
        <item x="34"/>
        <item x="185"/>
        <item x="8"/>
        <item x="217"/>
        <item x="257"/>
        <item x="102"/>
        <item x="108"/>
        <item x="41"/>
        <item x="55"/>
        <item x="110"/>
        <item x="114"/>
        <item x="164"/>
        <item x="99"/>
        <item x="228"/>
        <item x="245"/>
        <item x="0"/>
        <item x="190"/>
        <item x="159"/>
        <item x="21"/>
        <item x="23"/>
        <item x="189"/>
        <item x="10"/>
        <item x="175"/>
        <item x="36"/>
        <item x="105"/>
        <item x="176"/>
        <item x="26"/>
        <item x="231"/>
        <item x="160"/>
        <item x="138"/>
        <item x="103"/>
        <item x="4"/>
        <item x="15"/>
        <item x="153"/>
        <item x="263"/>
        <item x="259"/>
        <item x="22"/>
        <item x="240"/>
        <item x="200"/>
        <item x="68"/>
        <item x="249"/>
        <item x="151"/>
        <item x="38"/>
        <item x="61"/>
        <item x="167"/>
        <item x="91"/>
        <item x="42"/>
        <item x="262"/>
        <item x="222"/>
        <item x="14"/>
        <item x="84"/>
        <item x="132"/>
        <item x="113"/>
        <item x="208"/>
        <item x="157"/>
        <item x="174"/>
        <item x="12"/>
        <item x="6"/>
        <item x="225"/>
        <item x="89"/>
        <item x="97"/>
        <item x="154"/>
        <item x="118"/>
        <item x="179"/>
        <item x="244"/>
        <item x="94"/>
        <item x="71"/>
        <item x="206"/>
        <item x="96"/>
        <item x="201"/>
        <item x="248"/>
        <item x="136"/>
        <item x="166"/>
        <item x="247"/>
        <item x="186"/>
        <item x="87"/>
        <item x="216"/>
        <item x="141"/>
        <item x="37"/>
        <item x="47"/>
        <item x="161"/>
        <item x="147"/>
        <item x="220"/>
        <item x="211"/>
        <item x="197"/>
        <item x="145"/>
        <item x="181"/>
        <item x="260"/>
        <item x="93"/>
        <item x="128"/>
        <item x="227"/>
        <item x="72"/>
        <item x="156"/>
        <item x="79"/>
        <item x="241"/>
        <item x="267"/>
        <item x="172"/>
        <item x="195"/>
        <item x="33"/>
        <item x="11"/>
        <item x="65"/>
        <item x="258"/>
        <item x="204"/>
        <item x="59"/>
        <item x="90"/>
        <item x="212"/>
        <item x="251"/>
        <item x="40"/>
        <item x="234"/>
        <item x="122"/>
        <item x="129"/>
        <item x="64"/>
        <item x="158"/>
        <item x="148"/>
        <item x="119"/>
        <item x="28"/>
        <item x="183"/>
        <item x="117"/>
        <item x="53"/>
        <item x="253"/>
        <item x="203"/>
        <item x="196"/>
        <item x="252"/>
        <item x="44"/>
        <item x="168"/>
        <item x="74"/>
        <item x="9"/>
        <item x="7"/>
        <item x="48"/>
        <item x="45"/>
        <item x="229"/>
        <item x="104"/>
        <item x="188"/>
        <item x="169"/>
        <item x="54"/>
        <item x="215"/>
        <item x="120"/>
        <item x="67"/>
        <item x="152"/>
        <item x="126"/>
        <item x="242"/>
        <item x="32"/>
        <item x="207"/>
        <item x="35"/>
        <item x="127"/>
        <item x="210"/>
        <item x="60"/>
        <item x="115"/>
        <item x="219"/>
        <item x="173"/>
        <item x="171"/>
        <item x="177"/>
        <item x="27"/>
        <item x="214"/>
        <item x="124"/>
        <item x="29"/>
        <item x="239"/>
        <item x="264"/>
        <item x="52"/>
        <item x="106"/>
        <item x="121"/>
        <item x="1"/>
        <item x="232"/>
        <item x="101"/>
        <item x="111"/>
        <item x="246"/>
        <item x="137"/>
        <item x="182"/>
        <item x="255"/>
        <item x="194"/>
        <item x="39"/>
        <item x="31"/>
        <item x="85"/>
        <item x="170"/>
        <item x="193"/>
        <item x="146"/>
        <item x="218"/>
        <item x="139"/>
        <item x="86"/>
        <item x="254"/>
        <item x="250"/>
        <item x="150"/>
        <item x="16"/>
        <item x="56"/>
        <item x="81"/>
        <item x="149"/>
        <item x="133"/>
        <item x="107"/>
        <item x="20"/>
        <item x="51"/>
        <item x="142"/>
        <item x="70"/>
        <item x="209"/>
        <item x="265"/>
        <item x="144"/>
        <item x="5"/>
        <item x="77"/>
        <item x="256"/>
        <item x="205"/>
        <item x="46"/>
        <item x="19"/>
        <item x="223"/>
        <item x="3"/>
        <item x="221"/>
        <item x="63"/>
        <item x="98"/>
        <item x="192"/>
        <item x="134"/>
        <item x="163"/>
        <item x="238"/>
        <item x="184"/>
        <item x="24"/>
        <item x="100"/>
        <item x="165"/>
        <item x="112"/>
        <item x="92"/>
        <item x="155"/>
        <item x="76"/>
        <item x="69"/>
        <item x="17"/>
        <item x="49"/>
        <item t="default"/>
      </items>
    </pivotField>
    <pivotField dataField="1" numFmtId="3" showAll="0"/>
  </pivotFields>
  <rowFields count="1">
    <field x="1"/>
  </rowFields>
  <rowItems count="6">
    <i>
      <x v="2"/>
    </i>
    <i>
      <x v="1"/>
    </i>
    <i>
      <x v="3"/>
    </i>
    <i>
      <x v="4"/>
    </i>
    <i>
      <x/>
    </i>
    <i>
      <x v="5"/>
    </i>
  </rowItems>
  <colFields count="1">
    <field x="-2"/>
  </colFields>
  <colItems count="3">
    <i>
      <x/>
    </i>
    <i i="1">
      <x v="1"/>
    </i>
    <i i="2">
      <x v="2"/>
    </i>
  </colItems>
  <dataFields count="3">
    <dataField name="Sum of Amount" fld="3" baseField="0" baseItem="0" numFmtId="164"/>
    <dataField name="                             " fld="3" baseField="1" baseItem="2"/>
    <dataField name="Sum of Units" fld="4" baseField="0" baseItem="0" numFmtId="3"/>
  </dataFields>
  <formats count="2">
    <format dxfId="26">
      <pivotArea collapsedLevelsAreSubtotals="1" fieldPosition="0">
        <references count="2">
          <reference field="4294967294" count="1" selected="0">
            <x v="2"/>
          </reference>
          <reference field="1" count="1">
            <x v="2"/>
          </reference>
        </references>
      </pivotArea>
    </format>
    <format dxfId="25">
      <pivotArea outline="0" fieldPosition="0">
        <references count="1">
          <reference field="4294967294" count="1">
            <x v="2"/>
          </reference>
        </references>
      </pivotArea>
    </format>
  </format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102911-482B-4B4B-822C-D4C1536C963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92:G105"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6" showAll="0"/>
    <pivotField numFmtId="3" showAl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CD7DED6-828A-443E-88B5-83DFB3323165}" name="PivotTable2" cacheId="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4:E27" firstHeaderRow="0" firstDataRow="1" firstDataCol="1"/>
  <pivotFields count="4">
    <pivotField axis="axisRow" allDrilled="1" subtotalTop="0" showAll="0" defaultSubtotal="0" defaultAttributeDrillState="1">
      <items count="22">
        <item x="0"/>
        <item x="1"/>
        <item x="2"/>
        <item x="3"/>
        <item x="4"/>
        <item x="5"/>
        <item x="6"/>
        <item x="7"/>
        <item x="8"/>
        <item x="9"/>
        <item x="10"/>
        <item x="11"/>
        <item x="12"/>
        <item x="13"/>
        <item x="14"/>
        <item x="15"/>
        <item x="16"/>
        <item x="17"/>
        <item x="18"/>
        <item x="19"/>
        <item x="20"/>
        <item x="21"/>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2">
    <i>
      <x/>
    </i>
    <i i="1">
      <x v="1"/>
    </i>
  </colItems>
  <dataFields count="2">
    <dataField name="Sum of Amount" fld="1" baseField="0" baseItem="0"/>
    <dataField name="Sum of cost" fld="2" baseField="0" baseItem="0"/>
  </dataFields>
  <pivotHierarchies count="2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E1385A6-F5F7-4C46-BC75-7777ACBDF0B8}" name="PivotTable1" cacheId="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9:F31" firstHeaderRow="0" firstDataRow="1" firstDataCol="1"/>
  <pivotFields count="6">
    <pivotField axis="axisRow" allDrilled="1" subtotalTop="0" showAll="0" sortType="ascending" defaultSubtotal="0" defaultAttributeDrillState="1">
      <items count="21">
        <item x="0"/>
        <item x="1"/>
        <item x="2"/>
        <item x="3"/>
        <item x="4"/>
        <item x="5"/>
        <item x="6"/>
        <item x="7"/>
        <item x="8"/>
        <item x="9"/>
        <item x="10"/>
        <item x="11"/>
        <item x="12"/>
        <item x="13"/>
        <item x="14"/>
        <item x="15"/>
        <item x="16"/>
        <item x="17"/>
        <item x="18"/>
        <item x="19"/>
        <item x="20"/>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2">
    <i>
      <x v="12"/>
    </i>
    <i>
      <x v="5"/>
    </i>
    <i>
      <x v="1"/>
    </i>
    <i>
      <x v="18"/>
    </i>
    <i>
      <x v="11"/>
    </i>
    <i>
      <x v="13"/>
    </i>
    <i>
      <x v="19"/>
    </i>
    <i>
      <x v="2"/>
    </i>
    <i>
      <x/>
    </i>
    <i>
      <x v="20"/>
    </i>
    <i>
      <x v="4"/>
    </i>
    <i>
      <x v="17"/>
    </i>
    <i>
      <x v="15"/>
    </i>
    <i>
      <x v="16"/>
    </i>
    <i>
      <x v="3"/>
    </i>
    <i>
      <x v="8"/>
    </i>
    <i>
      <x v="7"/>
    </i>
    <i>
      <x v="10"/>
    </i>
    <i>
      <x v="9"/>
    </i>
    <i>
      <x v="6"/>
    </i>
    <i>
      <x v="14"/>
    </i>
    <i t="grand">
      <x/>
    </i>
  </rowItems>
  <colFields count="1">
    <field x="-2"/>
  </colFields>
  <colItems count="4">
    <i>
      <x/>
    </i>
    <i i="1">
      <x v="1"/>
    </i>
    <i i="2">
      <x v="2"/>
    </i>
    <i i="3">
      <x v="3"/>
    </i>
  </colItems>
  <dataFields count="4">
    <dataField name="Sum of Amount" fld="1" baseField="0" baseItem="0"/>
    <dataField name="Sum of Units" fld="2" baseField="0" baseItem="0"/>
    <dataField fld="4" subtotal="count" baseField="0" baseItem="0"/>
    <dataField fld="3" subtotal="count" baseField="0" baseItem="0"/>
  </dataFields>
  <formats count="1">
    <format dxfId="13">
      <pivotArea collapsedLevelsAreSubtotals="1" fieldPosition="0">
        <references count="2">
          <reference field="4294967294" count="1" selected="0">
            <x v="3"/>
          </reference>
          <reference field="0" count="0"/>
        </references>
      </pivotArea>
    </format>
  </formats>
  <conditionalFormats count="1">
    <conditionalFormat priority="1">
      <pivotAreas count="1">
        <pivotArea outline="0" fieldPosition="0">
          <references count="1">
            <reference field="4294967294" count="1">
              <x v="2"/>
            </reference>
          </references>
        </pivotArea>
      </pivotAreas>
    </conditionalFormat>
  </conditionalFormats>
  <pivotHierarchies count="28">
    <pivotHierarchy dragToData="1"/>
    <pivotHierarchy multipleItemSelectionAllowed="1" dragToData="1">
      <members count="1" level="1">
        <member name="[data].[Geography].&amp;[Ind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A28D3FCD-75E0-4C01-93D6-521F4AE340D3}" sourceName="Sales Person">
  <pivotTables>
    <pivotTable tabId="3" name="PivotTable2"/>
  </pivotTables>
  <data>
    <tabular pivotCacheId="470848332">
      <items count="10">
        <i x="7"/>
        <i x="1"/>
        <i x="3"/>
        <i x="5"/>
        <i x="4" s="1"/>
        <i x="6"/>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B9BC5762-BF48-4A90-AED3-E78D49063595}" sourceName="[data].[Geography]">
  <pivotTables>
    <pivotTable tabId="7" name="PivotTable2"/>
  </pivotTables>
  <data>
    <olap pivotCacheId="979094421">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6EBF0A70-1D1F-451D-B3B8-7F170246C32E}" sourceName="[data].[Geography]">
  <pivotTables>
    <pivotTable tabId="9" name="PivotTable1"/>
  </pivotTables>
  <data>
    <olap pivotCacheId="2094490293">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Indi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5313D0FD-0FF9-472C-89E7-82D15A0C33AB}" cache="Slicer_Sales_Person" caption="Sales Person" columnCount="2"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B6F01E3A-EDA2-4A41-AB6E-4D33F3E4DF96}"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F3B8DA95-F576-4CB3-A2FC-C916DBF0CBCF}"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AA11:AB33" totalsRowShown="0">
  <autoFilter ref="AA11:AB33" xr:uid="{6DAC1E92-D947-4232-891E-65555AD7A47E}"/>
  <tableColumns count="2">
    <tableColumn id="1" xr3:uid="{1B8963D1-E60F-4400-A175-651A513B826F}" name="Product"/>
    <tableColumn id="2" xr3:uid="{1798A7DA-FB9F-46D3-AA0A-B6BCA4A81AC3}" name="Cost per unit" dataDxfId="3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0A34211-4892-4996-A4BE-370B6D2CEA6F}" name="data" displayName="data" ref="C11:J311" totalsRowShown="0" headerRowDxfId="38">
  <autoFilter ref="C11:J311" xr:uid="{A0A34211-4892-4996-A4BE-370B6D2CEA6F}"/>
  <tableColumns count="8">
    <tableColumn id="1" xr3:uid="{6C4C7632-5F89-4E1F-983C-31DC684E4073}" name="Sales Person"/>
    <tableColumn id="2" xr3:uid="{C9E276E4-C126-4412-BF2B-33FB989EED5E}" name="Geography"/>
    <tableColumn id="3" xr3:uid="{3AE4FB9E-DB6E-405A-9812-FECE247ACAE3}" name="Product"/>
    <tableColumn id="4" xr3:uid="{7C7F1C76-B0EF-43C3-9190-4384A5C36BC1}" name="Amount" dataDxfId="37"/>
    <tableColumn id="5" xr3:uid="{34E41F57-68F8-4959-A7BB-CC6C3CC1E6CE}" name="Units" dataDxfId="36"/>
    <tableColumn id="6" xr3:uid="{267CDBA7-29FC-499D-A1A1-5379B10F66CE}" name="cost per unit" dataDxfId="35">
      <calculatedColumnFormula>VLOOKUP(data[Product],products[],2,FALSE)</calculatedColumnFormula>
    </tableColumn>
    <tableColumn id="7" xr3:uid="{56935B79-3CCD-4D8E-A8E2-F0E438DE26DB}" name="cost" dataDxfId="34">
      <calculatedColumnFormula>G12*H12</calculatedColumnFormula>
    </tableColumn>
    <tableColumn id="8" xr3:uid="{A9D272BC-0872-437D-9BA5-7BF307A4C4CB}" name="profit" dataDxfId="33">
      <calculatedColumnFormula>data[[#This Row],[Amount]]-data[[#This Row],[cost]]</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F95829-2641-44F9-B0EE-6A25ECE6A17B}" name="data4" displayName="data4" ref="B16:G316" totalsRowShown="0" headerRowDxfId="30">
  <autoFilter ref="B16:G316" xr:uid="{8BF95829-2641-44F9-B0EE-6A25ECE6A17B}"/>
  <sortState xmlns:xlrd2="http://schemas.microsoft.com/office/spreadsheetml/2017/richdata2" ref="B17:G316">
    <sortCondition sortBy="cellColor" ref="G16:G316" dxfId="29"/>
  </sortState>
  <tableColumns count="6">
    <tableColumn id="1" xr3:uid="{DF2D56E0-0EE6-4D01-8CD7-25052D50583D}" name="Sales Person"/>
    <tableColumn id="2" xr3:uid="{D26B09FF-4535-4D5C-B140-F0C332F92356}" name="Geography"/>
    <tableColumn id="6" xr3:uid="{7222146E-E75D-4751-A79F-05A76A04AC6B}" name="Column1"/>
    <tableColumn id="3" xr3:uid="{EAA99139-60EC-4E63-A0AB-B5D259373ADD}" name="Product"/>
    <tableColumn id="4" xr3:uid="{2F05C6CA-FA94-4292-BA3C-988DF25F03C1}" name="Amount" dataDxfId="28"/>
    <tableColumn id="5" xr3:uid="{3DFCA8FC-DAE1-46E5-AB90-7AC0573558F0}" name="Units" dataDxfId="2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90ADC17-0591-4EA1-9C1F-AA9C7648F6C5}" name="data6" displayName="data6" ref="X51:AB351" totalsRowShown="0" headerRowDxfId="24">
  <autoFilter ref="X51:AB351" xr:uid="{C90ADC17-0591-4EA1-9C1F-AA9C7648F6C5}"/>
  <tableColumns count="5">
    <tableColumn id="1" xr3:uid="{B1618F0F-34E6-4B55-9D91-DF03B2795470}" name="Sales Person"/>
    <tableColumn id="2" xr3:uid="{3896900A-E504-469E-87C1-F55C6F4D6232}" name="Geography"/>
    <tableColumn id="3" xr3:uid="{7FBD9829-ABAD-45C6-933C-CBBFB7B8EAA2}" name="Product"/>
    <tableColumn id="4" xr3:uid="{433C2958-B3DE-4387-A22C-9D0EDC11267B}" name="Amount" dataDxfId="23"/>
    <tableColumn id="5" xr3:uid="{F6B78242-AF43-4029-895A-618071FAEDB0}" name="Units" dataDxfId="2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E04F35B-8DFE-44CE-A8C2-E20C8F771023}" name="Table6" displayName="Table6" ref="S3:S9" totalsRowShown="0" dataDxfId="21" tableBorderDxfId="20">
  <autoFilter ref="S3:S9" xr:uid="{8E04F35B-8DFE-44CE-A8C2-E20C8F771023}"/>
  <tableColumns count="1">
    <tableColumn id="1" xr3:uid="{E42EA0D7-9733-46FF-9992-8EBA7B0D7975}" name="country" dataDxfId="1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87AC607-1030-4757-8BC1-8B3722AE8791}" name="Table7" displayName="Table7" ref="I6:L16" totalsRowShown="0" tableBorderDxfId="18">
  <autoFilter ref="I6:L16" xr:uid="{187AC607-1030-4757-8BC1-8B3722AE8791}"/>
  <sortState xmlns:xlrd2="http://schemas.microsoft.com/office/spreadsheetml/2017/richdata2" ref="I7:L16">
    <sortCondition ref="I7:I16"/>
  </sortState>
  <tableColumns count="4">
    <tableColumn id="1" xr3:uid="{C63B2D7A-D7B3-4F4D-BBDE-E1AC2B092A5C}" name="Columsales personn1" dataDxfId="17"/>
    <tableColumn id="2" xr3:uid="{B0D9237B-F86D-4B7A-BD14-18B6C776D9D1}" name="Amount" dataDxfId="16">
      <calculatedColumnFormula>SUMIFS(data[Amount],data[Sales Person],$I7,data[Geography],$C$3)</calculatedColumnFormula>
    </tableColumn>
    <tableColumn id="3" xr3:uid="{60515CB8-60AA-45DA-8E4E-F2EFD627C140}" name="Unit">
      <calculatedColumnFormula>SUMIFS(data[Units],data[Sales Person],$I7,data[Geography],$C$3)</calculatedColumnFormula>
    </tableColumn>
    <tableColumn id="4" xr3:uid="{913BFFE4-B133-4292-930D-FBDB6797F177}" name="Tick mark" dataDxfId="15">
      <calculatedColumnFormula>IF(Table7[[#This Row],[Amount]]&gt;12000,1,-1)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table" Target="../tables/table4.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6.xml"/><Relationship Id="rId4"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AB658"/>
  <sheetViews>
    <sheetView showGridLines="0" topLeftCell="A40" zoomScale="145" zoomScaleNormal="145" workbookViewId="0">
      <selection activeCell="D53" sqref="D53"/>
    </sheetView>
  </sheetViews>
  <sheetFormatPr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13.5703125" customWidth="1"/>
    <col min="7" max="7" width="5.7109375" bestFit="1" customWidth="1"/>
    <col min="8" max="8" width="14.28515625" bestFit="1" customWidth="1"/>
    <col min="9" max="9" width="10.140625" bestFit="1" customWidth="1"/>
    <col min="10" max="10" width="11.140625" bestFit="1" customWidth="1"/>
    <col min="12" max="12" width="3.85546875" customWidth="1"/>
    <col min="13" max="13" width="53.85546875" customWidth="1"/>
    <col min="27" max="27" width="21.85546875" bestFit="1" customWidth="1"/>
    <col min="28" max="28" width="14.42578125" customWidth="1"/>
    <col min="33" max="33" width="21.85546875" customWidth="1"/>
  </cols>
  <sheetData>
    <row r="1" spans="1:28" s="2" customFormat="1" ht="52.5" customHeight="1" x14ac:dyDescent="0.25">
      <c r="A1" s="1"/>
      <c r="C1" s="3" t="s">
        <v>42</v>
      </c>
    </row>
    <row r="11" spans="1:28" x14ac:dyDescent="0.25">
      <c r="C11" s="6" t="s">
        <v>11</v>
      </c>
      <c r="D11" s="6" t="s">
        <v>12</v>
      </c>
      <c r="E11" s="6" t="s">
        <v>0</v>
      </c>
      <c r="F11" s="10" t="s">
        <v>1</v>
      </c>
      <c r="G11" s="10" t="s">
        <v>50</v>
      </c>
      <c r="H11" s="6" t="s">
        <v>88</v>
      </c>
      <c r="I11" s="6" t="s">
        <v>89</v>
      </c>
      <c r="J11" s="6" t="s">
        <v>93</v>
      </c>
      <c r="L11" s="9" t="s">
        <v>43</v>
      </c>
      <c r="M11" s="2"/>
      <c r="AA11" t="s">
        <v>0</v>
      </c>
      <c r="AB11" t="s">
        <v>51</v>
      </c>
    </row>
    <row r="12" spans="1:28" x14ac:dyDescent="0.25">
      <c r="C12" t="s">
        <v>40</v>
      </c>
      <c r="D12" t="s">
        <v>37</v>
      </c>
      <c r="E12" t="s">
        <v>30</v>
      </c>
      <c r="F12" s="4">
        <v>1624</v>
      </c>
      <c r="G12" s="5">
        <v>114</v>
      </c>
      <c r="H12" s="11">
        <f>VLOOKUP(data[Product],products[],2,FALSE)</f>
        <v>14.49</v>
      </c>
      <c r="I12" s="11">
        <f t="shared" ref="I12:I75" si="0">G12*H12</f>
        <v>1651.8600000000001</v>
      </c>
      <c r="J12" s="11">
        <f>data[[#This Row],[Amount]]-data[[#This Row],[cost]]</f>
        <v>-27.860000000000127</v>
      </c>
      <c r="L12" s="7">
        <v>1</v>
      </c>
      <c r="M12" s="8" t="s">
        <v>44</v>
      </c>
      <c r="AA12" t="s">
        <v>13</v>
      </c>
      <c r="AB12" s="11">
        <v>9.33</v>
      </c>
    </row>
    <row r="13" spans="1:28" x14ac:dyDescent="0.25">
      <c r="C13" t="s">
        <v>8</v>
      </c>
      <c r="D13" t="s">
        <v>35</v>
      </c>
      <c r="E13" t="s">
        <v>32</v>
      </c>
      <c r="F13" s="4">
        <v>6706</v>
      </c>
      <c r="G13" s="5">
        <v>459</v>
      </c>
      <c r="H13" s="11">
        <f>VLOOKUP(data[Product],products[],2,FALSE)</f>
        <v>8.65</v>
      </c>
      <c r="I13" s="11">
        <f t="shared" si="0"/>
        <v>3970.3500000000004</v>
      </c>
      <c r="J13" s="11">
        <f>data[[#This Row],[Amount]]-data[[#This Row],[cost]]</f>
        <v>2735.6499999999996</v>
      </c>
      <c r="L13" s="7">
        <v>2</v>
      </c>
      <c r="M13" s="8" t="s">
        <v>53</v>
      </c>
      <c r="AA13" t="s">
        <v>14</v>
      </c>
      <c r="AB13" s="11">
        <v>11.7</v>
      </c>
    </row>
    <row r="14" spans="1:28" x14ac:dyDescent="0.25">
      <c r="C14" t="s">
        <v>9</v>
      </c>
      <c r="D14" t="s">
        <v>35</v>
      </c>
      <c r="E14" t="s">
        <v>4</v>
      </c>
      <c r="F14" s="4">
        <v>959</v>
      </c>
      <c r="G14" s="5">
        <v>147</v>
      </c>
      <c r="H14" s="11">
        <f>VLOOKUP(data[Product],products[],2,FALSE)</f>
        <v>11.88</v>
      </c>
      <c r="I14" s="11">
        <f t="shared" si="0"/>
        <v>1746.3600000000001</v>
      </c>
      <c r="J14" s="11">
        <f>data[[#This Row],[Amount]]-data[[#This Row],[cost]]</f>
        <v>-787.36000000000013</v>
      </c>
      <c r="L14" s="7">
        <v>3</v>
      </c>
      <c r="M14" s="8" t="s">
        <v>45</v>
      </c>
      <c r="AA14" t="s">
        <v>4</v>
      </c>
      <c r="AB14" s="11">
        <v>11.88</v>
      </c>
    </row>
    <row r="15" spans="1:28" x14ac:dyDescent="0.25">
      <c r="C15" t="s">
        <v>41</v>
      </c>
      <c r="D15" t="s">
        <v>36</v>
      </c>
      <c r="E15" t="s">
        <v>18</v>
      </c>
      <c r="F15" s="4">
        <v>9632</v>
      </c>
      <c r="G15" s="5">
        <v>288</v>
      </c>
      <c r="H15" s="11">
        <f>VLOOKUP(data[Product],products[],2,FALSE)</f>
        <v>6.47</v>
      </c>
      <c r="I15" s="11">
        <f t="shared" si="0"/>
        <v>1863.36</v>
      </c>
      <c r="J15" s="11">
        <f>data[[#This Row],[Amount]]-data[[#This Row],[cost]]</f>
        <v>7768.64</v>
      </c>
      <c r="L15" s="7">
        <v>4</v>
      </c>
      <c r="M15" s="8" t="s">
        <v>46</v>
      </c>
      <c r="AA15" t="s">
        <v>15</v>
      </c>
      <c r="AB15" s="11">
        <v>11.73</v>
      </c>
    </row>
    <row r="16" spans="1:28" x14ac:dyDescent="0.25">
      <c r="C16" t="s">
        <v>6</v>
      </c>
      <c r="D16" t="s">
        <v>39</v>
      </c>
      <c r="E16" t="s">
        <v>25</v>
      </c>
      <c r="F16" s="4">
        <v>2100</v>
      </c>
      <c r="G16" s="5">
        <v>414</v>
      </c>
      <c r="H16" s="11">
        <f>VLOOKUP(data[Product],products[],2,FALSE)</f>
        <v>13.15</v>
      </c>
      <c r="I16" s="11">
        <f t="shared" si="0"/>
        <v>5444.1</v>
      </c>
      <c r="J16" s="11">
        <f>data[[#This Row],[Amount]]-data[[#This Row],[cost]]</f>
        <v>-3344.1000000000004</v>
      </c>
      <c r="L16" s="7">
        <v>5</v>
      </c>
      <c r="M16" s="8" t="s">
        <v>54</v>
      </c>
      <c r="AA16" t="s">
        <v>16</v>
      </c>
      <c r="AB16" s="11">
        <v>8.7899999999999991</v>
      </c>
    </row>
    <row r="17" spans="3:28" x14ac:dyDescent="0.25">
      <c r="C17" t="s">
        <v>40</v>
      </c>
      <c r="D17" t="s">
        <v>35</v>
      </c>
      <c r="E17" t="s">
        <v>33</v>
      </c>
      <c r="F17" s="4">
        <v>8869</v>
      </c>
      <c r="G17" s="5">
        <v>432</v>
      </c>
      <c r="H17" s="11">
        <f>VLOOKUP(data[Product],products[],2,FALSE)</f>
        <v>12.37</v>
      </c>
      <c r="I17" s="11">
        <f t="shared" si="0"/>
        <v>5343.8399999999992</v>
      </c>
      <c r="J17" s="11">
        <f>data[[#This Row],[Amount]]-data[[#This Row],[cost]]</f>
        <v>3525.1600000000008</v>
      </c>
      <c r="L17" s="7">
        <v>6</v>
      </c>
      <c r="M17" s="8" t="s">
        <v>55</v>
      </c>
      <c r="AA17" t="s">
        <v>17</v>
      </c>
      <c r="AB17" s="11">
        <v>3.11</v>
      </c>
    </row>
    <row r="18" spans="3:28" x14ac:dyDescent="0.25">
      <c r="C18" t="s">
        <v>6</v>
      </c>
      <c r="D18" t="s">
        <v>38</v>
      </c>
      <c r="E18" t="s">
        <v>31</v>
      </c>
      <c r="F18" s="4">
        <v>2681</v>
      </c>
      <c r="G18" s="5">
        <v>54</v>
      </c>
      <c r="H18" s="11">
        <f>VLOOKUP(data[Product],products[],2,FALSE)</f>
        <v>5.79</v>
      </c>
      <c r="I18" s="11">
        <f t="shared" si="0"/>
        <v>312.66000000000003</v>
      </c>
      <c r="J18" s="11">
        <f>data[[#This Row],[Amount]]-data[[#This Row],[cost]]</f>
        <v>2368.34</v>
      </c>
      <c r="L18" s="7">
        <v>7</v>
      </c>
      <c r="M18" s="8" t="s">
        <v>49</v>
      </c>
      <c r="AA18" t="s">
        <v>18</v>
      </c>
      <c r="AB18" s="11">
        <v>6.47</v>
      </c>
    </row>
    <row r="19" spans="3:28" x14ac:dyDescent="0.25">
      <c r="C19" t="s">
        <v>8</v>
      </c>
      <c r="D19" t="s">
        <v>35</v>
      </c>
      <c r="E19" t="s">
        <v>22</v>
      </c>
      <c r="F19" s="4">
        <v>5012</v>
      </c>
      <c r="G19" s="5">
        <v>210</v>
      </c>
      <c r="H19" s="11">
        <f>VLOOKUP(data[Product],products[],2,FALSE)</f>
        <v>9.77</v>
      </c>
      <c r="I19" s="11">
        <f t="shared" si="0"/>
        <v>2051.6999999999998</v>
      </c>
      <c r="J19" s="11">
        <f>data[[#This Row],[Amount]]-data[[#This Row],[cost]]</f>
        <v>2960.3</v>
      </c>
      <c r="L19" s="7">
        <v>8</v>
      </c>
      <c r="M19" s="8" t="s">
        <v>52</v>
      </c>
      <c r="AA19" t="s">
        <v>19</v>
      </c>
      <c r="AB19" s="11">
        <v>7.64</v>
      </c>
    </row>
    <row r="20" spans="3:28" x14ac:dyDescent="0.25">
      <c r="C20" t="s">
        <v>7</v>
      </c>
      <c r="D20" t="s">
        <v>38</v>
      </c>
      <c r="E20" t="s">
        <v>14</v>
      </c>
      <c r="F20" s="4">
        <v>1281</v>
      </c>
      <c r="G20" s="5">
        <v>75</v>
      </c>
      <c r="H20" s="11">
        <f>VLOOKUP(data[Product],products[],2,FALSE)</f>
        <v>11.7</v>
      </c>
      <c r="I20" s="11">
        <f t="shared" si="0"/>
        <v>877.5</v>
      </c>
      <c r="J20" s="11">
        <f>data[[#This Row],[Amount]]-data[[#This Row],[cost]]</f>
        <v>403.5</v>
      </c>
      <c r="L20" s="7">
        <v>9</v>
      </c>
      <c r="M20" s="8" t="s">
        <v>47</v>
      </c>
      <c r="AA20" t="s">
        <v>20</v>
      </c>
      <c r="AB20" s="11">
        <v>10.62</v>
      </c>
    </row>
    <row r="21" spans="3:28" x14ac:dyDescent="0.25">
      <c r="C21" t="s">
        <v>5</v>
      </c>
      <c r="D21" t="s">
        <v>37</v>
      </c>
      <c r="E21" t="s">
        <v>14</v>
      </c>
      <c r="F21" s="4">
        <v>4991</v>
      </c>
      <c r="G21" s="5">
        <v>12</v>
      </c>
      <c r="H21" s="11">
        <f>VLOOKUP(data[Product],products[],2,FALSE)</f>
        <v>11.7</v>
      </c>
      <c r="I21" s="11">
        <f t="shared" si="0"/>
        <v>140.39999999999998</v>
      </c>
      <c r="J21" s="11">
        <f>data[[#This Row],[Amount]]-data[[#This Row],[cost]]</f>
        <v>4850.6000000000004</v>
      </c>
      <c r="L21" s="7">
        <v>10</v>
      </c>
      <c r="M21" s="8" t="s">
        <v>48</v>
      </c>
      <c r="AA21" t="s">
        <v>21</v>
      </c>
      <c r="AB21" s="11">
        <v>9</v>
      </c>
    </row>
    <row r="22" spans="3:28" x14ac:dyDescent="0.25">
      <c r="C22" t="s">
        <v>2</v>
      </c>
      <c r="D22" t="s">
        <v>39</v>
      </c>
      <c r="E22" t="s">
        <v>25</v>
      </c>
      <c r="F22" s="4">
        <v>1785</v>
      </c>
      <c r="G22" s="5">
        <v>462</v>
      </c>
      <c r="H22" s="11">
        <f>VLOOKUP(data[Product],products[],2,FALSE)</f>
        <v>13.15</v>
      </c>
      <c r="I22" s="11">
        <f t="shared" si="0"/>
        <v>6075.3</v>
      </c>
      <c r="J22" s="11">
        <f>data[[#This Row],[Amount]]-data[[#This Row],[cost]]</f>
        <v>-4290.3</v>
      </c>
      <c r="AA22" t="s">
        <v>22</v>
      </c>
      <c r="AB22" s="11">
        <v>9.77</v>
      </c>
    </row>
    <row r="23" spans="3:28" x14ac:dyDescent="0.25">
      <c r="C23" t="s">
        <v>3</v>
      </c>
      <c r="D23" t="s">
        <v>37</v>
      </c>
      <c r="E23" t="s">
        <v>17</v>
      </c>
      <c r="F23" s="4">
        <v>3983</v>
      </c>
      <c r="G23" s="5">
        <v>144</v>
      </c>
      <c r="H23" s="11">
        <f>VLOOKUP(data[Product],products[],2,FALSE)</f>
        <v>3.11</v>
      </c>
      <c r="I23" s="11">
        <f t="shared" si="0"/>
        <v>447.84</v>
      </c>
      <c r="J23" s="11">
        <f>data[[#This Row],[Amount]]-data[[#This Row],[cost]]</f>
        <v>3535.16</v>
      </c>
      <c r="AA23" t="s">
        <v>23</v>
      </c>
      <c r="AB23" s="11">
        <v>6.49</v>
      </c>
    </row>
    <row r="24" spans="3:28" x14ac:dyDescent="0.25">
      <c r="C24" t="s">
        <v>9</v>
      </c>
      <c r="D24" t="s">
        <v>38</v>
      </c>
      <c r="E24" t="s">
        <v>16</v>
      </c>
      <c r="F24" s="4">
        <v>2646</v>
      </c>
      <c r="G24" s="5">
        <v>120</v>
      </c>
      <c r="H24" s="11">
        <f>VLOOKUP(data[Product],products[],2,FALSE)</f>
        <v>8.7899999999999991</v>
      </c>
      <c r="I24" s="11">
        <f t="shared" si="0"/>
        <v>1054.8</v>
      </c>
      <c r="J24" s="11">
        <f>data[[#This Row],[Amount]]-data[[#This Row],[cost]]</f>
        <v>1591.2</v>
      </c>
      <c r="AA24" t="s">
        <v>24</v>
      </c>
      <c r="AB24" s="11">
        <v>4.97</v>
      </c>
    </row>
    <row r="25" spans="3:28" x14ac:dyDescent="0.25">
      <c r="C25" t="s">
        <v>2</v>
      </c>
      <c r="D25" t="s">
        <v>34</v>
      </c>
      <c r="E25" t="s">
        <v>13</v>
      </c>
      <c r="F25" s="4">
        <v>252</v>
      </c>
      <c r="G25" s="5">
        <v>54</v>
      </c>
      <c r="H25" s="11">
        <f>VLOOKUP(data[Product],products[],2,FALSE)</f>
        <v>9.33</v>
      </c>
      <c r="I25" s="11">
        <f t="shared" si="0"/>
        <v>503.82</v>
      </c>
      <c r="J25" s="11">
        <f>data[[#This Row],[Amount]]-data[[#This Row],[cost]]</f>
        <v>-251.82</v>
      </c>
      <c r="AA25" t="s">
        <v>25</v>
      </c>
      <c r="AB25" s="11">
        <v>13.15</v>
      </c>
    </row>
    <row r="26" spans="3:28" x14ac:dyDescent="0.25">
      <c r="C26" t="s">
        <v>3</v>
      </c>
      <c r="D26" t="s">
        <v>35</v>
      </c>
      <c r="E26" t="s">
        <v>25</v>
      </c>
      <c r="F26" s="4">
        <v>2464</v>
      </c>
      <c r="G26" s="5">
        <v>234</v>
      </c>
      <c r="H26" s="11">
        <f>VLOOKUP(data[Product],products[],2,FALSE)</f>
        <v>13.15</v>
      </c>
      <c r="I26" s="11">
        <f t="shared" si="0"/>
        <v>3077.1</v>
      </c>
      <c r="J26" s="11">
        <f>data[[#This Row],[Amount]]-data[[#This Row],[cost]]</f>
        <v>-613.09999999999991</v>
      </c>
      <c r="AA26" t="s">
        <v>26</v>
      </c>
      <c r="AB26" s="11">
        <v>5.6</v>
      </c>
    </row>
    <row r="27" spans="3:28" x14ac:dyDescent="0.25">
      <c r="C27" t="s">
        <v>3</v>
      </c>
      <c r="D27" t="s">
        <v>35</v>
      </c>
      <c r="E27" t="s">
        <v>29</v>
      </c>
      <c r="F27" s="4">
        <v>2114</v>
      </c>
      <c r="G27" s="5">
        <v>66</v>
      </c>
      <c r="H27" s="11">
        <f>VLOOKUP(data[Product],products[],2,FALSE)</f>
        <v>7.16</v>
      </c>
      <c r="I27" s="11">
        <f t="shared" si="0"/>
        <v>472.56</v>
      </c>
      <c r="J27" s="11">
        <f>data[[#This Row],[Amount]]-data[[#This Row],[cost]]</f>
        <v>1641.44</v>
      </c>
      <c r="AA27" t="s">
        <v>27</v>
      </c>
      <c r="AB27" s="11">
        <v>16.73</v>
      </c>
    </row>
    <row r="28" spans="3:28" x14ac:dyDescent="0.25">
      <c r="C28" t="s">
        <v>6</v>
      </c>
      <c r="D28" t="s">
        <v>37</v>
      </c>
      <c r="E28" t="s">
        <v>31</v>
      </c>
      <c r="F28" s="4">
        <v>7693</v>
      </c>
      <c r="G28" s="5">
        <v>87</v>
      </c>
      <c r="H28" s="11">
        <f>VLOOKUP(data[Product],products[],2,FALSE)</f>
        <v>5.79</v>
      </c>
      <c r="I28" s="11">
        <f t="shared" si="0"/>
        <v>503.73</v>
      </c>
      <c r="J28" s="11">
        <f>data[[#This Row],[Amount]]-data[[#This Row],[cost]]</f>
        <v>7189.27</v>
      </c>
      <c r="AA28" t="s">
        <v>28</v>
      </c>
      <c r="AB28" s="11">
        <v>10.38</v>
      </c>
    </row>
    <row r="29" spans="3:28" x14ac:dyDescent="0.25">
      <c r="C29" t="s">
        <v>5</v>
      </c>
      <c r="D29" t="s">
        <v>34</v>
      </c>
      <c r="E29" t="s">
        <v>20</v>
      </c>
      <c r="F29" s="4">
        <v>15610</v>
      </c>
      <c r="G29" s="5">
        <v>339</v>
      </c>
      <c r="H29" s="11">
        <f>VLOOKUP(data[Product],products[],2,FALSE)</f>
        <v>10.62</v>
      </c>
      <c r="I29" s="11">
        <f t="shared" si="0"/>
        <v>3600.18</v>
      </c>
      <c r="J29" s="11">
        <f>data[[#This Row],[Amount]]-data[[#This Row],[cost]]</f>
        <v>12009.82</v>
      </c>
      <c r="AA29" t="s">
        <v>29</v>
      </c>
      <c r="AB29" s="11">
        <v>7.16</v>
      </c>
    </row>
    <row r="30" spans="3:28" x14ac:dyDescent="0.25">
      <c r="C30" t="s">
        <v>41</v>
      </c>
      <c r="D30" t="s">
        <v>34</v>
      </c>
      <c r="E30" t="s">
        <v>22</v>
      </c>
      <c r="F30" s="4">
        <v>336</v>
      </c>
      <c r="G30" s="5">
        <v>144</v>
      </c>
      <c r="H30" s="11">
        <f>VLOOKUP(data[Product],products[],2,FALSE)</f>
        <v>9.77</v>
      </c>
      <c r="I30" s="11">
        <f t="shared" si="0"/>
        <v>1406.8799999999999</v>
      </c>
      <c r="J30" s="11">
        <f>data[[#This Row],[Amount]]-data[[#This Row],[cost]]</f>
        <v>-1070.8799999999999</v>
      </c>
      <c r="AA30" t="s">
        <v>30</v>
      </c>
      <c r="AB30" s="11">
        <v>14.49</v>
      </c>
    </row>
    <row r="31" spans="3:28" x14ac:dyDescent="0.25">
      <c r="C31" t="s">
        <v>2</v>
      </c>
      <c r="D31" t="s">
        <v>39</v>
      </c>
      <c r="E31" t="s">
        <v>20</v>
      </c>
      <c r="F31" s="4">
        <v>9443</v>
      </c>
      <c r="G31" s="5">
        <v>162</v>
      </c>
      <c r="H31" s="11">
        <f>VLOOKUP(data[Product],products[],2,FALSE)</f>
        <v>10.62</v>
      </c>
      <c r="I31" s="11">
        <f t="shared" si="0"/>
        <v>1720.4399999999998</v>
      </c>
      <c r="J31" s="11">
        <f>data[[#This Row],[Amount]]-data[[#This Row],[cost]]</f>
        <v>7722.56</v>
      </c>
      <c r="AA31" t="s">
        <v>31</v>
      </c>
      <c r="AB31" s="11">
        <v>5.79</v>
      </c>
    </row>
    <row r="32" spans="3:28" x14ac:dyDescent="0.25">
      <c r="C32" t="s">
        <v>9</v>
      </c>
      <c r="D32" t="s">
        <v>34</v>
      </c>
      <c r="E32" t="s">
        <v>23</v>
      </c>
      <c r="F32" s="4">
        <v>8155</v>
      </c>
      <c r="G32" s="5">
        <v>90</v>
      </c>
      <c r="H32" s="11">
        <f>VLOOKUP(data[Product],products[],2,FALSE)</f>
        <v>6.49</v>
      </c>
      <c r="I32" s="11">
        <f t="shared" si="0"/>
        <v>584.1</v>
      </c>
      <c r="J32" s="11">
        <f>data[[#This Row],[Amount]]-data[[#This Row],[cost]]</f>
        <v>7570.9</v>
      </c>
      <c r="AA32" t="s">
        <v>32</v>
      </c>
      <c r="AB32" s="11">
        <v>8.65</v>
      </c>
    </row>
    <row r="33" spans="3:28" x14ac:dyDescent="0.25">
      <c r="C33" t="s">
        <v>8</v>
      </c>
      <c r="D33" t="s">
        <v>38</v>
      </c>
      <c r="E33" t="s">
        <v>23</v>
      </c>
      <c r="F33" s="4">
        <v>1701</v>
      </c>
      <c r="G33" s="5">
        <v>234</v>
      </c>
      <c r="H33" s="11">
        <f>VLOOKUP(data[Product],products[],2,FALSE)</f>
        <v>6.49</v>
      </c>
      <c r="I33" s="11">
        <f t="shared" si="0"/>
        <v>1518.66</v>
      </c>
      <c r="J33" s="11">
        <f>data[[#This Row],[Amount]]-data[[#This Row],[cost]]</f>
        <v>182.33999999999992</v>
      </c>
      <c r="AA33" t="s">
        <v>33</v>
      </c>
      <c r="AB33" s="11">
        <v>12.37</v>
      </c>
    </row>
    <row r="34" spans="3:28" x14ac:dyDescent="0.25">
      <c r="C34" t="s">
        <v>10</v>
      </c>
      <c r="D34" t="s">
        <v>38</v>
      </c>
      <c r="E34" t="s">
        <v>22</v>
      </c>
      <c r="F34" s="4">
        <v>2205</v>
      </c>
      <c r="G34" s="5">
        <v>141</v>
      </c>
      <c r="H34" s="11">
        <f>VLOOKUP(data[Product],products[],2,FALSE)</f>
        <v>9.77</v>
      </c>
      <c r="I34" s="11">
        <f t="shared" si="0"/>
        <v>1377.57</v>
      </c>
      <c r="J34" s="11">
        <f>data[[#This Row],[Amount]]-data[[#This Row],[cost]]</f>
        <v>827.43000000000006</v>
      </c>
    </row>
    <row r="35" spans="3:28" x14ac:dyDescent="0.25">
      <c r="C35" t="s">
        <v>8</v>
      </c>
      <c r="D35" t="s">
        <v>37</v>
      </c>
      <c r="E35" t="s">
        <v>19</v>
      </c>
      <c r="F35" s="4">
        <v>1771</v>
      </c>
      <c r="G35" s="5">
        <v>204</v>
      </c>
      <c r="H35" s="11">
        <f>VLOOKUP(data[Product],products[],2,FALSE)</f>
        <v>7.64</v>
      </c>
      <c r="I35" s="11">
        <f t="shared" si="0"/>
        <v>1558.56</v>
      </c>
      <c r="J35" s="11">
        <f>data[[#This Row],[Amount]]-data[[#This Row],[cost]]</f>
        <v>212.44000000000005</v>
      </c>
    </row>
    <row r="36" spans="3:28" x14ac:dyDescent="0.25">
      <c r="C36" t="s">
        <v>41</v>
      </c>
      <c r="D36" t="s">
        <v>35</v>
      </c>
      <c r="E36" t="s">
        <v>15</v>
      </c>
      <c r="F36" s="4">
        <v>2114</v>
      </c>
      <c r="G36" s="5">
        <v>186</v>
      </c>
      <c r="H36" s="11">
        <f>VLOOKUP(data[Product],products[],2,FALSE)</f>
        <v>11.73</v>
      </c>
      <c r="I36" s="11">
        <f t="shared" si="0"/>
        <v>2181.7800000000002</v>
      </c>
      <c r="J36" s="11">
        <f>data[[#This Row],[Amount]]-data[[#This Row],[cost]]</f>
        <v>-67.7800000000002</v>
      </c>
    </row>
    <row r="37" spans="3:28" x14ac:dyDescent="0.25">
      <c r="C37" t="s">
        <v>41</v>
      </c>
      <c r="D37" t="s">
        <v>36</v>
      </c>
      <c r="E37" t="s">
        <v>13</v>
      </c>
      <c r="F37" s="4">
        <v>10311</v>
      </c>
      <c r="G37" s="5">
        <v>231</v>
      </c>
      <c r="H37" s="11">
        <f>VLOOKUP(data[Product],products[],2,FALSE)</f>
        <v>9.33</v>
      </c>
      <c r="I37" s="11">
        <f t="shared" si="0"/>
        <v>2155.23</v>
      </c>
      <c r="J37" s="11">
        <f>data[[#This Row],[Amount]]-data[[#This Row],[cost]]</f>
        <v>8155.77</v>
      </c>
    </row>
    <row r="38" spans="3:28" x14ac:dyDescent="0.25">
      <c r="C38" t="s">
        <v>3</v>
      </c>
      <c r="D38" t="s">
        <v>39</v>
      </c>
      <c r="E38" t="s">
        <v>16</v>
      </c>
      <c r="F38" s="4">
        <v>21</v>
      </c>
      <c r="G38" s="5">
        <v>168</v>
      </c>
      <c r="H38" s="11">
        <f>VLOOKUP(data[Product],products[],2,FALSE)</f>
        <v>8.7899999999999991</v>
      </c>
      <c r="I38" s="11">
        <f t="shared" si="0"/>
        <v>1476.7199999999998</v>
      </c>
      <c r="J38" s="11">
        <f>data[[#This Row],[Amount]]-data[[#This Row],[cost]]</f>
        <v>-1455.7199999999998</v>
      </c>
    </row>
    <row r="39" spans="3:28" x14ac:dyDescent="0.25">
      <c r="C39" t="s">
        <v>10</v>
      </c>
      <c r="D39" t="s">
        <v>35</v>
      </c>
      <c r="E39" t="s">
        <v>20</v>
      </c>
      <c r="F39" s="4">
        <v>1974</v>
      </c>
      <c r="G39" s="5">
        <v>195</v>
      </c>
      <c r="H39" s="11">
        <f>VLOOKUP(data[Product],products[],2,FALSE)</f>
        <v>10.62</v>
      </c>
      <c r="I39" s="11">
        <f t="shared" si="0"/>
        <v>2070.8999999999996</v>
      </c>
      <c r="J39" s="11">
        <f>data[[#This Row],[Amount]]-data[[#This Row],[cost]]</f>
        <v>-96.899999999999636</v>
      </c>
    </row>
    <row r="40" spans="3:28" x14ac:dyDescent="0.25">
      <c r="C40" t="s">
        <v>5</v>
      </c>
      <c r="D40" t="s">
        <v>36</v>
      </c>
      <c r="E40" t="s">
        <v>23</v>
      </c>
      <c r="F40" s="4">
        <v>6314</v>
      </c>
      <c r="G40" s="5">
        <v>15</v>
      </c>
      <c r="H40" s="11">
        <f>VLOOKUP(data[Product],products[],2,FALSE)</f>
        <v>6.49</v>
      </c>
      <c r="I40" s="11">
        <f t="shared" si="0"/>
        <v>97.350000000000009</v>
      </c>
      <c r="J40" s="11">
        <f>data[[#This Row],[Amount]]-data[[#This Row],[cost]]</f>
        <v>6216.65</v>
      </c>
    </row>
    <row r="41" spans="3:28" x14ac:dyDescent="0.25">
      <c r="C41" t="s">
        <v>10</v>
      </c>
      <c r="D41" t="s">
        <v>37</v>
      </c>
      <c r="E41" t="s">
        <v>23</v>
      </c>
      <c r="F41" s="4">
        <v>4683</v>
      </c>
      <c r="G41" s="5">
        <v>30</v>
      </c>
      <c r="H41" s="11">
        <f>VLOOKUP(data[Product],products[],2,FALSE)</f>
        <v>6.49</v>
      </c>
      <c r="I41" s="11">
        <f t="shared" si="0"/>
        <v>194.70000000000002</v>
      </c>
      <c r="J41" s="11">
        <f>data[[#This Row],[Amount]]-data[[#This Row],[cost]]</f>
        <v>4488.3</v>
      </c>
    </row>
    <row r="42" spans="3:28" x14ac:dyDescent="0.25">
      <c r="C42" t="s">
        <v>41</v>
      </c>
      <c r="D42" t="s">
        <v>37</v>
      </c>
      <c r="E42" t="s">
        <v>24</v>
      </c>
      <c r="F42" s="4">
        <v>6398</v>
      </c>
      <c r="G42" s="5">
        <v>102</v>
      </c>
      <c r="H42" s="11">
        <f>VLOOKUP(data[Product],products[],2,FALSE)</f>
        <v>4.97</v>
      </c>
      <c r="I42" s="11">
        <f t="shared" si="0"/>
        <v>506.94</v>
      </c>
      <c r="J42" s="11">
        <f>data[[#This Row],[Amount]]-data[[#This Row],[cost]]</f>
        <v>5891.06</v>
      </c>
    </row>
    <row r="43" spans="3:28" x14ac:dyDescent="0.25">
      <c r="C43" t="s">
        <v>2</v>
      </c>
      <c r="D43" t="s">
        <v>35</v>
      </c>
      <c r="E43" t="s">
        <v>19</v>
      </c>
      <c r="F43" s="4">
        <v>553</v>
      </c>
      <c r="G43" s="5">
        <v>15</v>
      </c>
      <c r="H43" s="11">
        <f>VLOOKUP(data[Product],products[],2,FALSE)</f>
        <v>7.64</v>
      </c>
      <c r="I43" s="11">
        <f t="shared" si="0"/>
        <v>114.6</v>
      </c>
      <c r="J43" s="11">
        <f>data[[#This Row],[Amount]]-data[[#This Row],[cost]]</f>
        <v>438.4</v>
      </c>
    </row>
    <row r="44" spans="3:28" x14ac:dyDescent="0.25">
      <c r="C44" t="s">
        <v>8</v>
      </c>
      <c r="D44" t="s">
        <v>39</v>
      </c>
      <c r="E44" t="s">
        <v>30</v>
      </c>
      <c r="F44" s="4">
        <v>7021</v>
      </c>
      <c r="G44" s="5">
        <v>183</v>
      </c>
      <c r="H44" s="11">
        <f>VLOOKUP(data[Product],products[],2,FALSE)</f>
        <v>14.49</v>
      </c>
      <c r="I44" s="11">
        <f t="shared" si="0"/>
        <v>2651.67</v>
      </c>
      <c r="J44" s="11">
        <f>data[[#This Row],[Amount]]-data[[#This Row],[cost]]</f>
        <v>4369.33</v>
      </c>
    </row>
    <row r="45" spans="3:28" x14ac:dyDescent="0.25">
      <c r="C45" t="s">
        <v>40</v>
      </c>
      <c r="D45" t="s">
        <v>39</v>
      </c>
      <c r="E45" t="s">
        <v>22</v>
      </c>
      <c r="F45" s="4">
        <v>5817</v>
      </c>
      <c r="G45" s="5">
        <v>12</v>
      </c>
      <c r="H45" s="11">
        <f>VLOOKUP(data[Product],products[],2,FALSE)</f>
        <v>9.77</v>
      </c>
      <c r="I45" s="11">
        <f t="shared" si="0"/>
        <v>117.24</v>
      </c>
      <c r="J45" s="11">
        <f>data[[#This Row],[Amount]]-data[[#This Row],[cost]]</f>
        <v>5699.76</v>
      </c>
    </row>
    <row r="46" spans="3:28" x14ac:dyDescent="0.25">
      <c r="C46" t="s">
        <v>41</v>
      </c>
      <c r="D46" t="s">
        <v>39</v>
      </c>
      <c r="E46" t="s">
        <v>14</v>
      </c>
      <c r="F46" s="4">
        <v>3976</v>
      </c>
      <c r="G46" s="5">
        <v>72</v>
      </c>
      <c r="H46" s="11">
        <f>VLOOKUP(data[Product],products[],2,FALSE)</f>
        <v>11.7</v>
      </c>
      <c r="I46" s="11">
        <f t="shared" si="0"/>
        <v>842.4</v>
      </c>
      <c r="J46" s="11">
        <f>data[[#This Row],[Amount]]-data[[#This Row],[cost]]</f>
        <v>3133.6</v>
      </c>
    </row>
    <row r="47" spans="3:28" x14ac:dyDescent="0.25">
      <c r="C47" t="s">
        <v>6</v>
      </c>
      <c r="D47" t="s">
        <v>38</v>
      </c>
      <c r="E47" t="s">
        <v>27</v>
      </c>
      <c r="F47" s="4">
        <v>1134</v>
      </c>
      <c r="G47" s="5">
        <v>282</v>
      </c>
      <c r="H47" s="11">
        <f>VLOOKUP(data[Product],products[],2,FALSE)</f>
        <v>16.73</v>
      </c>
      <c r="I47" s="11">
        <f t="shared" si="0"/>
        <v>4717.8599999999997</v>
      </c>
      <c r="J47" s="11">
        <f>data[[#This Row],[Amount]]-data[[#This Row],[cost]]</f>
        <v>-3583.8599999999997</v>
      </c>
    </row>
    <row r="48" spans="3:28" x14ac:dyDescent="0.25">
      <c r="C48" t="s">
        <v>2</v>
      </c>
      <c r="D48" t="s">
        <v>39</v>
      </c>
      <c r="E48" t="s">
        <v>28</v>
      </c>
      <c r="F48" s="4">
        <v>6027</v>
      </c>
      <c r="G48" s="5">
        <v>144</v>
      </c>
      <c r="H48" s="11">
        <f>VLOOKUP(data[Product],products[],2,FALSE)</f>
        <v>10.38</v>
      </c>
      <c r="I48" s="11">
        <f t="shared" si="0"/>
        <v>1494.72</v>
      </c>
      <c r="J48" s="11">
        <f>data[[#This Row],[Amount]]-data[[#This Row],[cost]]</f>
        <v>4532.28</v>
      </c>
    </row>
    <row r="49" spans="3:10" x14ac:dyDescent="0.25">
      <c r="C49" t="s">
        <v>6</v>
      </c>
      <c r="D49" t="s">
        <v>37</v>
      </c>
      <c r="E49" t="s">
        <v>16</v>
      </c>
      <c r="F49" s="4">
        <v>1904</v>
      </c>
      <c r="G49" s="5">
        <v>405</v>
      </c>
      <c r="H49" s="11">
        <f>VLOOKUP(data[Product],products[],2,FALSE)</f>
        <v>8.7899999999999991</v>
      </c>
      <c r="I49" s="11">
        <f t="shared" si="0"/>
        <v>3559.95</v>
      </c>
      <c r="J49" s="11">
        <f>data[[#This Row],[Amount]]-data[[#This Row],[cost]]</f>
        <v>-1655.9499999999998</v>
      </c>
    </row>
    <row r="50" spans="3:10" x14ac:dyDescent="0.25">
      <c r="C50" t="s">
        <v>7</v>
      </c>
      <c r="D50" t="s">
        <v>34</v>
      </c>
      <c r="E50" t="s">
        <v>32</v>
      </c>
      <c r="F50" s="4">
        <v>3262</v>
      </c>
      <c r="G50" s="5">
        <v>75</v>
      </c>
      <c r="H50" s="11">
        <f>VLOOKUP(data[Product],products[],2,FALSE)</f>
        <v>8.65</v>
      </c>
      <c r="I50" s="11">
        <f t="shared" si="0"/>
        <v>648.75</v>
      </c>
      <c r="J50" s="11">
        <f>data[[#This Row],[Amount]]-data[[#This Row],[cost]]</f>
        <v>2613.25</v>
      </c>
    </row>
    <row r="51" spans="3:10" x14ac:dyDescent="0.25">
      <c r="C51" t="s">
        <v>40</v>
      </c>
      <c r="D51" t="s">
        <v>34</v>
      </c>
      <c r="E51" t="s">
        <v>27</v>
      </c>
      <c r="F51" s="4">
        <v>2289</v>
      </c>
      <c r="G51" s="5">
        <v>135</v>
      </c>
      <c r="H51" s="11">
        <f>VLOOKUP(data[Product],products[],2,FALSE)</f>
        <v>16.73</v>
      </c>
      <c r="I51" s="11">
        <f t="shared" si="0"/>
        <v>2258.5500000000002</v>
      </c>
      <c r="J51" s="11">
        <f>data[[#This Row],[Amount]]-data[[#This Row],[cost]]</f>
        <v>30.449999999999818</v>
      </c>
    </row>
    <row r="52" spans="3:10" x14ac:dyDescent="0.25">
      <c r="C52" t="s">
        <v>5</v>
      </c>
      <c r="D52" t="s">
        <v>34</v>
      </c>
      <c r="E52" t="s">
        <v>27</v>
      </c>
      <c r="F52" s="4">
        <v>6986</v>
      </c>
      <c r="G52" s="5">
        <v>21</v>
      </c>
      <c r="H52" s="11">
        <f>VLOOKUP(data[Product],products[],2,FALSE)</f>
        <v>16.73</v>
      </c>
      <c r="I52" s="11">
        <f t="shared" si="0"/>
        <v>351.33</v>
      </c>
      <c r="J52" s="11">
        <f>data[[#This Row],[Amount]]-data[[#This Row],[cost]]</f>
        <v>6634.67</v>
      </c>
    </row>
    <row r="53" spans="3:10" x14ac:dyDescent="0.25">
      <c r="C53" t="s">
        <v>2</v>
      </c>
      <c r="D53" t="s">
        <v>38</v>
      </c>
      <c r="E53" t="s">
        <v>23</v>
      </c>
      <c r="F53" s="4">
        <v>4417</v>
      </c>
      <c r="G53" s="5">
        <v>153</v>
      </c>
      <c r="H53" s="11">
        <f>VLOOKUP(data[Product],products[],2,FALSE)</f>
        <v>6.49</v>
      </c>
      <c r="I53" s="11">
        <f t="shared" si="0"/>
        <v>992.97</v>
      </c>
      <c r="J53" s="11">
        <f>data[[#This Row],[Amount]]-data[[#This Row],[cost]]</f>
        <v>3424.0299999999997</v>
      </c>
    </row>
    <row r="54" spans="3:10" x14ac:dyDescent="0.25">
      <c r="C54" t="s">
        <v>6</v>
      </c>
      <c r="D54" t="s">
        <v>34</v>
      </c>
      <c r="E54" t="s">
        <v>15</v>
      </c>
      <c r="F54" s="4">
        <v>1442</v>
      </c>
      <c r="G54" s="5">
        <v>15</v>
      </c>
      <c r="H54" s="11">
        <f>VLOOKUP(data[Product],products[],2,FALSE)</f>
        <v>11.73</v>
      </c>
      <c r="I54" s="11">
        <f t="shared" si="0"/>
        <v>175.95000000000002</v>
      </c>
      <c r="J54" s="11">
        <f>data[[#This Row],[Amount]]-data[[#This Row],[cost]]</f>
        <v>1266.05</v>
      </c>
    </row>
    <row r="55" spans="3:10" x14ac:dyDescent="0.25">
      <c r="C55" t="s">
        <v>3</v>
      </c>
      <c r="D55" t="s">
        <v>35</v>
      </c>
      <c r="E55" t="s">
        <v>14</v>
      </c>
      <c r="F55" s="4">
        <v>2415</v>
      </c>
      <c r="G55" s="5">
        <v>255</v>
      </c>
      <c r="H55" s="11">
        <f>VLOOKUP(data[Product],products[],2,FALSE)</f>
        <v>11.7</v>
      </c>
      <c r="I55" s="11">
        <f t="shared" si="0"/>
        <v>2983.5</v>
      </c>
      <c r="J55" s="11">
        <f>data[[#This Row],[Amount]]-data[[#This Row],[cost]]</f>
        <v>-568.5</v>
      </c>
    </row>
    <row r="56" spans="3:10" x14ac:dyDescent="0.25">
      <c r="C56" t="s">
        <v>2</v>
      </c>
      <c r="D56" t="s">
        <v>37</v>
      </c>
      <c r="E56" t="s">
        <v>19</v>
      </c>
      <c r="F56" s="4">
        <v>238</v>
      </c>
      <c r="G56" s="5">
        <v>18</v>
      </c>
      <c r="H56" s="11">
        <f>VLOOKUP(data[Product],products[],2,FALSE)</f>
        <v>7.64</v>
      </c>
      <c r="I56" s="11">
        <f t="shared" si="0"/>
        <v>137.51999999999998</v>
      </c>
      <c r="J56" s="11">
        <f>data[[#This Row],[Amount]]-data[[#This Row],[cost]]</f>
        <v>100.48000000000002</v>
      </c>
    </row>
    <row r="57" spans="3:10" x14ac:dyDescent="0.25">
      <c r="C57" t="s">
        <v>6</v>
      </c>
      <c r="D57" t="s">
        <v>37</v>
      </c>
      <c r="E57" t="s">
        <v>23</v>
      </c>
      <c r="F57" s="4">
        <v>4949</v>
      </c>
      <c r="G57" s="5">
        <v>189</v>
      </c>
      <c r="H57" s="11">
        <f>VLOOKUP(data[Product],products[],2,FALSE)</f>
        <v>6.49</v>
      </c>
      <c r="I57" s="11">
        <f t="shared" si="0"/>
        <v>1226.6100000000001</v>
      </c>
      <c r="J57" s="11">
        <f>data[[#This Row],[Amount]]-data[[#This Row],[cost]]</f>
        <v>3722.39</v>
      </c>
    </row>
    <row r="58" spans="3:10" x14ac:dyDescent="0.25">
      <c r="C58" t="s">
        <v>5</v>
      </c>
      <c r="D58" t="s">
        <v>38</v>
      </c>
      <c r="E58" t="s">
        <v>32</v>
      </c>
      <c r="F58" s="4">
        <v>5075</v>
      </c>
      <c r="G58" s="5">
        <v>21</v>
      </c>
      <c r="H58" s="11">
        <f>VLOOKUP(data[Product],products[],2,FALSE)</f>
        <v>8.65</v>
      </c>
      <c r="I58" s="11">
        <f t="shared" si="0"/>
        <v>181.65</v>
      </c>
      <c r="J58" s="11">
        <f>data[[#This Row],[Amount]]-data[[#This Row],[cost]]</f>
        <v>4893.3500000000004</v>
      </c>
    </row>
    <row r="59" spans="3:10" x14ac:dyDescent="0.25">
      <c r="C59" t="s">
        <v>3</v>
      </c>
      <c r="D59" t="s">
        <v>36</v>
      </c>
      <c r="E59" t="s">
        <v>16</v>
      </c>
      <c r="F59" s="4">
        <v>9198</v>
      </c>
      <c r="G59" s="5">
        <v>36</v>
      </c>
      <c r="H59" s="11">
        <f>VLOOKUP(data[Product],products[],2,FALSE)</f>
        <v>8.7899999999999991</v>
      </c>
      <c r="I59" s="11">
        <f t="shared" si="0"/>
        <v>316.43999999999994</v>
      </c>
      <c r="J59" s="11">
        <f>data[[#This Row],[Amount]]-data[[#This Row],[cost]]</f>
        <v>8881.56</v>
      </c>
    </row>
    <row r="60" spans="3:10" x14ac:dyDescent="0.25">
      <c r="C60" t="s">
        <v>6</v>
      </c>
      <c r="D60" t="s">
        <v>34</v>
      </c>
      <c r="E60" t="s">
        <v>29</v>
      </c>
      <c r="F60" s="4">
        <v>3339</v>
      </c>
      <c r="G60" s="5">
        <v>75</v>
      </c>
      <c r="H60" s="11">
        <f>VLOOKUP(data[Product],products[],2,FALSE)</f>
        <v>7.16</v>
      </c>
      <c r="I60" s="11">
        <f t="shared" si="0"/>
        <v>537</v>
      </c>
      <c r="J60" s="11">
        <f>data[[#This Row],[Amount]]-data[[#This Row],[cost]]</f>
        <v>2802</v>
      </c>
    </row>
    <row r="61" spans="3:10" x14ac:dyDescent="0.25">
      <c r="C61" t="s">
        <v>40</v>
      </c>
      <c r="D61" t="s">
        <v>34</v>
      </c>
      <c r="E61" t="s">
        <v>17</v>
      </c>
      <c r="F61" s="4">
        <v>5019</v>
      </c>
      <c r="G61" s="5">
        <v>156</v>
      </c>
      <c r="H61" s="11">
        <f>VLOOKUP(data[Product],products[],2,FALSE)</f>
        <v>3.11</v>
      </c>
      <c r="I61" s="11">
        <f t="shared" si="0"/>
        <v>485.15999999999997</v>
      </c>
      <c r="J61" s="11">
        <f>data[[#This Row],[Amount]]-data[[#This Row],[cost]]</f>
        <v>4533.84</v>
      </c>
    </row>
    <row r="62" spans="3:10" x14ac:dyDescent="0.25">
      <c r="C62" t="s">
        <v>5</v>
      </c>
      <c r="D62" t="s">
        <v>36</v>
      </c>
      <c r="E62" t="s">
        <v>16</v>
      </c>
      <c r="F62" s="4">
        <v>16184</v>
      </c>
      <c r="G62" s="5">
        <v>39</v>
      </c>
      <c r="H62" s="11">
        <f>VLOOKUP(data[Product],products[],2,FALSE)</f>
        <v>8.7899999999999991</v>
      </c>
      <c r="I62" s="11">
        <f t="shared" si="0"/>
        <v>342.80999999999995</v>
      </c>
      <c r="J62" s="11">
        <f>data[[#This Row],[Amount]]-data[[#This Row],[cost]]</f>
        <v>15841.19</v>
      </c>
    </row>
    <row r="63" spans="3:10" x14ac:dyDescent="0.25">
      <c r="C63" t="s">
        <v>6</v>
      </c>
      <c r="D63" t="s">
        <v>36</v>
      </c>
      <c r="E63" t="s">
        <v>21</v>
      </c>
      <c r="F63" s="4">
        <v>497</v>
      </c>
      <c r="G63" s="5">
        <v>63</v>
      </c>
      <c r="H63" s="11">
        <f>VLOOKUP(data[Product],products[],2,FALSE)</f>
        <v>9</v>
      </c>
      <c r="I63" s="11">
        <f t="shared" si="0"/>
        <v>567</v>
      </c>
      <c r="J63" s="11">
        <f>data[[#This Row],[Amount]]-data[[#This Row],[cost]]</f>
        <v>-70</v>
      </c>
    </row>
    <row r="64" spans="3:10" x14ac:dyDescent="0.25">
      <c r="C64" t="s">
        <v>2</v>
      </c>
      <c r="D64" t="s">
        <v>36</v>
      </c>
      <c r="E64" t="s">
        <v>29</v>
      </c>
      <c r="F64" s="4">
        <v>8211</v>
      </c>
      <c r="G64" s="5">
        <v>75</v>
      </c>
      <c r="H64" s="11">
        <f>VLOOKUP(data[Product],products[],2,FALSE)</f>
        <v>7.16</v>
      </c>
      <c r="I64" s="11">
        <f t="shared" si="0"/>
        <v>537</v>
      </c>
      <c r="J64" s="11">
        <f>data[[#This Row],[Amount]]-data[[#This Row],[cost]]</f>
        <v>7674</v>
      </c>
    </row>
    <row r="65" spans="3:10" x14ac:dyDescent="0.25">
      <c r="C65" t="s">
        <v>2</v>
      </c>
      <c r="D65" t="s">
        <v>38</v>
      </c>
      <c r="E65" t="s">
        <v>28</v>
      </c>
      <c r="F65" s="4">
        <v>6580</v>
      </c>
      <c r="G65" s="5">
        <v>183</v>
      </c>
      <c r="H65" s="11">
        <f>VLOOKUP(data[Product],products[],2,FALSE)</f>
        <v>10.38</v>
      </c>
      <c r="I65" s="11">
        <f t="shared" si="0"/>
        <v>1899.5400000000002</v>
      </c>
      <c r="J65" s="11">
        <f>data[[#This Row],[Amount]]-data[[#This Row],[cost]]</f>
        <v>4680.46</v>
      </c>
    </row>
    <row r="66" spans="3:10" x14ac:dyDescent="0.25">
      <c r="C66" t="s">
        <v>41</v>
      </c>
      <c r="D66" t="s">
        <v>35</v>
      </c>
      <c r="E66" t="s">
        <v>13</v>
      </c>
      <c r="F66" s="4">
        <v>4760</v>
      </c>
      <c r="G66" s="5">
        <v>69</v>
      </c>
      <c r="H66" s="11">
        <f>VLOOKUP(data[Product],products[],2,FALSE)</f>
        <v>9.33</v>
      </c>
      <c r="I66" s="11">
        <f t="shared" si="0"/>
        <v>643.77</v>
      </c>
      <c r="J66" s="11">
        <f>data[[#This Row],[Amount]]-data[[#This Row],[cost]]</f>
        <v>4116.2299999999996</v>
      </c>
    </row>
    <row r="67" spans="3:10" x14ac:dyDescent="0.25">
      <c r="C67" t="s">
        <v>40</v>
      </c>
      <c r="D67" t="s">
        <v>36</v>
      </c>
      <c r="E67" t="s">
        <v>25</v>
      </c>
      <c r="F67" s="4">
        <v>5439</v>
      </c>
      <c r="G67" s="5">
        <v>30</v>
      </c>
      <c r="H67" s="11">
        <f>VLOOKUP(data[Product],products[],2,FALSE)</f>
        <v>13.15</v>
      </c>
      <c r="I67" s="11">
        <f t="shared" si="0"/>
        <v>394.5</v>
      </c>
      <c r="J67" s="11">
        <f>data[[#This Row],[Amount]]-data[[#This Row],[cost]]</f>
        <v>5044.5</v>
      </c>
    </row>
    <row r="68" spans="3:10" x14ac:dyDescent="0.25">
      <c r="C68" t="s">
        <v>41</v>
      </c>
      <c r="D68" t="s">
        <v>34</v>
      </c>
      <c r="E68" t="s">
        <v>17</v>
      </c>
      <c r="F68" s="4">
        <v>1463</v>
      </c>
      <c r="G68" s="5">
        <v>39</v>
      </c>
      <c r="H68" s="11">
        <f>VLOOKUP(data[Product],products[],2,FALSE)</f>
        <v>3.11</v>
      </c>
      <c r="I68" s="11">
        <f t="shared" si="0"/>
        <v>121.28999999999999</v>
      </c>
      <c r="J68" s="11">
        <f>data[[#This Row],[Amount]]-data[[#This Row],[cost]]</f>
        <v>1341.71</v>
      </c>
    </row>
    <row r="69" spans="3:10" x14ac:dyDescent="0.25">
      <c r="C69" t="s">
        <v>3</v>
      </c>
      <c r="D69" t="s">
        <v>34</v>
      </c>
      <c r="E69" t="s">
        <v>32</v>
      </c>
      <c r="F69" s="4">
        <v>7777</v>
      </c>
      <c r="G69" s="5">
        <v>504</v>
      </c>
      <c r="H69" s="11">
        <f>VLOOKUP(data[Product],products[],2,FALSE)</f>
        <v>8.65</v>
      </c>
      <c r="I69" s="11">
        <f t="shared" si="0"/>
        <v>4359.6000000000004</v>
      </c>
      <c r="J69" s="11">
        <f>data[[#This Row],[Amount]]-data[[#This Row],[cost]]</f>
        <v>3417.3999999999996</v>
      </c>
    </row>
    <row r="70" spans="3:10" x14ac:dyDescent="0.25">
      <c r="C70" t="s">
        <v>9</v>
      </c>
      <c r="D70" t="s">
        <v>37</v>
      </c>
      <c r="E70" t="s">
        <v>29</v>
      </c>
      <c r="F70" s="4">
        <v>1085</v>
      </c>
      <c r="G70" s="5">
        <v>273</v>
      </c>
      <c r="H70" s="11">
        <f>VLOOKUP(data[Product],products[],2,FALSE)</f>
        <v>7.16</v>
      </c>
      <c r="I70" s="11">
        <f t="shared" si="0"/>
        <v>1954.68</v>
      </c>
      <c r="J70" s="11">
        <f>data[[#This Row],[Amount]]-data[[#This Row],[cost]]</f>
        <v>-869.68000000000006</v>
      </c>
    </row>
    <row r="71" spans="3:10" x14ac:dyDescent="0.25">
      <c r="C71" t="s">
        <v>5</v>
      </c>
      <c r="D71" t="s">
        <v>37</v>
      </c>
      <c r="E71" t="s">
        <v>31</v>
      </c>
      <c r="F71" s="4">
        <v>182</v>
      </c>
      <c r="G71" s="5">
        <v>48</v>
      </c>
      <c r="H71" s="11">
        <f>VLOOKUP(data[Product],products[],2,FALSE)</f>
        <v>5.79</v>
      </c>
      <c r="I71" s="11">
        <f t="shared" si="0"/>
        <v>277.92</v>
      </c>
      <c r="J71" s="11">
        <f>data[[#This Row],[Amount]]-data[[#This Row],[cost]]</f>
        <v>-95.920000000000016</v>
      </c>
    </row>
    <row r="72" spans="3:10" x14ac:dyDescent="0.25">
      <c r="C72" t="s">
        <v>6</v>
      </c>
      <c r="D72" t="s">
        <v>34</v>
      </c>
      <c r="E72" t="s">
        <v>27</v>
      </c>
      <c r="F72" s="4">
        <v>4242</v>
      </c>
      <c r="G72" s="5">
        <v>207</v>
      </c>
      <c r="H72" s="11">
        <f>VLOOKUP(data[Product],products[],2,FALSE)</f>
        <v>16.73</v>
      </c>
      <c r="I72" s="11">
        <f t="shared" si="0"/>
        <v>3463.11</v>
      </c>
      <c r="J72" s="11">
        <f>data[[#This Row],[Amount]]-data[[#This Row],[cost]]</f>
        <v>778.88999999999987</v>
      </c>
    </row>
    <row r="73" spans="3:10" x14ac:dyDescent="0.25">
      <c r="C73" t="s">
        <v>6</v>
      </c>
      <c r="D73" t="s">
        <v>36</v>
      </c>
      <c r="E73" t="s">
        <v>32</v>
      </c>
      <c r="F73" s="4">
        <v>6118</v>
      </c>
      <c r="G73" s="5">
        <v>9</v>
      </c>
      <c r="H73" s="11">
        <f>VLOOKUP(data[Product],products[],2,FALSE)</f>
        <v>8.65</v>
      </c>
      <c r="I73" s="11">
        <f t="shared" si="0"/>
        <v>77.850000000000009</v>
      </c>
      <c r="J73" s="11">
        <f>data[[#This Row],[Amount]]-data[[#This Row],[cost]]</f>
        <v>6040.15</v>
      </c>
    </row>
    <row r="74" spans="3:10" x14ac:dyDescent="0.25">
      <c r="C74" t="s">
        <v>10</v>
      </c>
      <c r="D74" t="s">
        <v>36</v>
      </c>
      <c r="E74" t="s">
        <v>23</v>
      </c>
      <c r="F74" s="4">
        <v>2317</v>
      </c>
      <c r="G74" s="5">
        <v>261</v>
      </c>
      <c r="H74" s="11">
        <f>VLOOKUP(data[Product],products[],2,FALSE)</f>
        <v>6.49</v>
      </c>
      <c r="I74" s="11">
        <f t="shared" si="0"/>
        <v>1693.89</v>
      </c>
      <c r="J74" s="11">
        <f>data[[#This Row],[Amount]]-data[[#This Row],[cost]]</f>
        <v>623.1099999999999</v>
      </c>
    </row>
    <row r="75" spans="3:10" x14ac:dyDescent="0.25">
      <c r="C75" t="s">
        <v>6</v>
      </c>
      <c r="D75" t="s">
        <v>38</v>
      </c>
      <c r="E75" t="s">
        <v>16</v>
      </c>
      <c r="F75" s="4">
        <v>938</v>
      </c>
      <c r="G75" s="5">
        <v>6</v>
      </c>
      <c r="H75" s="11">
        <f>VLOOKUP(data[Product],products[],2,FALSE)</f>
        <v>8.7899999999999991</v>
      </c>
      <c r="I75" s="11">
        <f t="shared" si="0"/>
        <v>52.739999999999995</v>
      </c>
      <c r="J75" s="11">
        <f>data[[#This Row],[Amount]]-data[[#This Row],[cost]]</f>
        <v>885.26</v>
      </c>
    </row>
    <row r="76" spans="3:10" x14ac:dyDescent="0.25">
      <c r="C76" t="s">
        <v>8</v>
      </c>
      <c r="D76" t="s">
        <v>37</v>
      </c>
      <c r="E76" t="s">
        <v>15</v>
      </c>
      <c r="F76" s="4">
        <v>9709</v>
      </c>
      <c r="G76" s="5">
        <v>30</v>
      </c>
      <c r="H76" s="11">
        <f>VLOOKUP(data[Product],products[],2,FALSE)</f>
        <v>11.73</v>
      </c>
      <c r="I76" s="11">
        <f t="shared" ref="I76:I139" si="1">G76*H76</f>
        <v>351.90000000000003</v>
      </c>
      <c r="J76" s="11">
        <f>data[[#This Row],[Amount]]-data[[#This Row],[cost]]</f>
        <v>9357.1</v>
      </c>
    </row>
    <row r="77" spans="3:10" x14ac:dyDescent="0.25">
      <c r="C77" t="s">
        <v>7</v>
      </c>
      <c r="D77" t="s">
        <v>34</v>
      </c>
      <c r="E77" t="s">
        <v>20</v>
      </c>
      <c r="F77" s="4">
        <v>2205</v>
      </c>
      <c r="G77" s="5">
        <v>138</v>
      </c>
      <c r="H77" s="11">
        <f>VLOOKUP(data[Product],products[],2,FALSE)</f>
        <v>10.62</v>
      </c>
      <c r="I77" s="11">
        <f t="shared" si="1"/>
        <v>1465.56</v>
      </c>
      <c r="J77" s="11">
        <f>data[[#This Row],[Amount]]-data[[#This Row],[cost]]</f>
        <v>739.44</v>
      </c>
    </row>
    <row r="78" spans="3:10" x14ac:dyDescent="0.25">
      <c r="C78" t="s">
        <v>7</v>
      </c>
      <c r="D78" t="s">
        <v>37</v>
      </c>
      <c r="E78" t="s">
        <v>17</v>
      </c>
      <c r="F78" s="4">
        <v>4487</v>
      </c>
      <c r="G78" s="5">
        <v>111</v>
      </c>
      <c r="H78" s="11">
        <f>VLOOKUP(data[Product],products[],2,FALSE)</f>
        <v>3.11</v>
      </c>
      <c r="I78" s="11">
        <f t="shared" si="1"/>
        <v>345.21</v>
      </c>
      <c r="J78" s="11">
        <f>data[[#This Row],[Amount]]-data[[#This Row],[cost]]</f>
        <v>4141.79</v>
      </c>
    </row>
    <row r="79" spans="3:10" x14ac:dyDescent="0.25">
      <c r="C79" t="s">
        <v>5</v>
      </c>
      <c r="D79" t="s">
        <v>35</v>
      </c>
      <c r="E79" t="s">
        <v>18</v>
      </c>
      <c r="F79" s="4">
        <v>2415</v>
      </c>
      <c r="G79" s="5">
        <v>15</v>
      </c>
      <c r="H79" s="11">
        <f>VLOOKUP(data[Product],products[],2,FALSE)</f>
        <v>6.47</v>
      </c>
      <c r="I79" s="11">
        <f t="shared" si="1"/>
        <v>97.05</v>
      </c>
      <c r="J79" s="11">
        <f>data[[#This Row],[Amount]]-data[[#This Row],[cost]]</f>
        <v>2317.9499999999998</v>
      </c>
    </row>
    <row r="80" spans="3:10" x14ac:dyDescent="0.25">
      <c r="C80" t="s">
        <v>40</v>
      </c>
      <c r="D80" t="s">
        <v>34</v>
      </c>
      <c r="E80" t="s">
        <v>19</v>
      </c>
      <c r="F80" s="4">
        <v>4018</v>
      </c>
      <c r="G80" s="5">
        <v>162</v>
      </c>
      <c r="H80" s="11">
        <f>VLOOKUP(data[Product],products[],2,FALSE)</f>
        <v>7.64</v>
      </c>
      <c r="I80" s="11">
        <f t="shared" si="1"/>
        <v>1237.6799999999998</v>
      </c>
      <c r="J80" s="11">
        <f>data[[#This Row],[Amount]]-data[[#This Row],[cost]]</f>
        <v>2780.32</v>
      </c>
    </row>
    <row r="81" spans="3:10" x14ac:dyDescent="0.25">
      <c r="C81" t="s">
        <v>5</v>
      </c>
      <c r="D81" t="s">
        <v>34</v>
      </c>
      <c r="E81" t="s">
        <v>19</v>
      </c>
      <c r="F81" s="4">
        <v>861</v>
      </c>
      <c r="G81" s="5">
        <v>195</v>
      </c>
      <c r="H81" s="11">
        <f>VLOOKUP(data[Product],products[],2,FALSE)</f>
        <v>7.64</v>
      </c>
      <c r="I81" s="11">
        <f t="shared" si="1"/>
        <v>1489.8</v>
      </c>
      <c r="J81" s="11">
        <f>data[[#This Row],[Amount]]-data[[#This Row],[cost]]</f>
        <v>-628.79999999999995</v>
      </c>
    </row>
    <row r="82" spans="3:10" x14ac:dyDescent="0.25">
      <c r="C82" t="s">
        <v>10</v>
      </c>
      <c r="D82" t="s">
        <v>38</v>
      </c>
      <c r="E82" t="s">
        <v>14</v>
      </c>
      <c r="F82" s="4">
        <v>5586</v>
      </c>
      <c r="G82" s="5">
        <v>525</v>
      </c>
      <c r="H82" s="11">
        <f>VLOOKUP(data[Product],products[],2,FALSE)</f>
        <v>11.7</v>
      </c>
      <c r="I82" s="11">
        <f t="shared" si="1"/>
        <v>6142.5</v>
      </c>
      <c r="J82" s="11">
        <f>data[[#This Row],[Amount]]-data[[#This Row],[cost]]</f>
        <v>-556.5</v>
      </c>
    </row>
    <row r="83" spans="3:10" x14ac:dyDescent="0.25">
      <c r="C83" t="s">
        <v>7</v>
      </c>
      <c r="D83" t="s">
        <v>34</v>
      </c>
      <c r="E83" t="s">
        <v>33</v>
      </c>
      <c r="F83" s="4">
        <v>2226</v>
      </c>
      <c r="G83" s="5">
        <v>48</v>
      </c>
      <c r="H83" s="11">
        <f>VLOOKUP(data[Product],products[],2,FALSE)</f>
        <v>12.37</v>
      </c>
      <c r="I83" s="11">
        <f t="shared" si="1"/>
        <v>593.76</v>
      </c>
      <c r="J83" s="11">
        <f>data[[#This Row],[Amount]]-data[[#This Row],[cost]]</f>
        <v>1632.24</v>
      </c>
    </row>
    <row r="84" spans="3:10" x14ac:dyDescent="0.25">
      <c r="C84" t="s">
        <v>9</v>
      </c>
      <c r="D84" t="s">
        <v>34</v>
      </c>
      <c r="E84" t="s">
        <v>28</v>
      </c>
      <c r="F84" s="4">
        <v>14329</v>
      </c>
      <c r="G84" s="5">
        <v>150</v>
      </c>
      <c r="H84" s="11">
        <f>VLOOKUP(data[Product],products[],2,FALSE)</f>
        <v>10.38</v>
      </c>
      <c r="I84" s="11">
        <f t="shared" si="1"/>
        <v>1557.0000000000002</v>
      </c>
      <c r="J84" s="11">
        <f>data[[#This Row],[Amount]]-data[[#This Row],[cost]]</f>
        <v>12772</v>
      </c>
    </row>
    <row r="85" spans="3:10" x14ac:dyDescent="0.25">
      <c r="C85" t="s">
        <v>9</v>
      </c>
      <c r="D85" t="s">
        <v>34</v>
      </c>
      <c r="E85" t="s">
        <v>20</v>
      </c>
      <c r="F85" s="4">
        <v>8463</v>
      </c>
      <c r="G85" s="5">
        <v>492</v>
      </c>
      <c r="H85" s="11">
        <f>VLOOKUP(data[Product],products[],2,FALSE)</f>
        <v>10.62</v>
      </c>
      <c r="I85" s="11">
        <f t="shared" si="1"/>
        <v>5225.04</v>
      </c>
      <c r="J85" s="11">
        <f>data[[#This Row],[Amount]]-data[[#This Row],[cost]]</f>
        <v>3237.96</v>
      </c>
    </row>
    <row r="86" spans="3:10" x14ac:dyDescent="0.25">
      <c r="C86" t="s">
        <v>5</v>
      </c>
      <c r="D86" t="s">
        <v>34</v>
      </c>
      <c r="E86" t="s">
        <v>29</v>
      </c>
      <c r="F86" s="4">
        <v>2891</v>
      </c>
      <c r="G86" s="5">
        <v>102</v>
      </c>
      <c r="H86" s="11">
        <f>VLOOKUP(data[Product],products[],2,FALSE)</f>
        <v>7.16</v>
      </c>
      <c r="I86" s="11">
        <f t="shared" si="1"/>
        <v>730.32</v>
      </c>
      <c r="J86" s="11">
        <f>data[[#This Row],[Amount]]-data[[#This Row],[cost]]</f>
        <v>2160.6799999999998</v>
      </c>
    </row>
    <row r="87" spans="3:10" x14ac:dyDescent="0.25">
      <c r="C87" t="s">
        <v>3</v>
      </c>
      <c r="D87" t="s">
        <v>36</v>
      </c>
      <c r="E87" t="s">
        <v>23</v>
      </c>
      <c r="F87" s="4">
        <v>3773</v>
      </c>
      <c r="G87" s="5">
        <v>165</v>
      </c>
      <c r="H87" s="11">
        <f>VLOOKUP(data[Product],products[],2,FALSE)</f>
        <v>6.49</v>
      </c>
      <c r="I87" s="11">
        <f t="shared" si="1"/>
        <v>1070.8500000000001</v>
      </c>
      <c r="J87" s="11">
        <f>data[[#This Row],[Amount]]-data[[#This Row],[cost]]</f>
        <v>2702.1499999999996</v>
      </c>
    </row>
    <row r="88" spans="3:10" x14ac:dyDescent="0.25">
      <c r="C88" t="s">
        <v>41</v>
      </c>
      <c r="D88" t="s">
        <v>36</v>
      </c>
      <c r="E88" t="s">
        <v>28</v>
      </c>
      <c r="F88" s="4">
        <v>854</v>
      </c>
      <c r="G88" s="5">
        <v>309</v>
      </c>
      <c r="H88" s="11">
        <f>VLOOKUP(data[Product],products[],2,FALSE)</f>
        <v>10.38</v>
      </c>
      <c r="I88" s="11">
        <f t="shared" si="1"/>
        <v>3207.42</v>
      </c>
      <c r="J88" s="11">
        <f>data[[#This Row],[Amount]]-data[[#This Row],[cost]]</f>
        <v>-2353.42</v>
      </c>
    </row>
    <row r="89" spans="3:10" x14ac:dyDescent="0.25">
      <c r="C89" t="s">
        <v>6</v>
      </c>
      <c r="D89" t="s">
        <v>36</v>
      </c>
      <c r="E89" t="s">
        <v>17</v>
      </c>
      <c r="F89" s="4">
        <v>4970</v>
      </c>
      <c r="G89" s="5">
        <v>156</v>
      </c>
      <c r="H89" s="11">
        <f>VLOOKUP(data[Product],products[],2,FALSE)</f>
        <v>3.11</v>
      </c>
      <c r="I89" s="11">
        <f t="shared" si="1"/>
        <v>485.15999999999997</v>
      </c>
      <c r="J89" s="11">
        <f>data[[#This Row],[Amount]]-data[[#This Row],[cost]]</f>
        <v>4484.84</v>
      </c>
    </row>
    <row r="90" spans="3:10" x14ac:dyDescent="0.25">
      <c r="C90" t="s">
        <v>9</v>
      </c>
      <c r="D90" t="s">
        <v>35</v>
      </c>
      <c r="E90" t="s">
        <v>26</v>
      </c>
      <c r="F90" s="4">
        <v>98</v>
      </c>
      <c r="G90" s="5">
        <v>159</v>
      </c>
      <c r="H90" s="11">
        <f>VLOOKUP(data[Product],products[],2,FALSE)</f>
        <v>5.6</v>
      </c>
      <c r="I90" s="11">
        <f t="shared" si="1"/>
        <v>890.4</v>
      </c>
      <c r="J90" s="11">
        <f>data[[#This Row],[Amount]]-data[[#This Row],[cost]]</f>
        <v>-792.4</v>
      </c>
    </row>
    <row r="91" spans="3:10" x14ac:dyDescent="0.25">
      <c r="C91" t="s">
        <v>5</v>
      </c>
      <c r="D91" t="s">
        <v>35</v>
      </c>
      <c r="E91" t="s">
        <v>15</v>
      </c>
      <c r="F91" s="4">
        <v>13391</v>
      </c>
      <c r="G91" s="5">
        <v>201</v>
      </c>
      <c r="H91" s="11">
        <f>VLOOKUP(data[Product],products[],2,FALSE)</f>
        <v>11.73</v>
      </c>
      <c r="I91" s="11">
        <f t="shared" si="1"/>
        <v>2357.73</v>
      </c>
      <c r="J91" s="11">
        <f>data[[#This Row],[Amount]]-data[[#This Row],[cost]]</f>
        <v>11033.27</v>
      </c>
    </row>
    <row r="92" spans="3:10" x14ac:dyDescent="0.25">
      <c r="C92" t="s">
        <v>8</v>
      </c>
      <c r="D92" t="s">
        <v>39</v>
      </c>
      <c r="E92" t="s">
        <v>31</v>
      </c>
      <c r="F92" s="4">
        <v>8890</v>
      </c>
      <c r="G92" s="5">
        <v>210</v>
      </c>
      <c r="H92" s="11">
        <f>VLOOKUP(data[Product],products[],2,FALSE)</f>
        <v>5.79</v>
      </c>
      <c r="I92" s="11">
        <f t="shared" si="1"/>
        <v>1215.9000000000001</v>
      </c>
      <c r="J92" s="11">
        <f>data[[#This Row],[Amount]]-data[[#This Row],[cost]]</f>
        <v>7674.1</v>
      </c>
    </row>
    <row r="93" spans="3:10" x14ac:dyDescent="0.25">
      <c r="C93" t="s">
        <v>2</v>
      </c>
      <c r="D93" t="s">
        <v>38</v>
      </c>
      <c r="E93" t="s">
        <v>13</v>
      </c>
      <c r="F93" s="4">
        <v>56</v>
      </c>
      <c r="G93" s="5">
        <v>51</v>
      </c>
      <c r="H93" s="11">
        <f>VLOOKUP(data[Product],products[],2,FALSE)</f>
        <v>9.33</v>
      </c>
      <c r="I93" s="11">
        <f t="shared" si="1"/>
        <v>475.83</v>
      </c>
      <c r="J93" s="11">
        <f>data[[#This Row],[Amount]]-data[[#This Row],[cost]]</f>
        <v>-419.83</v>
      </c>
    </row>
    <row r="94" spans="3:10" x14ac:dyDescent="0.25">
      <c r="C94" t="s">
        <v>3</v>
      </c>
      <c r="D94" t="s">
        <v>36</v>
      </c>
      <c r="E94" t="s">
        <v>25</v>
      </c>
      <c r="F94" s="4">
        <v>3339</v>
      </c>
      <c r="G94" s="5">
        <v>39</v>
      </c>
      <c r="H94" s="11">
        <f>VLOOKUP(data[Product],products[],2,FALSE)</f>
        <v>13.15</v>
      </c>
      <c r="I94" s="11">
        <f t="shared" si="1"/>
        <v>512.85</v>
      </c>
      <c r="J94" s="11">
        <f>data[[#This Row],[Amount]]-data[[#This Row],[cost]]</f>
        <v>2826.15</v>
      </c>
    </row>
    <row r="95" spans="3:10" x14ac:dyDescent="0.25">
      <c r="C95" t="s">
        <v>10</v>
      </c>
      <c r="D95" t="s">
        <v>35</v>
      </c>
      <c r="E95" t="s">
        <v>18</v>
      </c>
      <c r="F95" s="4">
        <v>3808</v>
      </c>
      <c r="G95" s="5">
        <v>279</v>
      </c>
      <c r="H95" s="11">
        <f>VLOOKUP(data[Product],products[],2,FALSE)</f>
        <v>6.47</v>
      </c>
      <c r="I95" s="11">
        <f t="shared" si="1"/>
        <v>1805.1299999999999</v>
      </c>
      <c r="J95" s="11">
        <f>data[[#This Row],[Amount]]-data[[#This Row],[cost]]</f>
        <v>2002.8700000000001</v>
      </c>
    </row>
    <row r="96" spans="3:10" x14ac:dyDescent="0.25">
      <c r="C96" t="s">
        <v>10</v>
      </c>
      <c r="D96" t="s">
        <v>38</v>
      </c>
      <c r="E96" t="s">
        <v>13</v>
      </c>
      <c r="F96" s="4">
        <v>63</v>
      </c>
      <c r="G96" s="5">
        <v>123</v>
      </c>
      <c r="H96" s="11">
        <f>VLOOKUP(data[Product],products[],2,FALSE)</f>
        <v>9.33</v>
      </c>
      <c r="I96" s="11">
        <f t="shared" si="1"/>
        <v>1147.5899999999999</v>
      </c>
      <c r="J96" s="11">
        <f>data[[#This Row],[Amount]]-data[[#This Row],[cost]]</f>
        <v>-1084.5899999999999</v>
      </c>
    </row>
    <row r="97" spans="3:10" x14ac:dyDescent="0.25">
      <c r="C97" t="s">
        <v>2</v>
      </c>
      <c r="D97" t="s">
        <v>39</v>
      </c>
      <c r="E97" t="s">
        <v>27</v>
      </c>
      <c r="F97" s="4">
        <v>7812</v>
      </c>
      <c r="G97" s="5">
        <v>81</v>
      </c>
      <c r="H97" s="11">
        <f>VLOOKUP(data[Product],products[],2,FALSE)</f>
        <v>16.73</v>
      </c>
      <c r="I97" s="11">
        <f t="shared" si="1"/>
        <v>1355.13</v>
      </c>
      <c r="J97" s="11">
        <f>data[[#This Row],[Amount]]-data[[#This Row],[cost]]</f>
        <v>6456.87</v>
      </c>
    </row>
    <row r="98" spans="3:10" x14ac:dyDescent="0.25">
      <c r="C98" t="s">
        <v>40</v>
      </c>
      <c r="D98" t="s">
        <v>37</v>
      </c>
      <c r="E98" t="s">
        <v>19</v>
      </c>
      <c r="F98" s="4">
        <v>7693</v>
      </c>
      <c r="G98" s="5">
        <v>21</v>
      </c>
      <c r="H98" s="11">
        <f>VLOOKUP(data[Product],products[],2,FALSE)</f>
        <v>7.64</v>
      </c>
      <c r="I98" s="11">
        <f t="shared" si="1"/>
        <v>160.44</v>
      </c>
      <c r="J98" s="11">
        <f>data[[#This Row],[Amount]]-data[[#This Row],[cost]]</f>
        <v>7532.56</v>
      </c>
    </row>
    <row r="99" spans="3:10" x14ac:dyDescent="0.25">
      <c r="C99" t="s">
        <v>3</v>
      </c>
      <c r="D99" t="s">
        <v>36</v>
      </c>
      <c r="E99" t="s">
        <v>28</v>
      </c>
      <c r="F99" s="4">
        <v>973</v>
      </c>
      <c r="G99" s="5">
        <v>162</v>
      </c>
      <c r="H99" s="11">
        <f>VLOOKUP(data[Product],products[],2,FALSE)</f>
        <v>10.38</v>
      </c>
      <c r="I99" s="11">
        <f t="shared" si="1"/>
        <v>1681.5600000000002</v>
      </c>
      <c r="J99" s="11">
        <f>data[[#This Row],[Amount]]-data[[#This Row],[cost]]</f>
        <v>-708.56000000000017</v>
      </c>
    </row>
    <row r="100" spans="3:10" x14ac:dyDescent="0.25">
      <c r="C100" t="s">
        <v>10</v>
      </c>
      <c r="D100" t="s">
        <v>35</v>
      </c>
      <c r="E100" t="s">
        <v>21</v>
      </c>
      <c r="F100" s="4">
        <v>567</v>
      </c>
      <c r="G100" s="5">
        <v>228</v>
      </c>
      <c r="H100" s="11">
        <f>VLOOKUP(data[Product],products[],2,FALSE)</f>
        <v>9</v>
      </c>
      <c r="I100" s="11">
        <f t="shared" si="1"/>
        <v>2052</v>
      </c>
      <c r="J100" s="11">
        <f>data[[#This Row],[Amount]]-data[[#This Row],[cost]]</f>
        <v>-1485</v>
      </c>
    </row>
    <row r="101" spans="3:10" x14ac:dyDescent="0.25">
      <c r="C101" t="s">
        <v>10</v>
      </c>
      <c r="D101" t="s">
        <v>36</v>
      </c>
      <c r="E101" t="s">
        <v>29</v>
      </c>
      <c r="F101" s="4">
        <v>2471</v>
      </c>
      <c r="G101" s="5">
        <v>342</v>
      </c>
      <c r="H101" s="11">
        <f>VLOOKUP(data[Product],products[],2,FALSE)</f>
        <v>7.16</v>
      </c>
      <c r="I101" s="11">
        <f t="shared" si="1"/>
        <v>2448.7200000000003</v>
      </c>
      <c r="J101" s="11">
        <f>data[[#This Row],[Amount]]-data[[#This Row],[cost]]</f>
        <v>22.279999999999745</v>
      </c>
    </row>
    <row r="102" spans="3:10" x14ac:dyDescent="0.25">
      <c r="C102" t="s">
        <v>5</v>
      </c>
      <c r="D102" t="s">
        <v>38</v>
      </c>
      <c r="E102" t="s">
        <v>13</v>
      </c>
      <c r="F102" s="4">
        <v>7189</v>
      </c>
      <c r="G102" s="5">
        <v>54</v>
      </c>
      <c r="H102" s="11">
        <f>VLOOKUP(data[Product],products[],2,FALSE)</f>
        <v>9.33</v>
      </c>
      <c r="I102" s="11">
        <f t="shared" si="1"/>
        <v>503.82</v>
      </c>
      <c r="J102" s="11">
        <f>data[[#This Row],[Amount]]-data[[#This Row],[cost]]</f>
        <v>6685.18</v>
      </c>
    </row>
    <row r="103" spans="3:10" x14ac:dyDescent="0.25">
      <c r="C103" t="s">
        <v>41</v>
      </c>
      <c r="D103" t="s">
        <v>35</v>
      </c>
      <c r="E103" t="s">
        <v>28</v>
      </c>
      <c r="F103" s="4">
        <v>7455</v>
      </c>
      <c r="G103" s="5">
        <v>216</v>
      </c>
      <c r="H103" s="11">
        <f>VLOOKUP(data[Product],products[],2,FALSE)</f>
        <v>10.38</v>
      </c>
      <c r="I103" s="11">
        <f t="shared" si="1"/>
        <v>2242.0800000000004</v>
      </c>
      <c r="J103" s="11">
        <f>data[[#This Row],[Amount]]-data[[#This Row],[cost]]</f>
        <v>5212.92</v>
      </c>
    </row>
    <row r="104" spans="3:10" x14ac:dyDescent="0.25">
      <c r="C104" t="s">
        <v>3</v>
      </c>
      <c r="D104" t="s">
        <v>34</v>
      </c>
      <c r="E104" t="s">
        <v>26</v>
      </c>
      <c r="F104" s="4">
        <v>3108</v>
      </c>
      <c r="G104" s="5">
        <v>54</v>
      </c>
      <c r="H104" s="11">
        <f>VLOOKUP(data[Product],products[],2,FALSE)</f>
        <v>5.6</v>
      </c>
      <c r="I104" s="11">
        <f t="shared" si="1"/>
        <v>302.39999999999998</v>
      </c>
      <c r="J104" s="11">
        <f>data[[#This Row],[Amount]]-data[[#This Row],[cost]]</f>
        <v>2805.6</v>
      </c>
    </row>
    <row r="105" spans="3:10" x14ac:dyDescent="0.25">
      <c r="C105" t="s">
        <v>6</v>
      </c>
      <c r="D105" t="s">
        <v>38</v>
      </c>
      <c r="E105" t="s">
        <v>25</v>
      </c>
      <c r="F105" s="4">
        <v>469</v>
      </c>
      <c r="G105" s="5">
        <v>75</v>
      </c>
      <c r="H105" s="11">
        <f>VLOOKUP(data[Product],products[],2,FALSE)</f>
        <v>13.15</v>
      </c>
      <c r="I105" s="11">
        <f t="shared" si="1"/>
        <v>986.25</v>
      </c>
      <c r="J105" s="11">
        <f>data[[#This Row],[Amount]]-data[[#This Row],[cost]]</f>
        <v>-517.25</v>
      </c>
    </row>
    <row r="106" spans="3:10" x14ac:dyDescent="0.25">
      <c r="C106" t="s">
        <v>9</v>
      </c>
      <c r="D106" t="s">
        <v>37</v>
      </c>
      <c r="E106" t="s">
        <v>23</v>
      </c>
      <c r="F106" s="4">
        <v>2737</v>
      </c>
      <c r="G106" s="5">
        <v>93</v>
      </c>
      <c r="H106" s="11">
        <f>VLOOKUP(data[Product],products[],2,FALSE)</f>
        <v>6.49</v>
      </c>
      <c r="I106" s="11">
        <f t="shared" si="1"/>
        <v>603.57000000000005</v>
      </c>
      <c r="J106" s="11">
        <f>data[[#This Row],[Amount]]-data[[#This Row],[cost]]</f>
        <v>2133.4299999999998</v>
      </c>
    </row>
    <row r="107" spans="3:10" x14ac:dyDescent="0.25">
      <c r="C107" t="s">
        <v>9</v>
      </c>
      <c r="D107" t="s">
        <v>37</v>
      </c>
      <c r="E107" t="s">
        <v>25</v>
      </c>
      <c r="F107" s="4">
        <v>4305</v>
      </c>
      <c r="G107" s="5">
        <v>156</v>
      </c>
      <c r="H107" s="11">
        <f>VLOOKUP(data[Product],products[],2,FALSE)</f>
        <v>13.15</v>
      </c>
      <c r="I107" s="11">
        <f t="shared" si="1"/>
        <v>2051.4</v>
      </c>
      <c r="J107" s="11">
        <f>data[[#This Row],[Amount]]-data[[#This Row],[cost]]</f>
        <v>2253.6</v>
      </c>
    </row>
    <row r="108" spans="3:10" x14ac:dyDescent="0.25">
      <c r="C108" t="s">
        <v>9</v>
      </c>
      <c r="D108" t="s">
        <v>38</v>
      </c>
      <c r="E108" t="s">
        <v>17</v>
      </c>
      <c r="F108" s="4">
        <v>2408</v>
      </c>
      <c r="G108" s="5">
        <v>9</v>
      </c>
      <c r="H108" s="11">
        <f>VLOOKUP(data[Product],products[],2,FALSE)</f>
        <v>3.11</v>
      </c>
      <c r="I108" s="11">
        <f t="shared" si="1"/>
        <v>27.99</v>
      </c>
      <c r="J108" s="11">
        <f>data[[#This Row],[Amount]]-data[[#This Row],[cost]]</f>
        <v>2380.0100000000002</v>
      </c>
    </row>
    <row r="109" spans="3:10" x14ac:dyDescent="0.25">
      <c r="C109" t="s">
        <v>3</v>
      </c>
      <c r="D109" t="s">
        <v>36</v>
      </c>
      <c r="E109" t="s">
        <v>19</v>
      </c>
      <c r="F109" s="4">
        <v>1281</v>
      </c>
      <c r="G109" s="5">
        <v>18</v>
      </c>
      <c r="H109" s="11">
        <f>VLOOKUP(data[Product],products[],2,FALSE)</f>
        <v>7.64</v>
      </c>
      <c r="I109" s="11">
        <f t="shared" si="1"/>
        <v>137.51999999999998</v>
      </c>
      <c r="J109" s="11">
        <f>data[[#This Row],[Amount]]-data[[#This Row],[cost]]</f>
        <v>1143.48</v>
      </c>
    </row>
    <row r="110" spans="3:10" x14ac:dyDescent="0.25">
      <c r="C110" t="s">
        <v>40</v>
      </c>
      <c r="D110" t="s">
        <v>35</v>
      </c>
      <c r="E110" t="s">
        <v>32</v>
      </c>
      <c r="F110" s="4">
        <v>12348</v>
      </c>
      <c r="G110" s="5">
        <v>234</v>
      </c>
      <c r="H110" s="11">
        <f>VLOOKUP(data[Product],products[],2,FALSE)</f>
        <v>8.65</v>
      </c>
      <c r="I110" s="11">
        <f t="shared" si="1"/>
        <v>2024.1000000000001</v>
      </c>
      <c r="J110" s="11">
        <f>data[[#This Row],[Amount]]-data[[#This Row],[cost]]</f>
        <v>10323.9</v>
      </c>
    </row>
    <row r="111" spans="3:10" x14ac:dyDescent="0.25">
      <c r="C111" t="s">
        <v>3</v>
      </c>
      <c r="D111" t="s">
        <v>34</v>
      </c>
      <c r="E111" t="s">
        <v>28</v>
      </c>
      <c r="F111" s="4">
        <v>3689</v>
      </c>
      <c r="G111" s="5">
        <v>312</v>
      </c>
      <c r="H111" s="11">
        <f>VLOOKUP(data[Product],products[],2,FALSE)</f>
        <v>10.38</v>
      </c>
      <c r="I111" s="11">
        <f t="shared" si="1"/>
        <v>3238.5600000000004</v>
      </c>
      <c r="J111" s="11">
        <f>data[[#This Row],[Amount]]-data[[#This Row],[cost]]</f>
        <v>450.4399999999996</v>
      </c>
    </row>
    <row r="112" spans="3:10" x14ac:dyDescent="0.25">
      <c r="C112" t="s">
        <v>7</v>
      </c>
      <c r="D112" t="s">
        <v>36</v>
      </c>
      <c r="E112" t="s">
        <v>19</v>
      </c>
      <c r="F112" s="4">
        <v>2870</v>
      </c>
      <c r="G112" s="5">
        <v>300</v>
      </c>
      <c r="H112" s="11">
        <f>VLOOKUP(data[Product],products[],2,FALSE)</f>
        <v>7.64</v>
      </c>
      <c r="I112" s="11">
        <f t="shared" si="1"/>
        <v>2292</v>
      </c>
      <c r="J112" s="11">
        <f>data[[#This Row],[Amount]]-data[[#This Row],[cost]]</f>
        <v>578</v>
      </c>
    </row>
    <row r="113" spans="3:10" x14ac:dyDescent="0.25">
      <c r="C113" t="s">
        <v>2</v>
      </c>
      <c r="D113" t="s">
        <v>36</v>
      </c>
      <c r="E113" t="s">
        <v>27</v>
      </c>
      <c r="F113" s="4">
        <v>798</v>
      </c>
      <c r="G113" s="5">
        <v>519</v>
      </c>
      <c r="H113" s="11">
        <f>VLOOKUP(data[Product],products[],2,FALSE)</f>
        <v>16.73</v>
      </c>
      <c r="I113" s="11">
        <f t="shared" si="1"/>
        <v>8682.8700000000008</v>
      </c>
      <c r="J113" s="11">
        <f>data[[#This Row],[Amount]]-data[[#This Row],[cost]]</f>
        <v>-7884.8700000000008</v>
      </c>
    </row>
    <row r="114" spans="3:10" x14ac:dyDescent="0.25">
      <c r="C114" t="s">
        <v>41</v>
      </c>
      <c r="D114" t="s">
        <v>37</v>
      </c>
      <c r="E114" t="s">
        <v>21</v>
      </c>
      <c r="F114" s="4">
        <v>2933</v>
      </c>
      <c r="G114" s="5">
        <v>9</v>
      </c>
      <c r="H114" s="11">
        <f>VLOOKUP(data[Product],products[],2,FALSE)</f>
        <v>9</v>
      </c>
      <c r="I114" s="11">
        <f t="shared" si="1"/>
        <v>81</v>
      </c>
      <c r="J114" s="11">
        <f>data[[#This Row],[Amount]]-data[[#This Row],[cost]]</f>
        <v>2852</v>
      </c>
    </row>
    <row r="115" spans="3:10" x14ac:dyDescent="0.25">
      <c r="C115" t="s">
        <v>5</v>
      </c>
      <c r="D115" t="s">
        <v>35</v>
      </c>
      <c r="E115" t="s">
        <v>4</v>
      </c>
      <c r="F115" s="4">
        <v>2744</v>
      </c>
      <c r="G115" s="5">
        <v>9</v>
      </c>
      <c r="H115" s="11">
        <f>VLOOKUP(data[Product],products[],2,FALSE)</f>
        <v>11.88</v>
      </c>
      <c r="I115" s="11">
        <f t="shared" si="1"/>
        <v>106.92</v>
      </c>
      <c r="J115" s="11">
        <f>data[[#This Row],[Amount]]-data[[#This Row],[cost]]</f>
        <v>2637.08</v>
      </c>
    </row>
    <row r="116" spans="3:10" x14ac:dyDescent="0.25">
      <c r="C116" t="s">
        <v>40</v>
      </c>
      <c r="D116" t="s">
        <v>36</v>
      </c>
      <c r="E116" t="s">
        <v>33</v>
      </c>
      <c r="F116" s="4">
        <v>9772</v>
      </c>
      <c r="G116" s="5">
        <v>90</v>
      </c>
      <c r="H116" s="11">
        <f>VLOOKUP(data[Product],products[],2,FALSE)</f>
        <v>12.37</v>
      </c>
      <c r="I116" s="11">
        <f t="shared" si="1"/>
        <v>1113.3</v>
      </c>
      <c r="J116" s="11">
        <f>data[[#This Row],[Amount]]-data[[#This Row],[cost]]</f>
        <v>8658.7000000000007</v>
      </c>
    </row>
    <row r="117" spans="3:10" x14ac:dyDescent="0.25">
      <c r="C117" t="s">
        <v>7</v>
      </c>
      <c r="D117" t="s">
        <v>34</v>
      </c>
      <c r="E117" t="s">
        <v>25</v>
      </c>
      <c r="F117" s="4">
        <v>1568</v>
      </c>
      <c r="G117" s="5">
        <v>96</v>
      </c>
      <c r="H117" s="11">
        <f>VLOOKUP(data[Product],products[],2,FALSE)</f>
        <v>13.15</v>
      </c>
      <c r="I117" s="11">
        <f t="shared" si="1"/>
        <v>1262.4000000000001</v>
      </c>
      <c r="J117" s="11">
        <f>data[[#This Row],[Amount]]-data[[#This Row],[cost]]</f>
        <v>305.59999999999991</v>
      </c>
    </row>
    <row r="118" spans="3:10" x14ac:dyDescent="0.25">
      <c r="C118" t="s">
        <v>2</v>
      </c>
      <c r="D118" t="s">
        <v>36</v>
      </c>
      <c r="E118" t="s">
        <v>16</v>
      </c>
      <c r="F118" s="4">
        <v>11417</v>
      </c>
      <c r="G118" s="5">
        <v>21</v>
      </c>
      <c r="H118" s="11">
        <f>VLOOKUP(data[Product],products[],2,FALSE)</f>
        <v>8.7899999999999991</v>
      </c>
      <c r="I118" s="11">
        <f t="shared" si="1"/>
        <v>184.58999999999997</v>
      </c>
      <c r="J118" s="11">
        <f>data[[#This Row],[Amount]]-data[[#This Row],[cost]]</f>
        <v>11232.41</v>
      </c>
    </row>
    <row r="119" spans="3:10" x14ac:dyDescent="0.25">
      <c r="C119" t="s">
        <v>40</v>
      </c>
      <c r="D119" t="s">
        <v>34</v>
      </c>
      <c r="E119" t="s">
        <v>26</v>
      </c>
      <c r="F119" s="4">
        <v>6748</v>
      </c>
      <c r="G119" s="5">
        <v>48</v>
      </c>
      <c r="H119" s="11">
        <f>VLOOKUP(data[Product],products[],2,FALSE)</f>
        <v>5.6</v>
      </c>
      <c r="I119" s="11">
        <f t="shared" si="1"/>
        <v>268.79999999999995</v>
      </c>
      <c r="J119" s="11">
        <f>data[[#This Row],[Amount]]-data[[#This Row],[cost]]</f>
        <v>6479.2</v>
      </c>
    </row>
    <row r="120" spans="3:10" x14ac:dyDescent="0.25">
      <c r="C120" t="s">
        <v>10</v>
      </c>
      <c r="D120" t="s">
        <v>36</v>
      </c>
      <c r="E120" t="s">
        <v>27</v>
      </c>
      <c r="F120" s="4">
        <v>1407</v>
      </c>
      <c r="G120" s="5">
        <v>72</v>
      </c>
      <c r="H120" s="11">
        <f>VLOOKUP(data[Product],products[],2,FALSE)</f>
        <v>16.73</v>
      </c>
      <c r="I120" s="11">
        <f t="shared" si="1"/>
        <v>1204.56</v>
      </c>
      <c r="J120" s="11">
        <f>data[[#This Row],[Amount]]-data[[#This Row],[cost]]</f>
        <v>202.44000000000005</v>
      </c>
    </row>
    <row r="121" spans="3:10" x14ac:dyDescent="0.25">
      <c r="C121" t="s">
        <v>8</v>
      </c>
      <c r="D121" t="s">
        <v>35</v>
      </c>
      <c r="E121" t="s">
        <v>29</v>
      </c>
      <c r="F121" s="4">
        <v>2023</v>
      </c>
      <c r="G121" s="5">
        <v>168</v>
      </c>
      <c r="H121" s="11">
        <f>VLOOKUP(data[Product],products[],2,FALSE)</f>
        <v>7.16</v>
      </c>
      <c r="I121" s="11">
        <f t="shared" si="1"/>
        <v>1202.8800000000001</v>
      </c>
      <c r="J121" s="11">
        <f>data[[#This Row],[Amount]]-data[[#This Row],[cost]]</f>
        <v>820.11999999999989</v>
      </c>
    </row>
    <row r="122" spans="3:10" x14ac:dyDescent="0.25">
      <c r="C122" t="s">
        <v>5</v>
      </c>
      <c r="D122" t="s">
        <v>39</v>
      </c>
      <c r="E122" t="s">
        <v>26</v>
      </c>
      <c r="F122" s="4">
        <v>5236</v>
      </c>
      <c r="G122" s="5">
        <v>51</v>
      </c>
      <c r="H122" s="11">
        <f>VLOOKUP(data[Product],products[],2,FALSE)</f>
        <v>5.6</v>
      </c>
      <c r="I122" s="11">
        <f t="shared" si="1"/>
        <v>285.59999999999997</v>
      </c>
      <c r="J122" s="11">
        <f>data[[#This Row],[Amount]]-data[[#This Row],[cost]]</f>
        <v>4950.3999999999996</v>
      </c>
    </row>
    <row r="123" spans="3:10" x14ac:dyDescent="0.25">
      <c r="C123" t="s">
        <v>41</v>
      </c>
      <c r="D123" t="s">
        <v>36</v>
      </c>
      <c r="E123" t="s">
        <v>19</v>
      </c>
      <c r="F123" s="4">
        <v>1925</v>
      </c>
      <c r="G123" s="5">
        <v>192</v>
      </c>
      <c r="H123" s="11">
        <f>VLOOKUP(data[Product],products[],2,FALSE)</f>
        <v>7.64</v>
      </c>
      <c r="I123" s="11">
        <f t="shared" si="1"/>
        <v>1466.8799999999999</v>
      </c>
      <c r="J123" s="11">
        <f>data[[#This Row],[Amount]]-data[[#This Row],[cost]]</f>
        <v>458.12000000000012</v>
      </c>
    </row>
    <row r="124" spans="3:10" x14ac:dyDescent="0.25">
      <c r="C124" t="s">
        <v>7</v>
      </c>
      <c r="D124" t="s">
        <v>37</v>
      </c>
      <c r="E124" t="s">
        <v>14</v>
      </c>
      <c r="F124" s="4">
        <v>6608</v>
      </c>
      <c r="G124" s="5">
        <v>225</v>
      </c>
      <c r="H124" s="11">
        <f>VLOOKUP(data[Product],products[],2,FALSE)</f>
        <v>11.7</v>
      </c>
      <c r="I124" s="11">
        <f t="shared" si="1"/>
        <v>2632.5</v>
      </c>
      <c r="J124" s="11">
        <f>data[[#This Row],[Amount]]-data[[#This Row],[cost]]</f>
        <v>3975.5</v>
      </c>
    </row>
    <row r="125" spans="3:10" x14ac:dyDescent="0.25">
      <c r="C125" t="s">
        <v>6</v>
      </c>
      <c r="D125" t="s">
        <v>34</v>
      </c>
      <c r="E125" t="s">
        <v>26</v>
      </c>
      <c r="F125" s="4">
        <v>8008</v>
      </c>
      <c r="G125" s="5">
        <v>456</v>
      </c>
      <c r="H125" s="11">
        <f>VLOOKUP(data[Product],products[],2,FALSE)</f>
        <v>5.6</v>
      </c>
      <c r="I125" s="11">
        <f t="shared" si="1"/>
        <v>2553.6</v>
      </c>
      <c r="J125" s="11">
        <f>data[[#This Row],[Amount]]-data[[#This Row],[cost]]</f>
        <v>5454.4</v>
      </c>
    </row>
    <row r="126" spans="3:10" x14ac:dyDescent="0.25">
      <c r="C126" t="s">
        <v>10</v>
      </c>
      <c r="D126" t="s">
        <v>34</v>
      </c>
      <c r="E126" t="s">
        <v>25</v>
      </c>
      <c r="F126" s="4">
        <v>1428</v>
      </c>
      <c r="G126" s="5">
        <v>93</v>
      </c>
      <c r="H126" s="11">
        <f>VLOOKUP(data[Product],products[],2,FALSE)</f>
        <v>13.15</v>
      </c>
      <c r="I126" s="11">
        <f t="shared" si="1"/>
        <v>1222.95</v>
      </c>
      <c r="J126" s="11">
        <f>data[[#This Row],[Amount]]-data[[#This Row],[cost]]</f>
        <v>205.04999999999995</v>
      </c>
    </row>
    <row r="127" spans="3:10" x14ac:dyDescent="0.25">
      <c r="C127" t="s">
        <v>6</v>
      </c>
      <c r="D127" t="s">
        <v>34</v>
      </c>
      <c r="E127" t="s">
        <v>4</v>
      </c>
      <c r="F127" s="4">
        <v>525</v>
      </c>
      <c r="G127" s="5">
        <v>48</v>
      </c>
      <c r="H127" s="11">
        <f>VLOOKUP(data[Product],products[],2,FALSE)</f>
        <v>11.88</v>
      </c>
      <c r="I127" s="11">
        <f t="shared" si="1"/>
        <v>570.24</v>
      </c>
      <c r="J127" s="11">
        <f>data[[#This Row],[Amount]]-data[[#This Row],[cost]]</f>
        <v>-45.240000000000009</v>
      </c>
    </row>
    <row r="128" spans="3:10" x14ac:dyDescent="0.25">
      <c r="C128" t="s">
        <v>6</v>
      </c>
      <c r="D128" t="s">
        <v>37</v>
      </c>
      <c r="E128" t="s">
        <v>18</v>
      </c>
      <c r="F128" s="4">
        <v>1505</v>
      </c>
      <c r="G128" s="5">
        <v>102</v>
      </c>
      <c r="H128" s="11">
        <f>VLOOKUP(data[Product],products[],2,FALSE)</f>
        <v>6.47</v>
      </c>
      <c r="I128" s="11">
        <f t="shared" si="1"/>
        <v>659.93999999999994</v>
      </c>
      <c r="J128" s="11">
        <f>data[[#This Row],[Amount]]-data[[#This Row],[cost]]</f>
        <v>845.06000000000006</v>
      </c>
    </row>
    <row r="129" spans="3:10" x14ac:dyDescent="0.25">
      <c r="C129" t="s">
        <v>7</v>
      </c>
      <c r="D129" t="s">
        <v>35</v>
      </c>
      <c r="E129" t="s">
        <v>30</v>
      </c>
      <c r="F129" s="4">
        <v>6755</v>
      </c>
      <c r="G129" s="5">
        <v>252</v>
      </c>
      <c r="H129" s="11">
        <f>VLOOKUP(data[Product],products[],2,FALSE)</f>
        <v>14.49</v>
      </c>
      <c r="I129" s="11">
        <f t="shared" si="1"/>
        <v>3651.48</v>
      </c>
      <c r="J129" s="11">
        <f>data[[#This Row],[Amount]]-data[[#This Row],[cost]]</f>
        <v>3103.52</v>
      </c>
    </row>
    <row r="130" spans="3:10" x14ac:dyDescent="0.25">
      <c r="C130" t="s">
        <v>2</v>
      </c>
      <c r="D130" t="s">
        <v>37</v>
      </c>
      <c r="E130" t="s">
        <v>18</v>
      </c>
      <c r="F130" s="4">
        <v>11571</v>
      </c>
      <c r="G130" s="5">
        <v>138</v>
      </c>
      <c r="H130" s="11">
        <f>VLOOKUP(data[Product],products[],2,FALSE)</f>
        <v>6.47</v>
      </c>
      <c r="I130" s="11">
        <f t="shared" si="1"/>
        <v>892.86</v>
      </c>
      <c r="J130" s="11">
        <f>data[[#This Row],[Amount]]-data[[#This Row],[cost]]</f>
        <v>10678.14</v>
      </c>
    </row>
    <row r="131" spans="3:10" x14ac:dyDescent="0.25">
      <c r="C131" t="s">
        <v>40</v>
      </c>
      <c r="D131" t="s">
        <v>38</v>
      </c>
      <c r="E131" t="s">
        <v>25</v>
      </c>
      <c r="F131" s="4">
        <v>2541</v>
      </c>
      <c r="G131" s="5">
        <v>90</v>
      </c>
      <c r="H131" s="11">
        <f>VLOOKUP(data[Product],products[],2,FALSE)</f>
        <v>13.15</v>
      </c>
      <c r="I131" s="11">
        <f t="shared" si="1"/>
        <v>1183.5</v>
      </c>
      <c r="J131" s="11">
        <f>data[[#This Row],[Amount]]-data[[#This Row],[cost]]</f>
        <v>1357.5</v>
      </c>
    </row>
    <row r="132" spans="3:10" x14ac:dyDescent="0.25">
      <c r="C132" t="s">
        <v>41</v>
      </c>
      <c r="D132" t="s">
        <v>37</v>
      </c>
      <c r="E132" t="s">
        <v>30</v>
      </c>
      <c r="F132" s="4">
        <v>1526</v>
      </c>
      <c r="G132" s="5">
        <v>240</v>
      </c>
      <c r="H132" s="11">
        <f>VLOOKUP(data[Product],products[],2,FALSE)</f>
        <v>14.49</v>
      </c>
      <c r="I132" s="11">
        <f t="shared" si="1"/>
        <v>3477.6</v>
      </c>
      <c r="J132" s="11">
        <f>data[[#This Row],[Amount]]-data[[#This Row],[cost]]</f>
        <v>-1951.6</v>
      </c>
    </row>
    <row r="133" spans="3:10" x14ac:dyDescent="0.25">
      <c r="C133" t="s">
        <v>40</v>
      </c>
      <c r="D133" t="s">
        <v>38</v>
      </c>
      <c r="E133" t="s">
        <v>4</v>
      </c>
      <c r="F133" s="4">
        <v>6125</v>
      </c>
      <c r="G133" s="5">
        <v>102</v>
      </c>
      <c r="H133" s="11">
        <f>VLOOKUP(data[Product],products[],2,FALSE)</f>
        <v>11.88</v>
      </c>
      <c r="I133" s="11">
        <f t="shared" si="1"/>
        <v>1211.76</v>
      </c>
      <c r="J133" s="11">
        <f>data[[#This Row],[Amount]]-data[[#This Row],[cost]]</f>
        <v>4913.24</v>
      </c>
    </row>
    <row r="134" spans="3:10" x14ac:dyDescent="0.25">
      <c r="C134" t="s">
        <v>41</v>
      </c>
      <c r="D134" t="s">
        <v>35</v>
      </c>
      <c r="E134" t="s">
        <v>27</v>
      </c>
      <c r="F134" s="4">
        <v>847</v>
      </c>
      <c r="G134" s="5">
        <v>129</v>
      </c>
      <c r="H134" s="11">
        <f>VLOOKUP(data[Product],products[],2,FALSE)</f>
        <v>16.73</v>
      </c>
      <c r="I134" s="11">
        <f t="shared" si="1"/>
        <v>2158.17</v>
      </c>
      <c r="J134" s="11">
        <f>data[[#This Row],[Amount]]-data[[#This Row],[cost]]</f>
        <v>-1311.17</v>
      </c>
    </row>
    <row r="135" spans="3:10" x14ac:dyDescent="0.25">
      <c r="C135" t="s">
        <v>8</v>
      </c>
      <c r="D135" t="s">
        <v>35</v>
      </c>
      <c r="E135" t="s">
        <v>27</v>
      </c>
      <c r="F135" s="4">
        <v>4753</v>
      </c>
      <c r="G135" s="5">
        <v>300</v>
      </c>
      <c r="H135" s="11">
        <f>VLOOKUP(data[Product],products[],2,FALSE)</f>
        <v>16.73</v>
      </c>
      <c r="I135" s="11">
        <f t="shared" si="1"/>
        <v>5019</v>
      </c>
      <c r="J135" s="11">
        <f>data[[#This Row],[Amount]]-data[[#This Row],[cost]]</f>
        <v>-266</v>
      </c>
    </row>
    <row r="136" spans="3:10" x14ac:dyDescent="0.25">
      <c r="C136" t="s">
        <v>6</v>
      </c>
      <c r="D136" t="s">
        <v>38</v>
      </c>
      <c r="E136" t="s">
        <v>33</v>
      </c>
      <c r="F136" s="4">
        <v>959</v>
      </c>
      <c r="G136" s="5">
        <v>135</v>
      </c>
      <c r="H136" s="11">
        <f>VLOOKUP(data[Product],products[],2,FALSE)</f>
        <v>12.37</v>
      </c>
      <c r="I136" s="11">
        <f t="shared" si="1"/>
        <v>1669.9499999999998</v>
      </c>
      <c r="J136" s="11">
        <f>data[[#This Row],[Amount]]-data[[#This Row],[cost]]</f>
        <v>-710.94999999999982</v>
      </c>
    </row>
    <row r="137" spans="3:10" x14ac:dyDescent="0.25">
      <c r="C137" t="s">
        <v>7</v>
      </c>
      <c r="D137" t="s">
        <v>35</v>
      </c>
      <c r="E137" t="s">
        <v>24</v>
      </c>
      <c r="F137" s="4">
        <v>2793</v>
      </c>
      <c r="G137" s="5">
        <v>114</v>
      </c>
      <c r="H137" s="11">
        <f>VLOOKUP(data[Product],products[],2,FALSE)</f>
        <v>4.97</v>
      </c>
      <c r="I137" s="11">
        <f t="shared" si="1"/>
        <v>566.57999999999993</v>
      </c>
      <c r="J137" s="11">
        <f>data[[#This Row],[Amount]]-data[[#This Row],[cost]]</f>
        <v>2226.42</v>
      </c>
    </row>
    <row r="138" spans="3:10" x14ac:dyDescent="0.25">
      <c r="C138" t="s">
        <v>7</v>
      </c>
      <c r="D138" t="s">
        <v>35</v>
      </c>
      <c r="E138" t="s">
        <v>14</v>
      </c>
      <c r="F138" s="4">
        <v>4606</v>
      </c>
      <c r="G138" s="5">
        <v>63</v>
      </c>
      <c r="H138" s="11">
        <f>VLOOKUP(data[Product],products[],2,FALSE)</f>
        <v>11.7</v>
      </c>
      <c r="I138" s="11">
        <f t="shared" si="1"/>
        <v>737.09999999999991</v>
      </c>
      <c r="J138" s="11">
        <f>data[[#This Row],[Amount]]-data[[#This Row],[cost]]</f>
        <v>3868.9</v>
      </c>
    </row>
    <row r="139" spans="3:10" x14ac:dyDescent="0.25">
      <c r="C139" t="s">
        <v>7</v>
      </c>
      <c r="D139" t="s">
        <v>36</v>
      </c>
      <c r="E139" t="s">
        <v>29</v>
      </c>
      <c r="F139" s="4">
        <v>5551</v>
      </c>
      <c r="G139" s="5">
        <v>252</v>
      </c>
      <c r="H139" s="11">
        <f>VLOOKUP(data[Product],products[],2,FALSE)</f>
        <v>7.16</v>
      </c>
      <c r="I139" s="11">
        <f t="shared" si="1"/>
        <v>1804.32</v>
      </c>
      <c r="J139" s="11">
        <f>data[[#This Row],[Amount]]-data[[#This Row],[cost]]</f>
        <v>3746.6800000000003</v>
      </c>
    </row>
    <row r="140" spans="3:10" x14ac:dyDescent="0.25">
      <c r="C140" t="s">
        <v>10</v>
      </c>
      <c r="D140" t="s">
        <v>36</v>
      </c>
      <c r="E140" t="s">
        <v>32</v>
      </c>
      <c r="F140" s="4">
        <v>6657</v>
      </c>
      <c r="G140" s="5">
        <v>303</v>
      </c>
      <c r="H140" s="11">
        <f>VLOOKUP(data[Product],products[],2,FALSE)</f>
        <v>8.65</v>
      </c>
      <c r="I140" s="11">
        <f t="shared" ref="I140:I203" si="2">G140*H140</f>
        <v>2620.9500000000003</v>
      </c>
      <c r="J140" s="11">
        <f>data[[#This Row],[Amount]]-data[[#This Row],[cost]]</f>
        <v>4036.0499999999997</v>
      </c>
    </row>
    <row r="141" spans="3:10" x14ac:dyDescent="0.25">
      <c r="C141" t="s">
        <v>7</v>
      </c>
      <c r="D141" t="s">
        <v>39</v>
      </c>
      <c r="E141" t="s">
        <v>17</v>
      </c>
      <c r="F141" s="4">
        <v>4438</v>
      </c>
      <c r="G141" s="5">
        <v>246</v>
      </c>
      <c r="H141" s="11">
        <f>VLOOKUP(data[Product],products[],2,FALSE)</f>
        <v>3.11</v>
      </c>
      <c r="I141" s="11">
        <f t="shared" si="2"/>
        <v>765.06</v>
      </c>
      <c r="J141" s="11">
        <f>data[[#This Row],[Amount]]-data[[#This Row],[cost]]</f>
        <v>3672.94</v>
      </c>
    </row>
    <row r="142" spans="3:10" x14ac:dyDescent="0.25">
      <c r="C142" t="s">
        <v>8</v>
      </c>
      <c r="D142" t="s">
        <v>38</v>
      </c>
      <c r="E142" t="s">
        <v>22</v>
      </c>
      <c r="F142" s="4">
        <v>168</v>
      </c>
      <c r="G142" s="5">
        <v>84</v>
      </c>
      <c r="H142" s="11">
        <f>VLOOKUP(data[Product],products[],2,FALSE)</f>
        <v>9.77</v>
      </c>
      <c r="I142" s="11">
        <f t="shared" si="2"/>
        <v>820.68</v>
      </c>
      <c r="J142" s="11">
        <f>data[[#This Row],[Amount]]-data[[#This Row],[cost]]</f>
        <v>-652.67999999999995</v>
      </c>
    </row>
    <row r="143" spans="3:10" x14ac:dyDescent="0.25">
      <c r="C143" t="s">
        <v>7</v>
      </c>
      <c r="D143" t="s">
        <v>34</v>
      </c>
      <c r="E143" t="s">
        <v>17</v>
      </c>
      <c r="F143" s="4">
        <v>7777</v>
      </c>
      <c r="G143" s="5">
        <v>39</v>
      </c>
      <c r="H143" s="11">
        <f>VLOOKUP(data[Product],products[],2,FALSE)</f>
        <v>3.11</v>
      </c>
      <c r="I143" s="11">
        <f t="shared" si="2"/>
        <v>121.28999999999999</v>
      </c>
      <c r="J143" s="11">
        <f>data[[#This Row],[Amount]]-data[[#This Row],[cost]]</f>
        <v>7655.71</v>
      </c>
    </row>
    <row r="144" spans="3:10" x14ac:dyDescent="0.25">
      <c r="C144" t="s">
        <v>5</v>
      </c>
      <c r="D144" t="s">
        <v>36</v>
      </c>
      <c r="E144" t="s">
        <v>17</v>
      </c>
      <c r="F144" s="4">
        <v>3339</v>
      </c>
      <c r="G144" s="5">
        <v>348</v>
      </c>
      <c r="H144" s="11">
        <f>VLOOKUP(data[Product],products[],2,FALSE)</f>
        <v>3.11</v>
      </c>
      <c r="I144" s="11">
        <f t="shared" si="2"/>
        <v>1082.28</v>
      </c>
      <c r="J144" s="11">
        <f>data[[#This Row],[Amount]]-data[[#This Row],[cost]]</f>
        <v>2256.7200000000003</v>
      </c>
    </row>
    <row r="145" spans="3:10" x14ac:dyDescent="0.25">
      <c r="C145" t="s">
        <v>7</v>
      </c>
      <c r="D145" t="s">
        <v>37</v>
      </c>
      <c r="E145" t="s">
        <v>33</v>
      </c>
      <c r="F145" s="4">
        <v>6391</v>
      </c>
      <c r="G145" s="5">
        <v>48</v>
      </c>
      <c r="H145" s="11">
        <f>VLOOKUP(data[Product],products[],2,FALSE)</f>
        <v>12.37</v>
      </c>
      <c r="I145" s="11">
        <f t="shared" si="2"/>
        <v>593.76</v>
      </c>
      <c r="J145" s="11">
        <f>data[[#This Row],[Amount]]-data[[#This Row],[cost]]</f>
        <v>5797.24</v>
      </c>
    </row>
    <row r="146" spans="3:10" x14ac:dyDescent="0.25">
      <c r="C146" t="s">
        <v>5</v>
      </c>
      <c r="D146" t="s">
        <v>37</v>
      </c>
      <c r="E146" t="s">
        <v>22</v>
      </c>
      <c r="F146" s="4">
        <v>518</v>
      </c>
      <c r="G146" s="5">
        <v>75</v>
      </c>
      <c r="H146" s="11">
        <f>VLOOKUP(data[Product],products[],2,FALSE)</f>
        <v>9.77</v>
      </c>
      <c r="I146" s="11">
        <f t="shared" si="2"/>
        <v>732.75</v>
      </c>
      <c r="J146" s="11">
        <f>data[[#This Row],[Amount]]-data[[#This Row],[cost]]</f>
        <v>-214.75</v>
      </c>
    </row>
    <row r="147" spans="3:10" x14ac:dyDescent="0.25">
      <c r="C147" t="s">
        <v>7</v>
      </c>
      <c r="D147" t="s">
        <v>38</v>
      </c>
      <c r="E147" t="s">
        <v>28</v>
      </c>
      <c r="F147" s="4">
        <v>5677</v>
      </c>
      <c r="G147" s="5">
        <v>258</v>
      </c>
      <c r="H147" s="11">
        <f>VLOOKUP(data[Product],products[],2,FALSE)</f>
        <v>10.38</v>
      </c>
      <c r="I147" s="11">
        <f t="shared" si="2"/>
        <v>2678.0400000000004</v>
      </c>
      <c r="J147" s="11">
        <f>data[[#This Row],[Amount]]-data[[#This Row],[cost]]</f>
        <v>2998.9599999999996</v>
      </c>
    </row>
    <row r="148" spans="3:10" x14ac:dyDescent="0.25">
      <c r="C148" t="s">
        <v>6</v>
      </c>
      <c r="D148" t="s">
        <v>39</v>
      </c>
      <c r="E148" t="s">
        <v>17</v>
      </c>
      <c r="F148" s="4">
        <v>6048</v>
      </c>
      <c r="G148" s="5">
        <v>27</v>
      </c>
      <c r="H148" s="11">
        <f>VLOOKUP(data[Product],products[],2,FALSE)</f>
        <v>3.11</v>
      </c>
      <c r="I148" s="11">
        <f t="shared" si="2"/>
        <v>83.97</v>
      </c>
      <c r="J148" s="11">
        <f>data[[#This Row],[Amount]]-data[[#This Row],[cost]]</f>
        <v>5964.03</v>
      </c>
    </row>
    <row r="149" spans="3:10" x14ac:dyDescent="0.25">
      <c r="C149" t="s">
        <v>8</v>
      </c>
      <c r="D149" t="s">
        <v>38</v>
      </c>
      <c r="E149" t="s">
        <v>32</v>
      </c>
      <c r="F149" s="4">
        <v>3752</v>
      </c>
      <c r="G149" s="5">
        <v>213</v>
      </c>
      <c r="H149" s="11">
        <f>VLOOKUP(data[Product],products[],2,FALSE)</f>
        <v>8.65</v>
      </c>
      <c r="I149" s="11">
        <f t="shared" si="2"/>
        <v>1842.45</v>
      </c>
      <c r="J149" s="11">
        <f>data[[#This Row],[Amount]]-data[[#This Row],[cost]]</f>
        <v>1909.55</v>
      </c>
    </row>
    <row r="150" spans="3:10" x14ac:dyDescent="0.25">
      <c r="C150" t="s">
        <v>5</v>
      </c>
      <c r="D150" t="s">
        <v>35</v>
      </c>
      <c r="E150" t="s">
        <v>29</v>
      </c>
      <c r="F150" s="4">
        <v>4480</v>
      </c>
      <c r="G150" s="5">
        <v>357</v>
      </c>
      <c r="H150" s="11">
        <f>VLOOKUP(data[Product],products[],2,FALSE)</f>
        <v>7.16</v>
      </c>
      <c r="I150" s="11">
        <f t="shared" si="2"/>
        <v>2556.12</v>
      </c>
      <c r="J150" s="11">
        <f>data[[#This Row],[Amount]]-data[[#This Row],[cost]]</f>
        <v>1923.88</v>
      </c>
    </row>
    <row r="151" spans="3:10" x14ac:dyDescent="0.25">
      <c r="C151" t="s">
        <v>9</v>
      </c>
      <c r="D151" t="s">
        <v>37</v>
      </c>
      <c r="E151" t="s">
        <v>4</v>
      </c>
      <c r="F151" s="4">
        <v>259</v>
      </c>
      <c r="G151" s="5">
        <v>207</v>
      </c>
      <c r="H151" s="11">
        <f>VLOOKUP(data[Product],products[],2,FALSE)</f>
        <v>11.88</v>
      </c>
      <c r="I151" s="11">
        <f t="shared" si="2"/>
        <v>2459.1600000000003</v>
      </c>
      <c r="J151" s="11">
        <f>data[[#This Row],[Amount]]-data[[#This Row],[cost]]</f>
        <v>-2200.1600000000003</v>
      </c>
    </row>
    <row r="152" spans="3:10" x14ac:dyDescent="0.25">
      <c r="C152" t="s">
        <v>8</v>
      </c>
      <c r="D152" t="s">
        <v>37</v>
      </c>
      <c r="E152" t="s">
        <v>30</v>
      </c>
      <c r="F152" s="4">
        <v>42</v>
      </c>
      <c r="G152" s="5">
        <v>150</v>
      </c>
      <c r="H152" s="11">
        <f>VLOOKUP(data[Product],products[],2,FALSE)</f>
        <v>14.49</v>
      </c>
      <c r="I152" s="11">
        <f t="shared" si="2"/>
        <v>2173.5</v>
      </c>
      <c r="J152" s="11">
        <f>data[[#This Row],[Amount]]-data[[#This Row],[cost]]</f>
        <v>-2131.5</v>
      </c>
    </row>
    <row r="153" spans="3:10" x14ac:dyDescent="0.25">
      <c r="C153" t="s">
        <v>41</v>
      </c>
      <c r="D153" t="s">
        <v>36</v>
      </c>
      <c r="E153" t="s">
        <v>26</v>
      </c>
      <c r="F153" s="4">
        <v>98</v>
      </c>
      <c r="G153" s="5">
        <v>204</v>
      </c>
      <c r="H153" s="11">
        <f>VLOOKUP(data[Product],products[],2,FALSE)</f>
        <v>5.6</v>
      </c>
      <c r="I153" s="11">
        <f t="shared" si="2"/>
        <v>1142.3999999999999</v>
      </c>
      <c r="J153" s="11">
        <f>data[[#This Row],[Amount]]-data[[#This Row],[cost]]</f>
        <v>-1044.3999999999999</v>
      </c>
    </row>
    <row r="154" spans="3:10" x14ac:dyDescent="0.25">
      <c r="C154" t="s">
        <v>7</v>
      </c>
      <c r="D154" t="s">
        <v>35</v>
      </c>
      <c r="E154" t="s">
        <v>27</v>
      </c>
      <c r="F154" s="4">
        <v>2478</v>
      </c>
      <c r="G154" s="5">
        <v>21</v>
      </c>
      <c r="H154" s="11">
        <f>VLOOKUP(data[Product],products[],2,FALSE)</f>
        <v>16.73</v>
      </c>
      <c r="I154" s="11">
        <f t="shared" si="2"/>
        <v>351.33</v>
      </c>
      <c r="J154" s="11">
        <f>data[[#This Row],[Amount]]-data[[#This Row],[cost]]</f>
        <v>2126.67</v>
      </c>
    </row>
    <row r="155" spans="3:10" x14ac:dyDescent="0.25">
      <c r="C155" t="s">
        <v>41</v>
      </c>
      <c r="D155" t="s">
        <v>34</v>
      </c>
      <c r="E155" t="s">
        <v>33</v>
      </c>
      <c r="F155" s="4">
        <v>7847</v>
      </c>
      <c r="G155" s="5">
        <v>174</v>
      </c>
      <c r="H155" s="11">
        <f>VLOOKUP(data[Product],products[],2,FALSE)</f>
        <v>12.37</v>
      </c>
      <c r="I155" s="11">
        <f t="shared" si="2"/>
        <v>2152.3799999999997</v>
      </c>
      <c r="J155" s="11">
        <f>data[[#This Row],[Amount]]-data[[#This Row],[cost]]</f>
        <v>5694.6200000000008</v>
      </c>
    </row>
    <row r="156" spans="3:10" x14ac:dyDescent="0.25">
      <c r="C156" t="s">
        <v>2</v>
      </c>
      <c r="D156" t="s">
        <v>37</v>
      </c>
      <c r="E156" t="s">
        <v>17</v>
      </c>
      <c r="F156" s="4">
        <v>9926</v>
      </c>
      <c r="G156" s="5">
        <v>201</v>
      </c>
      <c r="H156" s="11">
        <f>VLOOKUP(data[Product],products[],2,FALSE)</f>
        <v>3.11</v>
      </c>
      <c r="I156" s="11">
        <f t="shared" si="2"/>
        <v>625.11</v>
      </c>
      <c r="J156" s="11">
        <f>data[[#This Row],[Amount]]-data[[#This Row],[cost]]</f>
        <v>9300.89</v>
      </c>
    </row>
    <row r="157" spans="3:10" x14ac:dyDescent="0.25">
      <c r="C157" t="s">
        <v>8</v>
      </c>
      <c r="D157" t="s">
        <v>38</v>
      </c>
      <c r="E157" t="s">
        <v>13</v>
      </c>
      <c r="F157" s="4">
        <v>819</v>
      </c>
      <c r="G157" s="5">
        <v>510</v>
      </c>
      <c r="H157" s="11">
        <f>VLOOKUP(data[Product],products[],2,FALSE)</f>
        <v>9.33</v>
      </c>
      <c r="I157" s="11">
        <f t="shared" si="2"/>
        <v>4758.3</v>
      </c>
      <c r="J157" s="11">
        <f>data[[#This Row],[Amount]]-data[[#This Row],[cost]]</f>
        <v>-3939.3</v>
      </c>
    </row>
    <row r="158" spans="3:10" x14ac:dyDescent="0.25">
      <c r="C158" t="s">
        <v>6</v>
      </c>
      <c r="D158" t="s">
        <v>39</v>
      </c>
      <c r="E158" t="s">
        <v>29</v>
      </c>
      <c r="F158" s="4">
        <v>3052</v>
      </c>
      <c r="G158" s="5">
        <v>378</v>
      </c>
      <c r="H158" s="11">
        <f>VLOOKUP(data[Product],products[],2,FALSE)</f>
        <v>7.16</v>
      </c>
      <c r="I158" s="11">
        <f t="shared" si="2"/>
        <v>2706.48</v>
      </c>
      <c r="J158" s="11">
        <f>data[[#This Row],[Amount]]-data[[#This Row],[cost]]</f>
        <v>345.52</v>
      </c>
    </row>
    <row r="159" spans="3:10" x14ac:dyDescent="0.25">
      <c r="C159" t="s">
        <v>9</v>
      </c>
      <c r="D159" t="s">
        <v>34</v>
      </c>
      <c r="E159" t="s">
        <v>21</v>
      </c>
      <c r="F159" s="4">
        <v>6832</v>
      </c>
      <c r="G159" s="5">
        <v>27</v>
      </c>
      <c r="H159" s="11">
        <f>VLOOKUP(data[Product],products[],2,FALSE)</f>
        <v>9</v>
      </c>
      <c r="I159" s="11">
        <f t="shared" si="2"/>
        <v>243</v>
      </c>
      <c r="J159" s="11">
        <f>data[[#This Row],[Amount]]-data[[#This Row],[cost]]</f>
        <v>6589</v>
      </c>
    </row>
    <row r="160" spans="3:10" x14ac:dyDescent="0.25">
      <c r="C160" t="s">
        <v>2</v>
      </c>
      <c r="D160" t="s">
        <v>39</v>
      </c>
      <c r="E160" t="s">
        <v>16</v>
      </c>
      <c r="F160" s="4">
        <v>2016</v>
      </c>
      <c r="G160" s="5">
        <v>117</v>
      </c>
      <c r="H160" s="11">
        <f>VLOOKUP(data[Product],products[],2,FALSE)</f>
        <v>8.7899999999999991</v>
      </c>
      <c r="I160" s="11">
        <f t="shared" si="2"/>
        <v>1028.4299999999998</v>
      </c>
      <c r="J160" s="11">
        <f>data[[#This Row],[Amount]]-data[[#This Row],[cost]]</f>
        <v>987.57000000000016</v>
      </c>
    </row>
    <row r="161" spans="3:10" x14ac:dyDescent="0.25">
      <c r="C161" t="s">
        <v>6</v>
      </c>
      <c r="D161" t="s">
        <v>38</v>
      </c>
      <c r="E161" t="s">
        <v>21</v>
      </c>
      <c r="F161" s="4">
        <v>7322</v>
      </c>
      <c r="G161" s="5">
        <v>36</v>
      </c>
      <c r="H161" s="11">
        <f>VLOOKUP(data[Product],products[],2,FALSE)</f>
        <v>9</v>
      </c>
      <c r="I161" s="11">
        <f t="shared" si="2"/>
        <v>324</v>
      </c>
      <c r="J161" s="11">
        <f>data[[#This Row],[Amount]]-data[[#This Row],[cost]]</f>
        <v>6998</v>
      </c>
    </row>
    <row r="162" spans="3:10" x14ac:dyDescent="0.25">
      <c r="C162" t="s">
        <v>8</v>
      </c>
      <c r="D162" t="s">
        <v>35</v>
      </c>
      <c r="E162" t="s">
        <v>33</v>
      </c>
      <c r="F162" s="4">
        <v>357</v>
      </c>
      <c r="G162" s="5">
        <v>126</v>
      </c>
      <c r="H162" s="11">
        <f>VLOOKUP(data[Product],products[],2,FALSE)</f>
        <v>12.37</v>
      </c>
      <c r="I162" s="11">
        <f t="shared" si="2"/>
        <v>1558.62</v>
      </c>
      <c r="J162" s="11">
        <f>data[[#This Row],[Amount]]-data[[#This Row],[cost]]</f>
        <v>-1201.6199999999999</v>
      </c>
    </row>
    <row r="163" spans="3:10" x14ac:dyDescent="0.25">
      <c r="C163" t="s">
        <v>9</v>
      </c>
      <c r="D163" t="s">
        <v>39</v>
      </c>
      <c r="E163" t="s">
        <v>25</v>
      </c>
      <c r="F163" s="4">
        <v>3192</v>
      </c>
      <c r="G163" s="5">
        <v>72</v>
      </c>
      <c r="H163" s="11">
        <f>VLOOKUP(data[Product],products[],2,FALSE)</f>
        <v>13.15</v>
      </c>
      <c r="I163" s="11">
        <f t="shared" si="2"/>
        <v>946.80000000000007</v>
      </c>
      <c r="J163" s="11">
        <f>data[[#This Row],[Amount]]-data[[#This Row],[cost]]</f>
        <v>2245.1999999999998</v>
      </c>
    </row>
    <row r="164" spans="3:10" x14ac:dyDescent="0.25">
      <c r="C164" t="s">
        <v>7</v>
      </c>
      <c r="D164" t="s">
        <v>36</v>
      </c>
      <c r="E164" t="s">
        <v>22</v>
      </c>
      <c r="F164" s="4">
        <v>8435</v>
      </c>
      <c r="G164" s="5">
        <v>42</v>
      </c>
      <c r="H164" s="11">
        <f>VLOOKUP(data[Product],products[],2,FALSE)</f>
        <v>9.77</v>
      </c>
      <c r="I164" s="11">
        <f t="shared" si="2"/>
        <v>410.34</v>
      </c>
      <c r="J164" s="11">
        <f>data[[#This Row],[Amount]]-data[[#This Row],[cost]]</f>
        <v>8024.66</v>
      </c>
    </row>
    <row r="165" spans="3:10" x14ac:dyDescent="0.25">
      <c r="C165" t="s">
        <v>40</v>
      </c>
      <c r="D165" t="s">
        <v>39</v>
      </c>
      <c r="E165" t="s">
        <v>29</v>
      </c>
      <c r="F165" s="4">
        <v>0</v>
      </c>
      <c r="G165" s="5">
        <v>135</v>
      </c>
      <c r="H165" s="11">
        <f>VLOOKUP(data[Product],products[],2,FALSE)</f>
        <v>7.16</v>
      </c>
      <c r="I165" s="11">
        <f t="shared" si="2"/>
        <v>966.6</v>
      </c>
      <c r="J165" s="11">
        <f>data[[#This Row],[Amount]]-data[[#This Row],[cost]]</f>
        <v>-966.6</v>
      </c>
    </row>
    <row r="166" spans="3:10" x14ac:dyDescent="0.25">
      <c r="C166" t="s">
        <v>7</v>
      </c>
      <c r="D166" t="s">
        <v>34</v>
      </c>
      <c r="E166" t="s">
        <v>24</v>
      </c>
      <c r="F166" s="4">
        <v>8862</v>
      </c>
      <c r="G166" s="5">
        <v>189</v>
      </c>
      <c r="H166" s="11">
        <f>VLOOKUP(data[Product],products[],2,FALSE)</f>
        <v>4.97</v>
      </c>
      <c r="I166" s="11">
        <f t="shared" si="2"/>
        <v>939.32999999999993</v>
      </c>
      <c r="J166" s="11">
        <f>data[[#This Row],[Amount]]-data[[#This Row],[cost]]</f>
        <v>7922.67</v>
      </c>
    </row>
    <row r="167" spans="3:10" x14ac:dyDescent="0.25">
      <c r="C167" t="s">
        <v>6</v>
      </c>
      <c r="D167" t="s">
        <v>37</v>
      </c>
      <c r="E167" t="s">
        <v>28</v>
      </c>
      <c r="F167" s="4">
        <v>3556</v>
      </c>
      <c r="G167" s="5">
        <v>459</v>
      </c>
      <c r="H167" s="11">
        <f>VLOOKUP(data[Product],products[],2,FALSE)</f>
        <v>10.38</v>
      </c>
      <c r="I167" s="11">
        <f t="shared" si="2"/>
        <v>4764.42</v>
      </c>
      <c r="J167" s="11">
        <f>data[[#This Row],[Amount]]-data[[#This Row],[cost]]</f>
        <v>-1208.42</v>
      </c>
    </row>
    <row r="168" spans="3:10" x14ac:dyDescent="0.25">
      <c r="C168" t="s">
        <v>5</v>
      </c>
      <c r="D168" t="s">
        <v>34</v>
      </c>
      <c r="E168" t="s">
        <v>15</v>
      </c>
      <c r="F168" s="4">
        <v>7280</v>
      </c>
      <c r="G168" s="5">
        <v>201</v>
      </c>
      <c r="H168" s="11">
        <f>VLOOKUP(data[Product],products[],2,FALSE)</f>
        <v>11.73</v>
      </c>
      <c r="I168" s="11">
        <f t="shared" si="2"/>
        <v>2357.73</v>
      </c>
      <c r="J168" s="11">
        <f>data[[#This Row],[Amount]]-data[[#This Row],[cost]]</f>
        <v>4922.2700000000004</v>
      </c>
    </row>
    <row r="169" spans="3:10" x14ac:dyDescent="0.25">
      <c r="C169" t="s">
        <v>6</v>
      </c>
      <c r="D169" t="s">
        <v>34</v>
      </c>
      <c r="E169" t="s">
        <v>30</v>
      </c>
      <c r="F169" s="4">
        <v>3402</v>
      </c>
      <c r="G169" s="5">
        <v>366</v>
      </c>
      <c r="H169" s="11">
        <f>VLOOKUP(data[Product],products[],2,FALSE)</f>
        <v>14.49</v>
      </c>
      <c r="I169" s="11">
        <f t="shared" si="2"/>
        <v>5303.34</v>
      </c>
      <c r="J169" s="11">
        <f>data[[#This Row],[Amount]]-data[[#This Row],[cost]]</f>
        <v>-1901.3400000000001</v>
      </c>
    </row>
    <row r="170" spans="3:10" x14ac:dyDescent="0.25">
      <c r="C170" t="s">
        <v>3</v>
      </c>
      <c r="D170" t="s">
        <v>37</v>
      </c>
      <c r="E170" t="s">
        <v>29</v>
      </c>
      <c r="F170" s="4">
        <v>4592</v>
      </c>
      <c r="G170" s="5">
        <v>324</v>
      </c>
      <c r="H170" s="11">
        <f>VLOOKUP(data[Product],products[],2,FALSE)</f>
        <v>7.16</v>
      </c>
      <c r="I170" s="11">
        <f t="shared" si="2"/>
        <v>2319.84</v>
      </c>
      <c r="J170" s="11">
        <f>data[[#This Row],[Amount]]-data[[#This Row],[cost]]</f>
        <v>2272.16</v>
      </c>
    </row>
    <row r="171" spans="3:10" x14ac:dyDescent="0.25">
      <c r="C171" t="s">
        <v>9</v>
      </c>
      <c r="D171" t="s">
        <v>35</v>
      </c>
      <c r="E171" t="s">
        <v>15</v>
      </c>
      <c r="F171" s="4">
        <v>7833</v>
      </c>
      <c r="G171" s="5">
        <v>243</v>
      </c>
      <c r="H171" s="11">
        <f>VLOOKUP(data[Product],products[],2,FALSE)</f>
        <v>11.73</v>
      </c>
      <c r="I171" s="11">
        <f t="shared" si="2"/>
        <v>2850.3900000000003</v>
      </c>
      <c r="J171" s="11">
        <f>data[[#This Row],[Amount]]-data[[#This Row],[cost]]</f>
        <v>4982.6099999999997</v>
      </c>
    </row>
    <row r="172" spans="3:10" x14ac:dyDescent="0.25">
      <c r="C172" t="s">
        <v>2</v>
      </c>
      <c r="D172" t="s">
        <v>39</v>
      </c>
      <c r="E172" t="s">
        <v>21</v>
      </c>
      <c r="F172" s="4">
        <v>7651</v>
      </c>
      <c r="G172" s="5">
        <v>213</v>
      </c>
      <c r="H172" s="11">
        <f>VLOOKUP(data[Product],products[],2,FALSE)</f>
        <v>9</v>
      </c>
      <c r="I172" s="11">
        <f t="shared" si="2"/>
        <v>1917</v>
      </c>
      <c r="J172" s="11">
        <f>data[[#This Row],[Amount]]-data[[#This Row],[cost]]</f>
        <v>5734</v>
      </c>
    </row>
    <row r="173" spans="3:10" x14ac:dyDescent="0.25">
      <c r="C173" t="s">
        <v>40</v>
      </c>
      <c r="D173" t="s">
        <v>35</v>
      </c>
      <c r="E173" t="s">
        <v>30</v>
      </c>
      <c r="F173" s="4">
        <v>2275</v>
      </c>
      <c r="G173" s="5">
        <v>447</v>
      </c>
      <c r="H173" s="11">
        <f>VLOOKUP(data[Product],products[],2,FALSE)</f>
        <v>14.49</v>
      </c>
      <c r="I173" s="11">
        <f t="shared" si="2"/>
        <v>6477.03</v>
      </c>
      <c r="J173" s="11">
        <f>data[[#This Row],[Amount]]-data[[#This Row],[cost]]</f>
        <v>-4202.03</v>
      </c>
    </row>
    <row r="174" spans="3:10" x14ac:dyDescent="0.25">
      <c r="C174" t="s">
        <v>40</v>
      </c>
      <c r="D174" t="s">
        <v>38</v>
      </c>
      <c r="E174" t="s">
        <v>13</v>
      </c>
      <c r="F174" s="4">
        <v>5670</v>
      </c>
      <c r="G174" s="5">
        <v>297</v>
      </c>
      <c r="H174" s="11">
        <f>VLOOKUP(data[Product],products[],2,FALSE)</f>
        <v>9.33</v>
      </c>
      <c r="I174" s="11">
        <f t="shared" si="2"/>
        <v>2771.01</v>
      </c>
      <c r="J174" s="11">
        <f>data[[#This Row],[Amount]]-data[[#This Row],[cost]]</f>
        <v>2898.99</v>
      </c>
    </row>
    <row r="175" spans="3:10" x14ac:dyDescent="0.25">
      <c r="C175" t="s">
        <v>7</v>
      </c>
      <c r="D175" t="s">
        <v>35</v>
      </c>
      <c r="E175" t="s">
        <v>16</v>
      </c>
      <c r="F175" s="4">
        <v>2135</v>
      </c>
      <c r="G175" s="5">
        <v>27</v>
      </c>
      <c r="H175" s="11">
        <f>VLOOKUP(data[Product],products[],2,FALSE)</f>
        <v>8.7899999999999991</v>
      </c>
      <c r="I175" s="11">
        <f t="shared" si="2"/>
        <v>237.32999999999998</v>
      </c>
      <c r="J175" s="11">
        <f>data[[#This Row],[Amount]]-data[[#This Row],[cost]]</f>
        <v>1897.67</v>
      </c>
    </row>
    <row r="176" spans="3:10" x14ac:dyDescent="0.25">
      <c r="C176" t="s">
        <v>40</v>
      </c>
      <c r="D176" t="s">
        <v>34</v>
      </c>
      <c r="E176" t="s">
        <v>23</v>
      </c>
      <c r="F176" s="4">
        <v>2779</v>
      </c>
      <c r="G176" s="5">
        <v>75</v>
      </c>
      <c r="H176" s="11">
        <f>VLOOKUP(data[Product],products[],2,FALSE)</f>
        <v>6.49</v>
      </c>
      <c r="I176" s="11">
        <f t="shared" si="2"/>
        <v>486.75</v>
      </c>
      <c r="J176" s="11">
        <f>data[[#This Row],[Amount]]-data[[#This Row],[cost]]</f>
        <v>2292.25</v>
      </c>
    </row>
    <row r="177" spans="3:10" x14ac:dyDescent="0.25">
      <c r="C177" t="s">
        <v>10</v>
      </c>
      <c r="D177" t="s">
        <v>39</v>
      </c>
      <c r="E177" t="s">
        <v>33</v>
      </c>
      <c r="F177" s="4">
        <v>12950</v>
      </c>
      <c r="G177" s="5">
        <v>30</v>
      </c>
      <c r="H177" s="11">
        <f>VLOOKUP(data[Product],products[],2,FALSE)</f>
        <v>12.37</v>
      </c>
      <c r="I177" s="11">
        <f t="shared" si="2"/>
        <v>371.09999999999997</v>
      </c>
      <c r="J177" s="11">
        <f>data[[#This Row],[Amount]]-data[[#This Row],[cost]]</f>
        <v>12578.9</v>
      </c>
    </row>
    <row r="178" spans="3:10" x14ac:dyDescent="0.25">
      <c r="C178" t="s">
        <v>7</v>
      </c>
      <c r="D178" t="s">
        <v>36</v>
      </c>
      <c r="E178" t="s">
        <v>18</v>
      </c>
      <c r="F178" s="4">
        <v>2646</v>
      </c>
      <c r="G178" s="5">
        <v>177</v>
      </c>
      <c r="H178" s="11">
        <f>VLOOKUP(data[Product],products[],2,FALSE)</f>
        <v>6.47</v>
      </c>
      <c r="I178" s="11">
        <f t="shared" si="2"/>
        <v>1145.19</v>
      </c>
      <c r="J178" s="11">
        <f>data[[#This Row],[Amount]]-data[[#This Row],[cost]]</f>
        <v>1500.81</v>
      </c>
    </row>
    <row r="179" spans="3:10" x14ac:dyDescent="0.25">
      <c r="C179" t="s">
        <v>40</v>
      </c>
      <c r="D179" t="s">
        <v>34</v>
      </c>
      <c r="E179" t="s">
        <v>33</v>
      </c>
      <c r="F179" s="4">
        <v>3794</v>
      </c>
      <c r="G179" s="5">
        <v>159</v>
      </c>
      <c r="H179" s="11">
        <f>VLOOKUP(data[Product],products[],2,FALSE)</f>
        <v>12.37</v>
      </c>
      <c r="I179" s="11">
        <f t="shared" si="2"/>
        <v>1966.83</v>
      </c>
      <c r="J179" s="11">
        <f>data[[#This Row],[Amount]]-data[[#This Row],[cost]]</f>
        <v>1827.17</v>
      </c>
    </row>
    <row r="180" spans="3:10" x14ac:dyDescent="0.25">
      <c r="C180" t="s">
        <v>3</v>
      </c>
      <c r="D180" t="s">
        <v>35</v>
      </c>
      <c r="E180" t="s">
        <v>33</v>
      </c>
      <c r="F180" s="4">
        <v>819</v>
      </c>
      <c r="G180" s="5">
        <v>306</v>
      </c>
      <c r="H180" s="11">
        <f>VLOOKUP(data[Product],products[],2,FALSE)</f>
        <v>12.37</v>
      </c>
      <c r="I180" s="11">
        <f t="shared" si="2"/>
        <v>3785.22</v>
      </c>
      <c r="J180" s="11">
        <f>data[[#This Row],[Amount]]-data[[#This Row],[cost]]</f>
        <v>-2966.22</v>
      </c>
    </row>
    <row r="181" spans="3:10" x14ac:dyDescent="0.25">
      <c r="C181" t="s">
        <v>3</v>
      </c>
      <c r="D181" t="s">
        <v>34</v>
      </c>
      <c r="E181" t="s">
        <v>20</v>
      </c>
      <c r="F181" s="4">
        <v>2583</v>
      </c>
      <c r="G181" s="5">
        <v>18</v>
      </c>
      <c r="H181" s="11">
        <f>VLOOKUP(data[Product],products[],2,FALSE)</f>
        <v>10.62</v>
      </c>
      <c r="I181" s="11">
        <f t="shared" si="2"/>
        <v>191.16</v>
      </c>
      <c r="J181" s="11">
        <f>data[[#This Row],[Amount]]-data[[#This Row],[cost]]</f>
        <v>2391.84</v>
      </c>
    </row>
    <row r="182" spans="3:10" x14ac:dyDescent="0.25">
      <c r="C182" t="s">
        <v>7</v>
      </c>
      <c r="D182" t="s">
        <v>35</v>
      </c>
      <c r="E182" t="s">
        <v>19</v>
      </c>
      <c r="F182" s="4">
        <v>4585</v>
      </c>
      <c r="G182" s="5">
        <v>240</v>
      </c>
      <c r="H182" s="11">
        <f>VLOOKUP(data[Product],products[],2,FALSE)</f>
        <v>7.64</v>
      </c>
      <c r="I182" s="11">
        <f t="shared" si="2"/>
        <v>1833.6</v>
      </c>
      <c r="J182" s="11">
        <f>data[[#This Row],[Amount]]-data[[#This Row],[cost]]</f>
        <v>2751.4</v>
      </c>
    </row>
    <row r="183" spans="3:10" x14ac:dyDescent="0.25">
      <c r="C183" t="s">
        <v>5</v>
      </c>
      <c r="D183" t="s">
        <v>34</v>
      </c>
      <c r="E183" t="s">
        <v>33</v>
      </c>
      <c r="F183" s="4">
        <v>1652</v>
      </c>
      <c r="G183" s="5">
        <v>93</v>
      </c>
      <c r="H183" s="11">
        <f>VLOOKUP(data[Product],products[],2,FALSE)</f>
        <v>12.37</v>
      </c>
      <c r="I183" s="11">
        <f t="shared" si="2"/>
        <v>1150.4099999999999</v>
      </c>
      <c r="J183" s="11">
        <f>data[[#This Row],[Amount]]-data[[#This Row],[cost]]</f>
        <v>501.59000000000015</v>
      </c>
    </row>
    <row r="184" spans="3:10" x14ac:dyDescent="0.25">
      <c r="C184" t="s">
        <v>10</v>
      </c>
      <c r="D184" t="s">
        <v>34</v>
      </c>
      <c r="E184" t="s">
        <v>26</v>
      </c>
      <c r="F184" s="4">
        <v>4991</v>
      </c>
      <c r="G184" s="5">
        <v>9</v>
      </c>
      <c r="H184" s="11">
        <f>VLOOKUP(data[Product],products[],2,FALSE)</f>
        <v>5.6</v>
      </c>
      <c r="I184" s="11">
        <f t="shared" si="2"/>
        <v>50.4</v>
      </c>
      <c r="J184" s="11">
        <f>data[[#This Row],[Amount]]-data[[#This Row],[cost]]</f>
        <v>4940.6000000000004</v>
      </c>
    </row>
    <row r="185" spans="3:10" x14ac:dyDescent="0.25">
      <c r="C185" t="s">
        <v>8</v>
      </c>
      <c r="D185" t="s">
        <v>34</v>
      </c>
      <c r="E185" t="s">
        <v>16</v>
      </c>
      <c r="F185" s="4">
        <v>2009</v>
      </c>
      <c r="G185" s="5">
        <v>219</v>
      </c>
      <c r="H185" s="11">
        <f>VLOOKUP(data[Product],products[],2,FALSE)</f>
        <v>8.7899999999999991</v>
      </c>
      <c r="I185" s="11">
        <f t="shared" si="2"/>
        <v>1925.0099999999998</v>
      </c>
      <c r="J185" s="11">
        <f>data[[#This Row],[Amount]]-data[[#This Row],[cost]]</f>
        <v>83.990000000000236</v>
      </c>
    </row>
    <row r="186" spans="3:10" x14ac:dyDescent="0.25">
      <c r="C186" t="s">
        <v>2</v>
      </c>
      <c r="D186" t="s">
        <v>39</v>
      </c>
      <c r="E186" t="s">
        <v>22</v>
      </c>
      <c r="F186" s="4">
        <v>1568</v>
      </c>
      <c r="G186" s="5">
        <v>141</v>
      </c>
      <c r="H186" s="11">
        <f>VLOOKUP(data[Product],products[],2,FALSE)</f>
        <v>9.77</v>
      </c>
      <c r="I186" s="11">
        <f t="shared" si="2"/>
        <v>1377.57</v>
      </c>
      <c r="J186" s="11">
        <f>data[[#This Row],[Amount]]-data[[#This Row],[cost]]</f>
        <v>190.43000000000006</v>
      </c>
    </row>
    <row r="187" spans="3:10" x14ac:dyDescent="0.25">
      <c r="C187" t="s">
        <v>41</v>
      </c>
      <c r="D187" t="s">
        <v>37</v>
      </c>
      <c r="E187" t="s">
        <v>20</v>
      </c>
      <c r="F187" s="4">
        <v>3388</v>
      </c>
      <c r="G187" s="5">
        <v>123</v>
      </c>
      <c r="H187" s="11">
        <f>VLOOKUP(data[Product],products[],2,FALSE)</f>
        <v>10.62</v>
      </c>
      <c r="I187" s="11">
        <f t="shared" si="2"/>
        <v>1306.26</v>
      </c>
      <c r="J187" s="11">
        <f>data[[#This Row],[Amount]]-data[[#This Row],[cost]]</f>
        <v>2081.7399999999998</v>
      </c>
    </row>
    <row r="188" spans="3:10" x14ac:dyDescent="0.25">
      <c r="C188" t="s">
        <v>40</v>
      </c>
      <c r="D188" t="s">
        <v>38</v>
      </c>
      <c r="E188" t="s">
        <v>24</v>
      </c>
      <c r="F188" s="4">
        <v>623</v>
      </c>
      <c r="G188" s="5">
        <v>51</v>
      </c>
      <c r="H188" s="11">
        <f>VLOOKUP(data[Product],products[],2,FALSE)</f>
        <v>4.97</v>
      </c>
      <c r="I188" s="11">
        <f t="shared" si="2"/>
        <v>253.47</v>
      </c>
      <c r="J188" s="11">
        <f>data[[#This Row],[Amount]]-data[[#This Row],[cost]]</f>
        <v>369.53</v>
      </c>
    </row>
    <row r="189" spans="3:10" x14ac:dyDescent="0.25">
      <c r="C189" t="s">
        <v>6</v>
      </c>
      <c r="D189" t="s">
        <v>36</v>
      </c>
      <c r="E189" t="s">
        <v>4</v>
      </c>
      <c r="F189" s="4">
        <v>10073</v>
      </c>
      <c r="G189" s="5">
        <v>120</v>
      </c>
      <c r="H189" s="11">
        <f>VLOOKUP(data[Product],products[],2,FALSE)</f>
        <v>11.88</v>
      </c>
      <c r="I189" s="11">
        <f t="shared" si="2"/>
        <v>1425.6000000000001</v>
      </c>
      <c r="J189" s="11">
        <f>data[[#This Row],[Amount]]-data[[#This Row],[cost]]</f>
        <v>8647.4</v>
      </c>
    </row>
    <row r="190" spans="3:10" x14ac:dyDescent="0.25">
      <c r="C190" t="s">
        <v>8</v>
      </c>
      <c r="D190" t="s">
        <v>39</v>
      </c>
      <c r="E190" t="s">
        <v>26</v>
      </c>
      <c r="F190" s="4">
        <v>1561</v>
      </c>
      <c r="G190" s="5">
        <v>27</v>
      </c>
      <c r="H190" s="11">
        <f>VLOOKUP(data[Product],products[],2,FALSE)</f>
        <v>5.6</v>
      </c>
      <c r="I190" s="11">
        <f t="shared" si="2"/>
        <v>151.19999999999999</v>
      </c>
      <c r="J190" s="11">
        <f>data[[#This Row],[Amount]]-data[[#This Row],[cost]]</f>
        <v>1409.8</v>
      </c>
    </row>
    <row r="191" spans="3:10" x14ac:dyDescent="0.25">
      <c r="C191" t="s">
        <v>9</v>
      </c>
      <c r="D191" t="s">
        <v>36</v>
      </c>
      <c r="E191" t="s">
        <v>27</v>
      </c>
      <c r="F191" s="4">
        <v>11522</v>
      </c>
      <c r="G191" s="5">
        <v>204</v>
      </c>
      <c r="H191" s="11">
        <f>VLOOKUP(data[Product],products[],2,FALSE)</f>
        <v>16.73</v>
      </c>
      <c r="I191" s="11">
        <f t="shared" si="2"/>
        <v>3412.92</v>
      </c>
      <c r="J191" s="11">
        <f>data[[#This Row],[Amount]]-data[[#This Row],[cost]]</f>
        <v>8109.08</v>
      </c>
    </row>
    <row r="192" spans="3:10" x14ac:dyDescent="0.25">
      <c r="C192" t="s">
        <v>6</v>
      </c>
      <c r="D192" t="s">
        <v>38</v>
      </c>
      <c r="E192" t="s">
        <v>13</v>
      </c>
      <c r="F192" s="4">
        <v>2317</v>
      </c>
      <c r="G192" s="5">
        <v>123</v>
      </c>
      <c r="H192" s="11">
        <f>VLOOKUP(data[Product],products[],2,FALSE)</f>
        <v>9.33</v>
      </c>
      <c r="I192" s="11">
        <f t="shared" si="2"/>
        <v>1147.5899999999999</v>
      </c>
      <c r="J192" s="11">
        <f>data[[#This Row],[Amount]]-data[[#This Row],[cost]]</f>
        <v>1169.4100000000001</v>
      </c>
    </row>
    <row r="193" spans="3:10" x14ac:dyDescent="0.25">
      <c r="C193" t="s">
        <v>10</v>
      </c>
      <c r="D193" t="s">
        <v>37</v>
      </c>
      <c r="E193" t="s">
        <v>28</v>
      </c>
      <c r="F193" s="4">
        <v>3059</v>
      </c>
      <c r="G193" s="5">
        <v>27</v>
      </c>
      <c r="H193" s="11">
        <f>VLOOKUP(data[Product],products[],2,FALSE)</f>
        <v>10.38</v>
      </c>
      <c r="I193" s="11">
        <f t="shared" si="2"/>
        <v>280.26000000000005</v>
      </c>
      <c r="J193" s="11">
        <f>data[[#This Row],[Amount]]-data[[#This Row],[cost]]</f>
        <v>2778.74</v>
      </c>
    </row>
    <row r="194" spans="3:10" x14ac:dyDescent="0.25">
      <c r="C194" t="s">
        <v>41</v>
      </c>
      <c r="D194" t="s">
        <v>37</v>
      </c>
      <c r="E194" t="s">
        <v>26</v>
      </c>
      <c r="F194" s="4">
        <v>2324</v>
      </c>
      <c r="G194" s="5">
        <v>177</v>
      </c>
      <c r="H194" s="11">
        <f>VLOOKUP(data[Product],products[],2,FALSE)</f>
        <v>5.6</v>
      </c>
      <c r="I194" s="11">
        <f t="shared" si="2"/>
        <v>991.19999999999993</v>
      </c>
      <c r="J194" s="11">
        <f>data[[#This Row],[Amount]]-data[[#This Row],[cost]]</f>
        <v>1332.8000000000002</v>
      </c>
    </row>
    <row r="195" spans="3:10" x14ac:dyDescent="0.25">
      <c r="C195" t="s">
        <v>3</v>
      </c>
      <c r="D195" t="s">
        <v>39</v>
      </c>
      <c r="E195" t="s">
        <v>26</v>
      </c>
      <c r="F195" s="4">
        <v>4956</v>
      </c>
      <c r="G195" s="5">
        <v>171</v>
      </c>
      <c r="H195" s="11">
        <f>VLOOKUP(data[Product],products[],2,FALSE)</f>
        <v>5.6</v>
      </c>
      <c r="I195" s="11">
        <f t="shared" si="2"/>
        <v>957.59999999999991</v>
      </c>
      <c r="J195" s="11">
        <f>data[[#This Row],[Amount]]-data[[#This Row],[cost]]</f>
        <v>3998.4</v>
      </c>
    </row>
    <row r="196" spans="3:10" x14ac:dyDescent="0.25">
      <c r="C196" t="s">
        <v>10</v>
      </c>
      <c r="D196" t="s">
        <v>34</v>
      </c>
      <c r="E196" t="s">
        <v>19</v>
      </c>
      <c r="F196" s="4">
        <v>5355</v>
      </c>
      <c r="G196" s="5">
        <v>204</v>
      </c>
      <c r="H196" s="11">
        <f>VLOOKUP(data[Product],products[],2,FALSE)</f>
        <v>7.64</v>
      </c>
      <c r="I196" s="11">
        <f t="shared" si="2"/>
        <v>1558.56</v>
      </c>
      <c r="J196" s="11">
        <f>data[[#This Row],[Amount]]-data[[#This Row],[cost]]</f>
        <v>3796.44</v>
      </c>
    </row>
    <row r="197" spans="3:10" x14ac:dyDescent="0.25">
      <c r="C197" t="s">
        <v>3</v>
      </c>
      <c r="D197" t="s">
        <v>34</v>
      </c>
      <c r="E197" t="s">
        <v>14</v>
      </c>
      <c r="F197" s="4">
        <v>7259</v>
      </c>
      <c r="G197" s="5">
        <v>276</v>
      </c>
      <c r="H197" s="11">
        <f>VLOOKUP(data[Product],products[],2,FALSE)</f>
        <v>11.7</v>
      </c>
      <c r="I197" s="11">
        <f t="shared" si="2"/>
        <v>3229.2</v>
      </c>
      <c r="J197" s="11">
        <f>data[[#This Row],[Amount]]-data[[#This Row],[cost]]</f>
        <v>4029.8</v>
      </c>
    </row>
    <row r="198" spans="3:10" x14ac:dyDescent="0.25">
      <c r="C198" t="s">
        <v>8</v>
      </c>
      <c r="D198" t="s">
        <v>37</v>
      </c>
      <c r="E198" t="s">
        <v>26</v>
      </c>
      <c r="F198" s="4">
        <v>6279</v>
      </c>
      <c r="G198" s="5">
        <v>45</v>
      </c>
      <c r="H198" s="11">
        <f>VLOOKUP(data[Product],products[],2,FALSE)</f>
        <v>5.6</v>
      </c>
      <c r="I198" s="11">
        <f t="shared" si="2"/>
        <v>251.99999999999997</v>
      </c>
      <c r="J198" s="11">
        <f>data[[#This Row],[Amount]]-data[[#This Row],[cost]]</f>
        <v>6027</v>
      </c>
    </row>
    <row r="199" spans="3:10" x14ac:dyDescent="0.25">
      <c r="C199" t="s">
        <v>40</v>
      </c>
      <c r="D199" t="s">
        <v>38</v>
      </c>
      <c r="E199" t="s">
        <v>29</v>
      </c>
      <c r="F199" s="4">
        <v>2541</v>
      </c>
      <c r="G199" s="5">
        <v>45</v>
      </c>
      <c r="H199" s="11">
        <f>VLOOKUP(data[Product],products[],2,FALSE)</f>
        <v>7.16</v>
      </c>
      <c r="I199" s="11">
        <f t="shared" si="2"/>
        <v>322.2</v>
      </c>
      <c r="J199" s="11">
        <f>data[[#This Row],[Amount]]-data[[#This Row],[cost]]</f>
        <v>2218.8000000000002</v>
      </c>
    </row>
    <row r="200" spans="3:10" x14ac:dyDescent="0.25">
      <c r="C200" t="s">
        <v>6</v>
      </c>
      <c r="D200" t="s">
        <v>35</v>
      </c>
      <c r="E200" t="s">
        <v>27</v>
      </c>
      <c r="F200" s="4">
        <v>3864</v>
      </c>
      <c r="G200" s="5">
        <v>177</v>
      </c>
      <c r="H200" s="11">
        <f>VLOOKUP(data[Product],products[],2,FALSE)</f>
        <v>16.73</v>
      </c>
      <c r="I200" s="11">
        <f t="shared" si="2"/>
        <v>2961.21</v>
      </c>
      <c r="J200" s="11">
        <f>data[[#This Row],[Amount]]-data[[#This Row],[cost]]</f>
        <v>902.79</v>
      </c>
    </row>
    <row r="201" spans="3:10" x14ac:dyDescent="0.25">
      <c r="C201" t="s">
        <v>5</v>
      </c>
      <c r="D201" t="s">
        <v>36</v>
      </c>
      <c r="E201" t="s">
        <v>13</v>
      </c>
      <c r="F201" s="4">
        <v>6146</v>
      </c>
      <c r="G201" s="5">
        <v>63</v>
      </c>
      <c r="H201" s="11">
        <f>VLOOKUP(data[Product],products[],2,FALSE)</f>
        <v>9.33</v>
      </c>
      <c r="I201" s="11">
        <f t="shared" si="2"/>
        <v>587.79</v>
      </c>
      <c r="J201" s="11">
        <f>data[[#This Row],[Amount]]-data[[#This Row],[cost]]</f>
        <v>5558.21</v>
      </c>
    </row>
    <row r="202" spans="3:10" x14ac:dyDescent="0.25">
      <c r="C202" t="s">
        <v>9</v>
      </c>
      <c r="D202" t="s">
        <v>39</v>
      </c>
      <c r="E202" t="s">
        <v>18</v>
      </c>
      <c r="F202" s="4">
        <v>2639</v>
      </c>
      <c r="G202" s="5">
        <v>204</v>
      </c>
      <c r="H202" s="11">
        <f>VLOOKUP(data[Product],products[],2,FALSE)</f>
        <v>6.47</v>
      </c>
      <c r="I202" s="11">
        <f t="shared" si="2"/>
        <v>1319.8799999999999</v>
      </c>
      <c r="J202" s="11">
        <f>data[[#This Row],[Amount]]-data[[#This Row],[cost]]</f>
        <v>1319.1200000000001</v>
      </c>
    </row>
    <row r="203" spans="3:10" x14ac:dyDescent="0.25">
      <c r="C203" t="s">
        <v>8</v>
      </c>
      <c r="D203" t="s">
        <v>37</v>
      </c>
      <c r="E203" t="s">
        <v>22</v>
      </c>
      <c r="F203" s="4">
        <v>1890</v>
      </c>
      <c r="G203" s="5">
        <v>195</v>
      </c>
      <c r="H203" s="11">
        <f>VLOOKUP(data[Product],products[],2,FALSE)</f>
        <v>9.77</v>
      </c>
      <c r="I203" s="11">
        <f t="shared" si="2"/>
        <v>1905.1499999999999</v>
      </c>
      <c r="J203" s="11">
        <f>data[[#This Row],[Amount]]-data[[#This Row],[cost]]</f>
        <v>-15.149999999999864</v>
      </c>
    </row>
    <row r="204" spans="3:10" x14ac:dyDescent="0.25">
      <c r="C204" t="s">
        <v>7</v>
      </c>
      <c r="D204" t="s">
        <v>34</v>
      </c>
      <c r="E204" t="s">
        <v>14</v>
      </c>
      <c r="F204" s="4">
        <v>1932</v>
      </c>
      <c r="G204" s="5">
        <v>369</v>
      </c>
      <c r="H204" s="11">
        <f>VLOOKUP(data[Product],products[],2,FALSE)</f>
        <v>11.7</v>
      </c>
      <c r="I204" s="11">
        <f t="shared" ref="I204:I267" si="3">G204*H204</f>
        <v>4317.3</v>
      </c>
      <c r="J204" s="11">
        <f>data[[#This Row],[Amount]]-data[[#This Row],[cost]]</f>
        <v>-2385.3000000000002</v>
      </c>
    </row>
    <row r="205" spans="3:10" x14ac:dyDescent="0.25">
      <c r="C205" t="s">
        <v>3</v>
      </c>
      <c r="D205" t="s">
        <v>34</v>
      </c>
      <c r="E205" t="s">
        <v>25</v>
      </c>
      <c r="F205" s="4">
        <v>6300</v>
      </c>
      <c r="G205" s="5">
        <v>42</v>
      </c>
      <c r="H205" s="11">
        <f>VLOOKUP(data[Product],products[],2,FALSE)</f>
        <v>13.15</v>
      </c>
      <c r="I205" s="11">
        <f t="shared" si="3"/>
        <v>552.30000000000007</v>
      </c>
      <c r="J205" s="11">
        <f>data[[#This Row],[Amount]]-data[[#This Row],[cost]]</f>
        <v>5747.7</v>
      </c>
    </row>
    <row r="206" spans="3:10" x14ac:dyDescent="0.25">
      <c r="C206" t="s">
        <v>6</v>
      </c>
      <c r="D206" t="s">
        <v>37</v>
      </c>
      <c r="E206" t="s">
        <v>30</v>
      </c>
      <c r="F206" s="4">
        <v>560</v>
      </c>
      <c r="G206" s="5">
        <v>81</v>
      </c>
      <c r="H206" s="11">
        <f>VLOOKUP(data[Product],products[],2,FALSE)</f>
        <v>14.49</v>
      </c>
      <c r="I206" s="11">
        <f t="shared" si="3"/>
        <v>1173.69</v>
      </c>
      <c r="J206" s="11">
        <f>data[[#This Row],[Amount]]-data[[#This Row],[cost]]</f>
        <v>-613.69000000000005</v>
      </c>
    </row>
    <row r="207" spans="3:10" x14ac:dyDescent="0.25">
      <c r="C207" t="s">
        <v>9</v>
      </c>
      <c r="D207" t="s">
        <v>37</v>
      </c>
      <c r="E207" t="s">
        <v>26</v>
      </c>
      <c r="F207" s="4">
        <v>2856</v>
      </c>
      <c r="G207" s="5">
        <v>246</v>
      </c>
      <c r="H207" s="11">
        <f>VLOOKUP(data[Product],products[],2,FALSE)</f>
        <v>5.6</v>
      </c>
      <c r="I207" s="11">
        <f t="shared" si="3"/>
        <v>1377.6</v>
      </c>
      <c r="J207" s="11">
        <f>data[[#This Row],[Amount]]-data[[#This Row],[cost]]</f>
        <v>1478.4</v>
      </c>
    </row>
    <row r="208" spans="3:10" x14ac:dyDescent="0.25">
      <c r="C208" t="s">
        <v>9</v>
      </c>
      <c r="D208" t="s">
        <v>34</v>
      </c>
      <c r="E208" t="s">
        <v>17</v>
      </c>
      <c r="F208" s="4">
        <v>707</v>
      </c>
      <c r="G208" s="5">
        <v>174</v>
      </c>
      <c r="H208" s="11">
        <f>VLOOKUP(data[Product],products[],2,FALSE)</f>
        <v>3.11</v>
      </c>
      <c r="I208" s="11">
        <f t="shared" si="3"/>
        <v>541.14</v>
      </c>
      <c r="J208" s="11">
        <f>data[[#This Row],[Amount]]-data[[#This Row],[cost]]</f>
        <v>165.86</v>
      </c>
    </row>
    <row r="209" spans="3:10" x14ac:dyDescent="0.25">
      <c r="C209" t="s">
        <v>8</v>
      </c>
      <c r="D209" t="s">
        <v>35</v>
      </c>
      <c r="E209" t="s">
        <v>30</v>
      </c>
      <c r="F209" s="4">
        <v>3598</v>
      </c>
      <c r="G209" s="5">
        <v>81</v>
      </c>
      <c r="H209" s="11">
        <f>VLOOKUP(data[Product],products[],2,FALSE)</f>
        <v>14.49</v>
      </c>
      <c r="I209" s="11">
        <f t="shared" si="3"/>
        <v>1173.69</v>
      </c>
      <c r="J209" s="11">
        <f>data[[#This Row],[Amount]]-data[[#This Row],[cost]]</f>
        <v>2424.31</v>
      </c>
    </row>
    <row r="210" spans="3:10" x14ac:dyDescent="0.25">
      <c r="C210" t="s">
        <v>40</v>
      </c>
      <c r="D210" t="s">
        <v>35</v>
      </c>
      <c r="E210" t="s">
        <v>22</v>
      </c>
      <c r="F210" s="4">
        <v>6853</v>
      </c>
      <c r="G210" s="5">
        <v>372</v>
      </c>
      <c r="H210" s="11">
        <f>VLOOKUP(data[Product],products[],2,FALSE)</f>
        <v>9.77</v>
      </c>
      <c r="I210" s="11">
        <f t="shared" si="3"/>
        <v>3634.44</v>
      </c>
      <c r="J210" s="11">
        <f>data[[#This Row],[Amount]]-data[[#This Row],[cost]]</f>
        <v>3218.56</v>
      </c>
    </row>
    <row r="211" spans="3:10" x14ac:dyDescent="0.25">
      <c r="C211" t="s">
        <v>40</v>
      </c>
      <c r="D211" t="s">
        <v>35</v>
      </c>
      <c r="E211" t="s">
        <v>16</v>
      </c>
      <c r="F211" s="4">
        <v>4725</v>
      </c>
      <c r="G211" s="5">
        <v>174</v>
      </c>
      <c r="H211" s="11">
        <f>VLOOKUP(data[Product],products[],2,FALSE)</f>
        <v>8.7899999999999991</v>
      </c>
      <c r="I211" s="11">
        <f t="shared" si="3"/>
        <v>1529.4599999999998</v>
      </c>
      <c r="J211" s="11">
        <f>data[[#This Row],[Amount]]-data[[#This Row],[cost]]</f>
        <v>3195.54</v>
      </c>
    </row>
    <row r="212" spans="3:10" x14ac:dyDescent="0.25">
      <c r="C212" t="s">
        <v>41</v>
      </c>
      <c r="D212" t="s">
        <v>36</v>
      </c>
      <c r="E212" t="s">
        <v>32</v>
      </c>
      <c r="F212" s="4">
        <v>10304</v>
      </c>
      <c r="G212" s="5">
        <v>84</v>
      </c>
      <c r="H212" s="11">
        <f>VLOOKUP(data[Product],products[],2,FALSE)</f>
        <v>8.65</v>
      </c>
      <c r="I212" s="11">
        <f t="shared" si="3"/>
        <v>726.6</v>
      </c>
      <c r="J212" s="11">
        <f>data[[#This Row],[Amount]]-data[[#This Row],[cost]]</f>
        <v>9577.4</v>
      </c>
    </row>
    <row r="213" spans="3:10" x14ac:dyDescent="0.25">
      <c r="C213" t="s">
        <v>41</v>
      </c>
      <c r="D213" t="s">
        <v>34</v>
      </c>
      <c r="E213" t="s">
        <v>16</v>
      </c>
      <c r="F213" s="4">
        <v>1274</v>
      </c>
      <c r="G213" s="5">
        <v>225</v>
      </c>
      <c r="H213" s="11">
        <f>VLOOKUP(data[Product],products[],2,FALSE)</f>
        <v>8.7899999999999991</v>
      </c>
      <c r="I213" s="11">
        <f t="shared" si="3"/>
        <v>1977.7499999999998</v>
      </c>
      <c r="J213" s="11">
        <f>data[[#This Row],[Amount]]-data[[#This Row],[cost]]</f>
        <v>-703.74999999999977</v>
      </c>
    </row>
    <row r="214" spans="3:10" x14ac:dyDescent="0.25">
      <c r="C214" t="s">
        <v>5</v>
      </c>
      <c r="D214" t="s">
        <v>36</v>
      </c>
      <c r="E214" t="s">
        <v>30</v>
      </c>
      <c r="F214" s="4">
        <v>1526</v>
      </c>
      <c r="G214" s="5">
        <v>105</v>
      </c>
      <c r="H214" s="11">
        <f>VLOOKUP(data[Product],products[],2,FALSE)</f>
        <v>14.49</v>
      </c>
      <c r="I214" s="11">
        <f t="shared" si="3"/>
        <v>1521.45</v>
      </c>
      <c r="J214" s="11">
        <f>data[[#This Row],[Amount]]-data[[#This Row],[cost]]</f>
        <v>4.5499999999999545</v>
      </c>
    </row>
    <row r="215" spans="3:10" x14ac:dyDescent="0.25">
      <c r="C215" t="s">
        <v>40</v>
      </c>
      <c r="D215" t="s">
        <v>39</v>
      </c>
      <c r="E215" t="s">
        <v>28</v>
      </c>
      <c r="F215" s="4">
        <v>3101</v>
      </c>
      <c r="G215" s="5">
        <v>225</v>
      </c>
      <c r="H215" s="11">
        <f>VLOOKUP(data[Product],products[],2,FALSE)</f>
        <v>10.38</v>
      </c>
      <c r="I215" s="11">
        <f t="shared" si="3"/>
        <v>2335.5</v>
      </c>
      <c r="J215" s="11">
        <f>data[[#This Row],[Amount]]-data[[#This Row],[cost]]</f>
        <v>765.5</v>
      </c>
    </row>
    <row r="216" spans="3:10" x14ac:dyDescent="0.25">
      <c r="C216" t="s">
        <v>2</v>
      </c>
      <c r="D216" t="s">
        <v>37</v>
      </c>
      <c r="E216" t="s">
        <v>14</v>
      </c>
      <c r="F216" s="4">
        <v>1057</v>
      </c>
      <c r="G216" s="5">
        <v>54</v>
      </c>
      <c r="H216" s="11">
        <f>VLOOKUP(data[Product],products[],2,FALSE)</f>
        <v>11.7</v>
      </c>
      <c r="I216" s="11">
        <f t="shared" si="3"/>
        <v>631.79999999999995</v>
      </c>
      <c r="J216" s="11">
        <f>data[[#This Row],[Amount]]-data[[#This Row],[cost]]</f>
        <v>425.20000000000005</v>
      </c>
    </row>
    <row r="217" spans="3:10" x14ac:dyDescent="0.25">
      <c r="C217" t="s">
        <v>7</v>
      </c>
      <c r="D217" t="s">
        <v>37</v>
      </c>
      <c r="E217" t="s">
        <v>26</v>
      </c>
      <c r="F217" s="4">
        <v>5306</v>
      </c>
      <c r="G217" s="5">
        <v>0</v>
      </c>
      <c r="H217" s="11">
        <f>VLOOKUP(data[Product],products[],2,FALSE)</f>
        <v>5.6</v>
      </c>
      <c r="I217" s="11">
        <f t="shared" si="3"/>
        <v>0</v>
      </c>
      <c r="J217" s="11">
        <f>data[[#This Row],[Amount]]-data[[#This Row],[cost]]</f>
        <v>5306</v>
      </c>
    </row>
    <row r="218" spans="3:10" x14ac:dyDescent="0.25">
      <c r="C218" t="s">
        <v>5</v>
      </c>
      <c r="D218" t="s">
        <v>39</v>
      </c>
      <c r="E218" t="s">
        <v>24</v>
      </c>
      <c r="F218" s="4">
        <v>4018</v>
      </c>
      <c r="G218" s="5">
        <v>171</v>
      </c>
      <c r="H218" s="11">
        <f>VLOOKUP(data[Product],products[],2,FALSE)</f>
        <v>4.97</v>
      </c>
      <c r="I218" s="11">
        <f t="shared" si="3"/>
        <v>849.87</v>
      </c>
      <c r="J218" s="11">
        <f>data[[#This Row],[Amount]]-data[[#This Row],[cost]]</f>
        <v>3168.13</v>
      </c>
    </row>
    <row r="219" spans="3:10" x14ac:dyDescent="0.25">
      <c r="C219" t="s">
        <v>9</v>
      </c>
      <c r="D219" t="s">
        <v>34</v>
      </c>
      <c r="E219" t="s">
        <v>16</v>
      </c>
      <c r="F219" s="4">
        <v>938</v>
      </c>
      <c r="G219" s="5">
        <v>189</v>
      </c>
      <c r="H219" s="11">
        <f>VLOOKUP(data[Product],products[],2,FALSE)</f>
        <v>8.7899999999999991</v>
      </c>
      <c r="I219" s="11">
        <f t="shared" si="3"/>
        <v>1661.31</v>
      </c>
      <c r="J219" s="11">
        <f>data[[#This Row],[Amount]]-data[[#This Row],[cost]]</f>
        <v>-723.31</v>
      </c>
    </row>
    <row r="220" spans="3:10" x14ac:dyDescent="0.25">
      <c r="C220" t="s">
        <v>7</v>
      </c>
      <c r="D220" t="s">
        <v>38</v>
      </c>
      <c r="E220" t="s">
        <v>18</v>
      </c>
      <c r="F220" s="4">
        <v>1778</v>
      </c>
      <c r="G220" s="5">
        <v>270</v>
      </c>
      <c r="H220" s="11">
        <f>VLOOKUP(data[Product],products[],2,FALSE)</f>
        <v>6.47</v>
      </c>
      <c r="I220" s="11">
        <f t="shared" si="3"/>
        <v>1746.8999999999999</v>
      </c>
      <c r="J220" s="11">
        <f>data[[#This Row],[Amount]]-data[[#This Row],[cost]]</f>
        <v>31.100000000000136</v>
      </c>
    </row>
    <row r="221" spans="3:10" x14ac:dyDescent="0.25">
      <c r="C221" t="s">
        <v>6</v>
      </c>
      <c r="D221" t="s">
        <v>39</v>
      </c>
      <c r="E221" t="s">
        <v>30</v>
      </c>
      <c r="F221" s="4">
        <v>1638</v>
      </c>
      <c r="G221" s="5">
        <v>63</v>
      </c>
      <c r="H221" s="11">
        <f>VLOOKUP(data[Product],products[],2,FALSE)</f>
        <v>14.49</v>
      </c>
      <c r="I221" s="11">
        <f t="shared" si="3"/>
        <v>912.87</v>
      </c>
      <c r="J221" s="11">
        <f>data[[#This Row],[Amount]]-data[[#This Row],[cost]]</f>
        <v>725.13</v>
      </c>
    </row>
    <row r="222" spans="3:10" x14ac:dyDescent="0.25">
      <c r="C222" t="s">
        <v>41</v>
      </c>
      <c r="D222" t="s">
        <v>38</v>
      </c>
      <c r="E222" t="s">
        <v>25</v>
      </c>
      <c r="F222" s="4">
        <v>154</v>
      </c>
      <c r="G222" s="5">
        <v>21</v>
      </c>
      <c r="H222" s="11">
        <f>VLOOKUP(data[Product],products[],2,FALSE)</f>
        <v>13.15</v>
      </c>
      <c r="I222" s="11">
        <f t="shared" si="3"/>
        <v>276.15000000000003</v>
      </c>
      <c r="J222" s="11">
        <f>data[[#This Row],[Amount]]-data[[#This Row],[cost]]</f>
        <v>-122.15000000000003</v>
      </c>
    </row>
    <row r="223" spans="3:10" x14ac:dyDescent="0.25">
      <c r="C223" t="s">
        <v>7</v>
      </c>
      <c r="D223" t="s">
        <v>37</v>
      </c>
      <c r="E223" t="s">
        <v>22</v>
      </c>
      <c r="F223" s="4">
        <v>9835</v>
      </c>
      <c r="G223" s="5">
        <v>207</v>
      </c>
      <c r="H223" s="11">
        <f>VLOOKUP(data[Product],products[],2,FALSE)</f>
        <v>9.77</v>
      </c>
      <c r="I223" s="11">
        <f t="shared" si="3"/>
        <v>2022.3899999999999</v>
      </c>
      <c r="J223" s="11">
        <f>data[[#This Row],[Amount]]-data[[#This Row],[cost]]</f>
        <v>7812.6100000000006</v>
      </c>
    </row>
    <row r="224" spans="3:10" x14ac:dyDescent="0.25">
      <c r="C224" t="s">
        <v>9</v>
      </c>
      <c r="D224" t="s">
        <v>37</v>
      </c>
      <c r="E224" t="s">
        <v>20</v>
      </c>
      <c r="F224" s="4">
        <v>7273</v>
      </c>
      <c r="G224" s="5">
        <v>96</v>
      </c>
      <c r="H224" s="11">
        <f>VLOOKUP(data[Product],products[],2,FALSE)</f>
        <v>10.62</v>
      </c>
      <c r="I224" s="11">
        <f t="shared" si="3"/>
        <v>1019.52</v>
      </c>
      <c r="J224" s="11">
        <f>data[[#This Row],[Amount]]-data[[#This Row],[cost]]</f>
        <v>6253.48</v>
      </c>
    </row>
    <row r="225" spans="3:10" x14ac:dyDescent="0.25">
      <c r="C225" t="s">
        <v>5</v>
      </c>
      <c r="D225" t="s">
        <v>39</v>
      </c>
      <c r="E225" t="s">
        <v>22</v>
      </c>
      <c r="F225" s="4">
        <v>6909</v>
      </c>
      <c r="G225" s="5">
        <v>81</v>
      </c>
      <c r="H225" s="11">
        <f>VLOOKUP(data[Product],products[],2,FALSE)</f>
        <v>9.77</v>
      </c>
      <c r="I225" s="11">
        <f t="shared" si="3"/>
        <v>791.37</v>
      </c>
      <c r="J225" s="11">
        <f>data[[#This Row],[Amount]]-data[[#This Row],[cost]]</f>
        <v>6117.63</v>
      </c>
    </row>
    <row r="226" spans="3:10" x14ac:dyDescent="0.25">
      <c r="C226" t="s">
        <v>9</v>
      </c>
      <c r="D226" t="s">
        <v>39</v>
      </c>
      <c r="E226" t="s">
        <v>24</v>
      </c>
      <c r="F226" s="4">
        <v>3920</v>
      </c>
      <c r="G226" s="5">
        <v>306</v>
      </c>
      <c r="H226" s="11">
        <f>VLOOKUP(data[Product],products[],2,FALSE)</f>
        <v>4.97</v>
      </c>
      <c r="I226" s="11">
        <f t="shared" si="3"/>
        <v>1520.82</v>
      </c>
      <c r="J226" s="11">
        <f>data[[#This Row],[Amount]]-data[[#This Row],[cost]]</f>
        <v>2399.1800000000003</v>
      </c>
    </row>
    <row r="227" spans="3:10" x14ac:dyDescent="0.25">
      <c r="C227" t="s">
        <v>10</v>
      </c>
      <c r="D227" t="s">
        <v>39</v>
      </c>
      <c r="E227" t="s">
        <v>21</v>
      </c>
      <c r="F227" s="4">
        <v>4858</v>
      </c>
      <c r="G227" s="5">
        <v>279</v>
      </c>
      <c r="H227" s="11">
        <f>VLOOKUP(data[Product],products[],2,FALSE)</f>
        <v>9</v>
      </c>
      <c r="I227" s="11">
        <f t="shared" si="3"/>
        <v>2511</v>
      </c>
      <c r="J227" s="11">
        <f>data[[#This Row],[Amount]]-data[[#This Row],[cost]]</f>
        <v>2347</v>
      </c>
    </row>
    <row r="228" spans="3:10" x14ac:dyDescent="0.25">
      <c r="C228" t="s">
        <v>2</v>
      </c>
      <c r="D228" t="s">
        <v>38</v>
      </c>
      <c r="E228" t="s">
        <v>4</v>
      </c>
      <c r="F228" s="4">
        <v>3549</v>
      </c>
      <c r="G228" s="5">
        <v>3</v>
      </c>
      <c r="H228" s="11">
        <f>VLOOKUP(data[Product],products[],2,FALSE)</f>
        <v>11.88</v>
      </c>
      <c r="I228" s="11">
        <f t="shared" si="3"/>
        <v>35.64</v>
      </c>
      <c r="J228" s="11">
        <f>data[[#This Row],[Amount]]-data[[#This Row],[cost]]</f>
        <v>3513.36</v>
      </c>
    </row>
    <row r="229" spans="3:10" x14ac:dyDescent="0.25">
      <c r="C229" t="s">
        <v>7</v>
      </c>
      <c r="D229" t="s">
        <v>39</v>
      </c>
      <c r="E229" t="s">
        <v>27</v>
      </c>
      <c r="F229" s="4">
        <v>966</v>
      </c>
      <c r="G229" s="5">
        <v>198</v>
      </c>
      <c r="H229" s="11">
        <f>VLOOKUP(data[Product],products[],2,FALSE)</f>
        <v>16.73</v>
      </c>
      <c r="I229" s="11">
        <f t="shared" si="3"/>
        <v>3312.54</v>
      </c>
      <c r="J229" s="11">
        <f>data[[#This Row],[Amount]]-data[[#This Row],[cost]]</f>
        <v>-2346.54</v>
      </c>
    </row>
    <row r="230" spans="3:10" x14ac:dyDescent="0.25">
      <c r="C230" t="s">
        <v>5</v>
      </c>
      <c r="D230" t="s">
        <v>39</v>
      </c>
      <c r="E230" t="s">
        <v>18</v>
      </c>
      <c r="F230" s="4">
        <v>385</v>
      </c>
      <c r="G230" s="5">
        <v>249</v>
      </c>
      <c r="H230" s="11">
        <f>VLOOKUP(data[Product],products[],2,FALSE)</f>
        <v>6.47</v>
      </c>
      <c r="I230" s="11">
        <f t="shared" si="3"/>
        <v>1611.03</v>
      </c>
      <c r="J230" s="11">
        <f>data[[#This Row],[Amount]]-data[[#This Row],[cost]]</f>
        <v>-1226.03</v>
      </c>
    </row>
    <row r="231" spans="3:10" x14ac:dyDescent="0.25">
      <c r="C231" t="s">
        <v>6</v>
      </c>
      <c r="D231" t="s">
        <v>34</v>
      </c>
      <c r="E231" t="s">
        <v>16</v>
      </c>
      <c r="F231" s="4">
        <v>2219</v>
      </c>
      <c r="G231" s="5">
        <v>75</v>
      </c>
      <c r="H231" s="11">
        <f>VLOOKUP(data[Product],products[],2,FALSE)</f>
        <v>8.7899999999999991</v>
      </c>
      <c r="I231" s="11">
        <f t="shared" si="3"/>
        <v>659.24999999999989</v>
      </c>
      <c r="J231" s="11">
        <f>data[[#This Row],[Amount]]-data[[#This Row],[cost]]</f>
        <v>1559.75</v>
      </c>
    </row>
    <row r="232" spans="3:10" x14ac:dyDescent="0.25">
      <c r="C232" t="s">
        <v>9</v>
      </c>
      <c r="D232" t="s">
        <v>36</v>
      </c>
      <c r="E232" t="s">
        <v>32</v>
      </c>
      <c r="F232" s="4">
        <v>2954</v>
      </c>
      <c r="G232" s="5">
        <v>189</v>
      </c>
      <c r="H232" s="11">
        <f>VLOOKUP(data[Product],products[],2,FALSE)</f>
        <v>8.65</v>
      </c>
      <c r="I232" s="11">
        <f t="shared" si="3"/>
        <v>1634.8500000000001</v>
      </c>
      <c r="J232" s="11">
        <f>data[[#This Row],[Amount]]-data[[#This Row],[cost]]</f>
        <v>1319.1499999999999</v>
      </c>
    </row>
    <row r="233" spans="3:10" x14ac:dyDescent="0.25">
      <c r="C233" t="s">
        <v>7</v>
      </c>
      <c r="D233" t="s">
        <v>36</v>
      </c>
      <c r="E233" t="s">
        <v>32</v>
      </c>
      <c r="F233" s="4">
        <v>280</v>
      </c>
      <c r="G233" s="5">
        <v>87</v>
      </c>
      <c r="H233" s="11">
        <f>VLOOKUP(data[Product],products[],2,FALSE)</f>
        <v>8.65</v>
      </c>
      <c r="I233" s="11">
        <f t="shared" si="3"/>
        <v>752.55000000000007</v>
      </c>
      <c r="J233" s="11">
        <f>data[[#This Row],[Amount]]-data[[#This Row],[cost]]</f>
        <v>-472.55000000000007</v>
      </c>
    </row>
    <row r="234" spans="3:10" x14ac:dyDescent="0.25">
      <c r="C234" t="s">
        <v>41</v>
      </c>
      <c r="D234" t="s">
        <v>36</v>
      </c>
      <c r="E234" t="s">
        <v>30</v>
      </c>
      <c r="F234" s="4">
        <v>6118</v>
      </c>
      <c r="G234" s="5">
        <v>174</v>
      </c>
      <c r="H234" s="11">
        <f>VLOOKUP(data[Product],products[],2,FALSE)</f>
        <v>14.49</v>
      </c>
      <c r="I234" s="11">
        <f t="shared" si="3"/>
        <v>2521.2600000000002</v>
      </c>
      <c r="J234" s="11">
        <f>data[[#This Row],[Amount]]-data[[#This Row],[cost]]</f>
        <v>3596.74</v>
      </c>
    </row>
    <row r="235" spans="3:10" x14ac:dyDescent="0.25">
      <c r="C235" t="s">
        <v>2</v>
      </c>
      <c r="D235" t="s">
        <v>39</v>
      </c>
      <c r="E235" t="s">
        <v>15</v>
      </c>
      <c r="F235" s="4">
        <v>4802</v>
      </c>
      <c r="G235" s="5">
        <v>36</v>
      </c>
      <c r="H235" s="11">
        <f>VLOOKUP(data[Product],products[],2,FALSE)</f>
        <v>11.73</v>
      </c>
      <c r="I235" s="11">
        <f t="shared" si="3"/>
        <v>422.28000000000003</v>
      </c>
      <c r="J235" s="11">
        <f>data[[#This Row],[Amount]]-data[[#This Row],[cost]]</f>
        <v>4379.72</v>
      </c>
    </row>
    <row r="236" spans="3:10" x14ac:dyDescent="0.25">
      <c r="C236" t="s">
        <v>9</v>
      </c>
      <c r="D236" t="s">
        <v>38</v>
      </c>
      <c r="E236" t="s">
        <v>24</v>
      </c>
      <c r="F236" s="4">
        <v>4137</v>
      </c>
      <c r="G236" s="5">
        <v>60</v>
      </c>
      <c r="H236" s="11">
        <f>VLOOKUP(data[Product],products[],2,FALSE)</f>
        <v>4.97</v>
      </c>
      <c r="I236" s="11">
        <f t="shared" si="3"/>
        <v>298.2</v>
      </c>
      <c r="J236" s="11">
        <f>data[[#This Row],[Amount]]-data[[#This Row],[cost]]</f>
        <v>3838.8</v>
      </c>
    </row>
    <row r="237" spans="3:10" x14ac:dyDescent="0.25">
      <c r="C237" t="s">
        <v>3</v>
      </c>
      <c r="D237" t="s">
        <v>35</v>
      </c>
      <c r="E237" t="s">
        <v>23</v>
      </c>
      <c r="F237" s="4">
        <v>2023</v>
      </c>
      <c r="G237" s="5">
        <v>78</v>
      </c>
      <c r="H237" s="11">
        <f>VLOOKUP(data[Product],products[],2,FALSE)</f>
        <v>6.49</v>
      </c>
      <c r="I237" s="11">
        <f t="shared" si="3"/>
        <v>506.22</v>
      </c>
      <c r="J237" s="11">
        <f>data[[#This Row],[Amount]]-data[[#This Row],[cost]]</f>
        <v>1516.78</v>
      </c>
    </row>
    <row r="238" spans="3:10" x14ac:dyDescent="0.25">
      <c r="C238" t="s">
        <v>9</v>
      </c>
      <c r="D238" t="s">
        <v>36</v>
      </c>
      <c r="E238" t="s">
        <v>30</v>
      </c>
      <c r="F238" s="4">
        <v>9051</v>
      </c>
      <c r="G238" s="5">
        <v>57</v>
      </c>
      <c r="H238" s="11">
        <f>VLOOKUP(data[Product],products[],2,FALSE)</f>
        <v>14.49</v>
      </c>
      <c r="I238" s="11">
        <f t="shared" si="3"/>
        <v>825.93000000000006</v>
      </c>
      <c r="J238" s="11">
        <f>data[[#This Row],[Amount]]-data[[#This Row],[cost]]</f>
        <v>8225.07</v>
      </c>
    </row>
    <row r="239" spans="3:10" x14ac:dyDescent="0.25">
      <c r="C239" t="s">
        <v>9</v>
      </c>
      <c r="D239" t="s">
        <v>37</v>
      </c>
      <c r="E239" t="s">
        <v>28</v>
      </c>
      <c r="F239" s="4">
        <v>2919</v>
      </c>
      <c r="G239" s="5">
        <v>45</v>
      </c>
      <c r="H239" s="11">
        <f>VLOOKUP(data[Product],products[],2,FALSE)</f>
        <v>10.38</v>
      </c>
      <c r="I239" s="11">
        <f t="shared" si="3"/>
        <v>467.1</v>
      </c>
      <c r="J239" s="11">
        <f>data[[#This Row],[Amount]]-data[[#This Row],[cost]]</f>
        <v>2451.9</v>
      </c>
    </row>
    <row r="240" spans="3:10" x14ac:dyDescent="0.25">
      <c r="C240" t="s">
        <v>41</v>
      </c>
      <c r="D240" t="s">
        <v>38</v>
      </c>
      <c r="E240" t="s">
        <v>22</v>
      </c>
      <c r="F240" s="4">
        <v>5915</v>
      </c>
      <c r="G240" s="5">
        <v>3</v>
      </c>
      <c r="H240" s="11">
        <f>VLOOKUP(data[Product],products[],2,FALSE)</f>
        <v>9.77</v>
      </c>
      <c r="I240" s="11">
        <f t="shared" si="3"/>
        <v>29.31</v>
      </c>
      <c r="J240" s="11">
        <f>data[[#This Row],[Amount]]-data[[#This Row],[cost]]</f>
        <v>5885.69</v>
      </c>
    </row>
    <row r="241" spans="3:10" x14ac:dyDescent="0.25">
      <c r="C241" t="s">
        <v>10</v>
      </c>
      <c r="D241" t="s">
        <v>35</v>
      </c>
      <c r="E241" t="s">
        <v>15</v>
      </c>
      <c r="F241" s="4">
        <v>2562</v>
      </c>
      <c r="G241" s="5">
        <v>6</v>
      </c>
      <c r="H241" s="11">
        <f>VLOOKUP(data[Product],products[],2,FALSE)</f>
        <v>11.73</v>
      </c>
      <c r="I241" s="11">
        <f t="shared" si="3"/>
        <v>70.38</v>
      </c>
      <c r="J241" s="11">
        <f>data[[#This Row],[Amount]]-data[[#This Row],[cost]]</f>
        <v>2491.62</v>
      </c>
    </row>
    <row r="242" spans="3:10" x14ac:dyDescent="0.25">
      <c r="C242" t="s">
        <v>5</v>
      </c>
      <c r="D242" t="s">
        <v>37</v>
      </c>
      <c r="E242" t="s">
        <v>25</v>
      </c>
      <c r="F242" s="4">
        <v>8813</v>
      </c>
      <c r="G242" s="5">
        <v>21</v>
      </c>
      <c r="H242" s="11">
        <f>VLOOKUP(data[Product],products[],2,FALSE)</f>
        <v>13.15</v>
      </c>
      <c r="I242" s="11">
        <f t="shared" si="3"/>
        <v>276.15000000000003</v>
      </c>
      <c r="J242" s="11">
        <f>data[[#This Row],[Amount]]-data[[#This Row],[cost]]</f>
        <v>8536.85</v>
      </c>
    </row>
    <row r="243" spans="3:10" x14ac:dyDescent="0.25">
      <c r="C243" t="s">
        <v>5</v>
      </c>
      <c r="D243" t="s">
        <v>36</v>
      </c>
      <c r="E243" t="s">
        <v>18</v>
      </c>
      <c r="F243" s="4">
        <v>6111</v>
      </c>
      <c r="G243" s="5">
        <v>3</v>
      </c>
      <c r="H243" s="11">
        <f>VLOOKUP(data[Product],products[],2,FALSE)</f>
        <v>6.47</v>
      </c>
      <c r="I243" s="11">
        <f t="shared" si="3"/>
        <v>19.41</v>
      </c>
      <c r="J243" s="11">
        <f>data[[#This Row],[Amount]]-data[[#This Row],[cost]]</f>
        <v>6091.59</v>
      </c>
    </row>
    <row r="244" spans="3:10" x14ac:dyDescent="0.25">
      <c r="C244" t="s">
        <v>8</v>
      </c>
      <c r="D244" t="s">
        <v>34</v>
      </c>
      <c r="E244" t="s">
        <v>31</v>
      </c>
      <c r="F244" s="4">
        <v>3507</v>
      </c>
      <c r="G244" s="5">
        <v>288</v>
      </c>
      <c r="H244" s="11">
        <f>VLOOKUP(data[Product],products[],2,FALSE)</f>
        <v>5.79</v>
      </c>
      <c r="I244" s="11">
        <f t="shared" si="3"/>
        <v>1667.52</v>
      </c>
      <c r="J244" s="11">
        <f>data[[#This Row],[Amount]]-data[[#This Row],[cost]]</f>
        <v>1839.48</v>
      </c>
    </row>
    <row r="245" spans="3:10" x14ac:dyDescent="0.25">
      <c r="C245" t="s">
        <v>6</v>
      </c>
      <c r="D245" t="s">
        <v>36</v>
      </c>
      <c r="E245" t="s">
        <v>13</v>
      </c>
      <c r="F245" s="4">
        <v>4319</v>
      </c>
      <c r="G245" s="5">
        <v>30</v>
      </c>
      <c r="H245" s="11">
        <f>VLOOKUP(data[Product],products[],2,FALSE)</f>
        <v>9.33</v>
      </c>
      <c r="I245" s="11">
        <f t="shared" si="3"/>
        <v>279.89999999999998</v>
      </c>
      <c r="J245" s="11">
        <f>data[[#This Row],[Amount]]-data[[#This Row],[cost]]</f>
        <v>4039.1</v>
      </c>
    </row>
    <row r="246" spans="3:10" x14ac:dyDescent="0.25">
      <c r="C246" t="s">
        <v>40</v>
      </c>
      <c r="D246" t="s">
        <v>38</v>
      </c>
      <c r="E246" t="s">
        <v>26</v>
      </c>
      <c r="F246" s="4">
        <v>609</v>
      </c>
      <c r="G246" s="5">
        <v>87</v>
      </c>
      <c r="H246" s="11">
        <f>VLOOKUP(data[Product],products[],2,FALSE)</f>
        <v>5.6</v>
      </c>
      <c r="I246" s="11">
        <f t="shared" si="3"/>
        <v>487.2</v>
      </c>
      <c r="J246" s="11">
        <f>data[[#This Row],[Amount]]-data[[#This Row],[cost]]</f>
        <v>121.80000000000001</v>
      </c>
    </row>
    <row r="247" spans="3:10" x14ac:dyDescent="0.25">
      <c r="C247" t="s">
        <v>40</v>
      </c>
      <c r="D247" t="s">
        <v>39</v>
      </c>
      <c r="E247" t="s">
        <v>27</v>
      </c>
      <c r="F247" s="4">
        <v>6370</v>
      </c>
      <c r="G247" s="5">
        <v>30</v>
      </c>
      <c r="H247" s="11">
        <f>VLOOKUP(data[Product],products[],2,FALSE)</f>
        <v>16.73</v>
      </c>
      <c r="I247" s="11">
        <f t="shared" si="3"/>
        <v>501.90000000000003</v>
      </c>
      <c r="J247" s="11">
        <f>data[[#This Row],[Amount]]-data[[#This Row],[cost]]</f>
        <v>5868.1</v>
      </c>
    </row>
    <row r="248" spans="3:10" x14ac:dyDescent="0.25">
      <c r="C248" t="s">
        <v>5</v>
      </c>
      <c r="D248" t="s">
        <v>38</v>
      </c>
      <c r="E248" t="s">
        <v>19</v>
      </c>
      <c r="F248" s="4">
        <v>5474</v>
      </c>
      <c r="G248" s="5">
        <v>168</v>
      </c>
      <c r="H248" s="11">
        <f>VLOOKUP(data[Product],products[],2,FALSE)</f>
        <v>7.64</v>
      </c>
      <c r="I248" s="11">
        <f t="shared" si="3"/>
        <v>1283.52</v>
      </c>
      <c r="J248" s="11">
        <f>data[[#This Row],[Amount]]-data[[#This Row],[cost]]</f>
        <v>4190.4799999999996</v>
      </c>
    </row>
    <row r="249" spans="3:10" x14ac:dyDescent="0.25">
      <c r="C249" t="s">
        <v>40</v>
      </c>
      <c r="D249" t="s">
        <v>36</v>
      </c>
      <c r="E249" t="s">
        <v>27</v>
      </c>
      <c r="F249" s="4">
        <v>3164</v>
      </c>
      <c r="G249" s="5">
        <v>306</v>
      </c>
      <c r="H249" s="11">
        <f>VLOOKUP(data[Product],products[],2,FALSE)</f>
        <v>16.73</v>
      </c>
      <c r="I249" s="11">
        <f t="shared" si="3"/>
        <v>5119.38</v>
      </c>
      <c r="J249" s="11">
        <f>data[[#This Row],[Amount]]-data[[#This Row],[cost]]</f>
        <v>-1955.38</v>
      </c>
    </row>
    <row r="250" spans="3:10" x14ac:dyDescent="0.25">
      <c r="C250" t="s">
        <v>6</v>
      </c>
      <c r="D250" t="s">
        <v>35</v>
      </c>
      <c r="E250" t="s">
        <v>4</v>
      </c>
      <c r="F250" s="4">
        <v>1302</v>
      </c>
      <c r="G250" s="5">
        <v>402</v>
      </c>
      <c r="H250" s="11">
        <f>VLOOKUP(data[Product],products[],2,FALSE)</f>
        <v>11.88</v>
      </c>
      <c r="I250" s="11">
        <f t="shared" si="3"/>
        <v>4775.76</v>
      </c>
      <c r="J250" s="11">
        <f>data[[#This Row],[Amount]]-data[[#This Row],[cost]]</f>
        <v>-3473.76</v>
      </c>
    </row>
    <row r="251" spans="3:10" x14ac:dyDescent="0.25">
      <c r="C251" t="s">
        <v>3</v>
      </c>
      <c r="D251" t="s">
        <v>37</v>
      </c>
      <c r="E251" t="s">
        <v>28</v>
      </c>
      <c r="F251" s="4">
        <v>7308</v>
      </c>
      <c r="G251" s="5">
        <v>327</v>
      </c>
      <c r="H251" s="11">
        <f>VLOOKUP(data[Product],products[],2,FALSE)</f>
        <v>10.38</v>
      </c>
      <c r="I251" s="11">
        <f t="shared" si="3"/>
        <v>3394.26</v>
      </c>
      <c r="J251" s="11">
        <f>data[[#This Row],[Amount]]-data[[#This Row],[cost]]</f>
        <v>3913.74</v>
      </c>
    </row>
    <row r="252" spans="3:10" x14ac:dyDescent="0.25">
      <c r="C252" t="s">
        <v>40</v>
      </c>
      <c r="D252" t="s">
        <v>37</v>
      </c>
      <c r="E252" t="s">
        <v>27</v>
      </c>
      <c r="F252" s="4">
        <v>6132</v>
      </c>
      <c r="G252" s="5">
        <v>93</v>
      </c>
      <c r="H252" s="11">
        <f>VLOOKUP(data[Product],products[],2,FALSE)</f>
        <v>16.73</v>
      </c>
      <c r="I252" s="11">
        <f t="shared" si="3"/>
        <v>1555.89</v>
      </c>
      <c r="J252" s="11">
        <f>data[[#This Row],[Amount]]-data[[#This Row],[cost]]</f>
        <v>4576.1099999999997</v>
      </c>
    </row>
    <row r="253" spans="3:10" x14ac:dyDescent="0.25">
      <c r="C253" t="s">
        <v>10</v>
      </c>
      <c r="D253" t="s">
        <v>35</v>
      </c>
      <c r="E253" t="s">
        <v>14</v>
      </c>
      <c r="F253" s="4">
        <v>3472</v>
      </c>
      <c r="G253" s="5">
        <v>96</v>
      </c>
      <c r="H253" s="11">
        <f>VLOOKUP(data[Product],products[],2,FALSE)</f>
        <v>11.7</v>
      </c>
      <c r="I253" s="11">
        <f t="shared" si="3"/>
        <v>1123.1999999999998</v>
      </c>
      <c r="J253" s="11">
        <f>data[[#This Row],[Amount]]-data[[#This Row],[cost]]</f>
        <v>2348.8000000000002</v>
      </c>
    </row>
    <row r="254" spans="3:10" x14ac:dyDescent="0.25">
      <c r="C254" t="s">
        <v>8</v>
      </c>
      <c r="D254" t="s">
        <v>39</v>
      </c>
      <c r="E254" t="s">
        <v>18</v>
      </c>
      <c r="F254" s="4">
        <v>9660</v>
      </c>
      <c r="G254" s="5">
        <v>27</v>
      </c>
      <c r="H254" s="11">
        <f>VLOOKUP(data[Product],products[],2,FALSE)</f>
        <v>6.47</v>
      </c>
      <c r="I254" s="11">
        <f t="shared" si="3"/>
        <v>174.69</v>
      </c>
      <c r="J254" s="11">
        <f>data[[#This Row],[Amount]]-data[[#This Row],[cost]]</f>
        <v>9485.31</v>
      </c>
    </row>
    <row r="255" spans="3:10" x14ac:dyDescent="0.25">
      <c r="C255" t="s">
        <v>9</v>
      </c>
      <c r="D255" t="s">
        <v>38</v>
      </c>
      <c r="E255" t="s">
        <v>26</v>
      </c>
      <c r="F255" s="4">
        <v>2436</v>
      </c>
      <c r="G255" s="5">
        <v>99</v>
      </c>
      <c r="H255" s="11">
        <f>VLOOKUP(data[Product],products[],2,FALSE)</f>
        <v>5.6</v>
      </c>
      <c r="I255" s="11">
        <f t="shared" si="3"/>
        <v>554.4</v>
      </c>
      <c r="J255" s="11">
        <f>data[[#This Row],[Amount]]-data[[#This Row],[cost]]</f>
        <v>1881.6</v>
      </c>
    </row>
    <row r="256" spans="3:10" x14ac:dyDescent="0.25">
      <c r="C256" t="s">
        <v>9</v>
      </c>
      <c r="D256" t="s">
        <v>38</v>
      </c>
      <c r="E256" t="s">
        <v>33</v>
      </c>
      <c r="F256" s="4">
        <v>9506</v>
      </c>
      <c r="G256" s="5">
        <v>87</v>
      </c>
      <c r="H256" s="11">
        <f>VLOOKUP(data[Product],products[],2,FALSE)</f>
        <v>12.37</v>
      </c>
      <c r="I256" s="11">
        <f t="shared" si="3"/>
        <v>1076.1899999999998</v>
      </c>
      <c r="J256" s="11">
        <f>data[[#This Row],[Amount]]-data[[#This Row],[cost]]</f>
        <v>8429.81</v>
      </c>
    </row>
    <row r="257" spans="3:10" x14ac:dyDescent="0.25">
      <c r="C257" t="s">
        <v>10</v>
      </c>
      <c r="D257" t="s">
        <v>37</v>
      </c>
      <c r="E257" t="s">
        <v>21</v>
      </c>
      <c r="F257" s="4">
        <v>245</v>
      </c>
      <c r="G257" s="5">
        <v>288</v>
      </c>
      <c r="H257" s="11">
        <f>VLOOKUP(data[Product],products[],2,FALSE)</f>
        <v>9</v>
      </c>
      <c r="I257" s="11">
        <f t="shared" si="3"/>
        <v>2592</v>
      </c>
      <c r="J257" s="11">
        <f>data[[#This Row],[Amount]]-data[[#This Row],[cost]]</f>
        <v>-2347</v>
      </c>
    </row>
    <row r="258" spans="3:10" x14ac:dyDescent="0.25">
      <c r="C258" t="s">
        <v>8</v>
      </c>
      <c r="D258" t="s">
        <v>35</v>
      </c>
      <c r="E258" t="s">
        <v>20</v>
      </c>
      <c r="F258" s="4">
        <v>2702</v>
      </c>
      <c r="G258" s="5">
        <v>363</v>
      </c>
      <c r="H258" s="11">
        <f>VLOOKUP(data[Product],products[],2,FALSE)</f>
        <v>10.62</v>
      </c>
      <c r="I258" s="11">
        <f t="shared" si="3"/>
        <v>3855.0599999999995</v>
      </c>
      <c r="J258" s="11">
        <f>data[[#This Row],[Amount]]-data[[#This Row],[cost]]</f>
        <v>-1153.0599999999995</v>
      </c>
    </row>
    <row r="259" spans="3:10" x14ac:dyDescent="0.25">
      <c r="C259" t="s">
        <v>10</v>
      </c>
      <c r="D259" t="s">
        <v>34</v>
      </c>
      <c r="E259" t="s">
        <v>17</v>
      </c>
      <c r="F259" s="4">
        <v>700</v>
      </c>
      <c r="G259" s="5">
        <v>87</v>
      </c>
      <c r="H259" s="11">
        <f>VLOOKUP(data[Product],products[],2,FALSE)</f>
        <v>3.11</v>
      </c>
      <c r="I259" s="11">
        <f t="shared" si="3"/>
        <v>270.57</v>
      </c>
      <c r="J259" s="11">
        <f>data[[#This Row],[Amount]]-data[[#This Row],[cost]]</f>
        <v>429.43</v>
      </c>
    </row>
    <row r="260" spans="3:10" x14ac:dyDescent="0.25">
      <c r="C260" t="s">
        <v>6</v>
      </c>
      <c r="D260" t="s">
        <v>34</v>
      </c>
      <c r="E260" t="s">
        <v>17</v>
      </c>
      <c r="F260" s="4">
        <v>3759</v>
      </c>
      <c r="G260" s="5">
        <v>150</v>
      </c>
      <c r="H260" s="11">
        <f>VLOOKUP(data[Product],products[],2,FALSE)</f>
        <v>3.11</v>
      </c>
      <c r="I260" s="11">
        <f t="shared" si="3"/>
        <v>466.5</v>
      </c>
      <c r="J260" s="11">
        <f>data[[#This Row],[Amount]]-data[[#This Row],[cost]]</f>
        <v>3292.5</v>
      </c>
    </row>
    <row r="261" spans="3:10" x14ac:dyDescent="0.25">
      <c r="C261" t="s">
        <v>2</v>
      </c>
      <c r="D261" t="s">
        <v>35</v>
      </c>
      <c r="E261" t="s">
        <v>17</v>
      </c>
      <c r="F261" s="4">
        <v>1589</v>
      </c>
      <c r="G261" s="5">
        <v>303</v>
      </c>
      <c r="H261" s="11">
        <f>VLOOKUP(data[Product],products[],2,FALSE)</f>
        <v>3.11</v>
      </c>
      <c r="I261" s="11">
        <f t="shared" si="3"/>
        <v>942.32999999999993</v>
      </c>
      <c r="J261" s="11">
        <f>data[[#This Row],[Amount]]-data[[#This Row],[cost]]</f>
        <v>646.67000000000007</v>
      </c>
    </row>
    <row r="262" spans="3:10" x14ac:dyDescent="0.25">
      <c r="C262" t="s">
        <v>7</v>
      </c>
      <c r="D262" t="s">
        <v>35</v>
      </c>
      <c r="E262" t="s">
        <v>28</v>
      </c>
      <c r="F262" s="4">
        <v>5194</v>
      </c>
      <c r="G262" s="5">
        <v>288</v>
      </c>
      <c r="H262" s="11">
        <f>VLOOKUP(data[Product],products[],2,FALSE)</f>
        <v>10.38</v>
      </c>
      <c r="I262" s="11">
        <f t="shared" si="3"/>
        <v>2989.44</v>
      </c>
      <c r="J262" s="11">
        <f>data[[#This Row],[Amount]]-data[[#This Row],[cost]]</f>
        <v>2204.56</v>
      </c>
    </row>
    <row r="263" spans="3:10" x14ac:dyDescent="0.25">
      <c r="C263" t="s">
        <v>10</v>
      </c>
      <c r="D263" t="s">
        <v>36</v>
      </c>
      <c r="E263" t="s">
        <v>13</v>
      </c>
      <c r="F263" s="4">
        <v>945</v>
      </c>
      <c r="G263" s="5">
        <v>75</v>
      </c>
      <c r="H263" s="11">
        <f>VLOOKUP(data[Product],products[],2,FALSE)</f>
        <v>9.33</v>
      </c>
      <c r="I263" s="11">
        <f t="shared" si="3"/>
        <v>699.75</v>
      </c>
      <c r="J263" s="11">
        <f>data[[#This Row],[Amount]]-data[[#This Row],[cost]]</f>
        <v>245.25</v>
      </c>
    </row>
    <row r="264" spans="3:10" x14ac:dyDescent="0.25">
      <c r="C264" t="s">
        <v>40</v>
      </c>
      <c r="D264" t="s">
        <v>38</v>
      </c>
      <c r="E264" t="s">
        <v>31</v>
      </c>
      <c r="F264" s="4">
        <v>1988</v>
      </c>
      <c r="G264" s="5">
        <v>39</v>
      </c>
      <c r="H264" s="11">
        <f>VLOOKUP(data[Product],products[],2,FALSE)</f>
        <v>5.79</v>
      </c>
      <c r="I264" s="11">
        <f t="shared" si="3"/>
        <v>225.81</v>
      </c>
      <c r="J264" s="11">
        <f>data[[#This Row],[Amount]]-data[[#This Row],[cost]]</f>
        <v>1762.19</v>
      </c>
    </row>
    <row r="265" spans="3:10" x14ac:dyDescent="0.25">
      <c r="C265" t="s">
        <v>6</v>
      </c>
      <c r="D265" t="s">
        <v>34</v>
      </c>
      <c r="E265" t="s">
        <v>32</v>
      </c>
      <c r="F265" s="4">
        <v>6734</v>
      </c>
      <c r="G265" s="5">
        <v>123</v>
      </c>
      <c r="H265" s="11">
        <f>VLOOKUP(data[Product],products[],2,FALSE)</f>
        <v>8.65</v>
      </c>
      <c r="I265" s="11">
        <f t="shared" si="3"/>
        <v>1063.95</v>
      </c>
      <c r="J265" s="11">
        <f>data[[#This Row],[Amount]]-data[[#This Row],[cost]]</f>
        <v>5670.05</v>
      </c>
    </row>
    <row r="266" spans="3:10" x14ac:dyDescent="0.25">
      <c r="C266" t="s">
        <v>40</v>
      </c>
      <c r="D266" t="s">
        <v>36</v>
      </c>
      <c r="E266" t="s">
        <v>4</v>
      </c>
      <c r="F266" s="4">
        <v>217</v>
      </c>
      <c r="G266" s="5">
        <v>36</v>
      </c>
      <c r="H266" s="11">
        <f>VLOOKUP(data[Product],products[],2,FALSE)</f>
        <v>11.88</v>
      </c>
      <c r="I266" s="11">
        <f t="shared" si="3"/>
        <v>427.68</v>
      </c>
      <c r="J266" s="11">
        <f>data[[#This Row],[Amount]]-data[[#This Row],[cost]]</f>
        <v>-210.68</v>
      </c>
    </row>
    <row r="267" spans="3:10" x14ac:dyDescent="0.25">
      <c r="C267" t="s">
        <v>5</v>
      </c>
      <c r="D267" t="s">
        <v>34</v>
      </c>
      <c r="E267" t="s">
        <v>22</v>
      </c>
      <c r="F267" s="4">
        <v>6279</v>
      </c>
      <c r="G267" s="5">
        <v>237</v>
      </c>
      <c r="H267" s="11">
        <f>VLOOKUP(data[Product],products[],2,FALSE)</f>
        <v>9.77</v>
      </c>
      <c r="I267" s="11">
        <f t="shared" si="3"/>
        <v>2315.4899999999998</v>
      </c>
      <c r="J267" s="11">
        <f>data[[#This Row],[Amount]]-data[[#This Row],[cost]]</f>
        <v>3963.51</v>
      </c>
    </row>
    <row r="268" spans="3:10" x14ac:dyDescent="0.25">
      <c r="C268" t="s">
        <v>40</v>
      </c>
      <c r="D268" t="s">
        <v>36</v>
      </c>
      <c r="E268" t="s">
        <v>13</v>
      </c>
      <c r="F268" s="4">
        <v>4424</v>
      </c>
      <c r="G268" s="5">
        <v>201</v>
      </c>
      <c r="H268" s="11">
        <f>VLOOKUP(data[Product],products[],2,FALSE)</f>
        <v>9.33</v>
      </c>
      <c r="I268" s="11">
        <f t="shared" ref="I268:I311" si="4">G268*H268</f>
        <v>1875.33</v>
      </c>
      <c r="J268" s="11">
        <f>data[[#This Row],[Amount]]-data[[#This Row],[cost]]</f>
        <v>2548.67</v>
      </c>
    </row>
    <row r="269" spans="3:10" x14ac:dyDescent="0.25">
      <c r="C269" t="s">
        <v>2</v>
      </c>
      <c r="D269" t="s">
        <v>36</v>
      </c>
      <c r="E269" t="s">
        <v>17</v>
      </c>
      <c r="F269" s="4">
        <v>189</v>
      </c>
      <c r="G269" s="5">
        <v>48</v>
      </c>
      <c r="H269" s="11">
        <f>VLOOKUP(data[Product],products[],2,FALSE)</f>
        <v>3.11</v>
      </c>
      <c r="I269" s="11">
        <f t="shared" si="4"/>
        <v>149.28</v>
      </c>
      <c r="J269" s="11">
        <f>data[[#This Row],[Amount]]-data[[#This Row],[cost]]</f>
        <v>39.72</v>
      </c>
    </row>
    <row r="270" spans="3:10" x14ac:dyDescent="0.25">
      <c r="C270" t="s">
        <v>5</v>
      </c>
      <c r="D270" t="s">
        <v>35</v>
      </c>
      <c r="E270" t="s">
        <v>22</v>
      </c>
      <c r="F270" s="4">
        <v>490</v>
      </c>
      <c r="G270" s="5">
        <v>84</v>
      </c>
      <c r="H270" s="11">
        <f>VLOOKUP(data[Product],products[],2,FALSE)</f>
        <v>9.77</v>
      </c>
      <c r="I270" s="11">
        <f t="shared" si="4"/>
        <v>820.68</v>
      </c>
      <c r="J270" s="11">
        <f>data[[#This Row],[Amount]]-data[[#This Row],[cost]]</f>
        <v>-330.67999999999995</v>
      </c>
    </row>
    <row r="271" spans="3:10" x14ac:dyDescent="0.25">
      <c r="C271" t="s">
        <v>8</v>
      </c>
      <c r="D271" t="s">
        <v>37</v>
      </c>
      <c r="E271" t="s">
        <v>21</v>
      </c>
      <c r="F271" s="4">
        <v>434</v>
      </c>
      <c r="G271" s="5">
        <v>87</v>
      </c>
      <c r="H271" s="11">
        <f>VLOOKUP(data[Product],products[],2,FALSE)</f>
        <v>9</v>
      </c>
      <c r="I271" s="11">
        <f t="shared" si="4"/>
        <v>783</v>
      </c>
      <c r="J271" s="11">
        <f>data[[#This Row],[Amount]]-data[[#This Row],[cost]]</f>
        <v>-349</v>
      </c>
    </row>
    <row r="272" spans="3:10" x14ac:dyDescent="0.25">
      <c r="C272" t="s">
        <v>7</v>
      </c>
      <c r="D272" t="s">
        <v>38</v>
      </c>
      <c r="E272" t="s">
        <v>30</v>
      </c>
      <c r="F272" s="4">
        <v>10129</v>
      </c>
      <c r="G272" s="5">
        <v>312</v>
      </c>
      <c r="H272" s="11">
        <f>VLOOKUP(data[Product],products[],2,FALSE)</f>
        <v>14.49</v>
      </c>
      <c r="I272" s="11">
        <f t="shared" si="4"/>
        <v>4520.88</v>
      </c>
      <c r="J272" s="11">
        <f>data[[#This Row],[Amount]]-data[[#This Row],[cost]]</f>
        <v>5608.12</v>
      </c>
    </row>
    <row r="273" spans="3:10" x14ac:dyDescent="0.25">
      <c r="C273" t="s">
        <v>3</v>
      </c>
      <c r="D273" t="s">
        <v>39</v>
      </c>
      <c r="E273" t="s">
        <v>28</v>
      </c>
      <c r="F273" s="4">
        <v>1652</v>
      </c>
      <c r="G273" s="5">
        <v>102</v>
      </c>
      <c r="H273" s="11">
        <f>VLOOKUP(data[Product],products[],2,FALSE)</f>
        <v>10.38</v>
      </c>
      <c r="I273" s="11">
        <f t="shared" si="4"/>
        <v>1058.76</v>
      </c>
      <c r="J273" s="11">
        <f>data[[#This Row],[Amount]]-data[[#This Row],[cost]]</f>
        <v>593.24</v>
      </c>
    </row>
    <row r="274" spans="3:10" x14ac:dyDescent="0.25">
      <c r="C274" t="s">
        <v>8</v>
      </c>
      <c r="D274" t="s">
        <v>38</v>
      </c>
      <c r="E274" t="s">
        <v>21</v>
      </c>
      <c r="F274" s="4">
        <v>6433</v>
      </c>
      <c r="G274" s="5">
        <v>78</v>
      </c>
      <c r="H274" s="11">
        <f>VLOOKUP(data[Product],products[],2,FALSE)</f>
        <v>9</v>
      </c>
      <c r="I274" s="11">
        <f t="shared" si="4"/>
        <v>702</v>
      </c>
      <c r="J274" s="11">
        <f>data[[#This Row],[Amount]]-data[[#This Row],[cost]]</f>
        <v>5731</v>
      </c>
    </row>
    <row r="275" spans="3:10" x14ac:dyDescent="0.25">
      <c r="C275" t="s">
        <v>3</v>
      </c>
      <c r="D275" t="s">
        <v>34</v>
      </c>
      <c r="E275" t="s">
        <v>23</v>
      </c>
      <c r="F275" s="4">
        <v>2212</v>
      </c>
      <c r="G275" s="5">
        <v>117</v>
      </c>
      <c r="H275" s="11">
        <f>VLOOKUP(data[Product],products[],2,FALSE)</f>
        <v>6.49</v>
      </c>
      <c r="I275" s="11">
        <f t="shared" si="4"/>
        <v>759.33</v>
      </c>
      <c r="J275" s="11">
        <f>data[[#This Row],[Amount]]-data[[#This Row],[cost]]</f>
        <v>1452.67</v>
      </c>
    </row>
    <row r="276" spans="3:10" x14ac:dyDescent="0.25">
      <c r="C276" t="s">
        <v>41</v>
      </c>
      <c r="D276" t="s">
        <v>35</v>
      </c>
      <c r="E276" t="s">
        <v>19</v>
      </c>
      <c r="F276" s="4">
        <v>609</v>
      </c>
      <c r="G276" s="5">
        <v>99</v>
      </c>
      <c r="H276" s="11">
        <f>VLOOKUP(data[Product],products[],2,FALSE)</f>
        <v>7.64</v>
      </c>
      <c r="I276" s="11">
        <f t="shared" si="4"/>
        <v>756.36</v>
      </c>
      <c r="J276" s="11">
        <f>data[[#This Row],[Amount]]-data[[#This Row],[cost]]</f>
        <v>-147.36000000000001</v>
      </c>
    </row>
    <row r="277" spans="3:10" x14ac:dyDescent="0.25">
      <c r="C277" t="s">
        <v>40</v>
      </c>
      <c r="D277" t="s">
        <v>35</v>
      </c>
      <c r="E277" t="s">
        <v>24</v>
      </c>
      <c r="F277" s="4">
        <v>1638</v>
      </c>
      <c r="G277" s="5">
        <v>48</v>
      </c>
      <c r="H277" s="11">
        <f>VLOOKUP(data[Product],products[],2,FALSE)</f>
        <v>4.97</v>
      </c>
      <c r="I277" s="11">
        <f t="shared" si="4"/>
        <v>238.56</v>
      </c>
      <c r="J277" s="11">
        <f>data[[#This Row],[Amount]]-data[[#This Row],[cost]]</f>
        <v>1399.44</v>
      </c>
    </row>
    <row r="278" spans="3:10" x14ac:dyDescent="0.25">
      <c r="C278" t="s">
        <v>7</v>
      </c>
      <c r="D278" t="s">
        <v>34</v>
      </c>
      <c r="E278" t="s">
        <v>15</v>
      </c>
      <c r="F278" s="4">
        <v>3829</v>
      </c>
      <c r="G278" s="5">
        <v>24</v>
      </c>
      <c r="H278" s="11">
        <f>VLOOKUP(data[Product],products[],2,FALSE)</f>
        <v>11.73</v>
      </c>
      <c r="I278" s="11">
        <f t="shared" si="4"/>
        <v>281.52</v>
      </c>
      <c r="J278" s="11">
        <f>data[[#This Row],[Amount]]-data[[#This Row],[cost]]</f>
        <v>3547.48</v>
      </c>
    </row>
    <row r="279" spans="3:10" x14ac:dyDescent="0.25">
      <c r="C279" t="s">
        <v>40</v>
      </c>
      <c r="D279" t="s">
        <v>39</v>
      </c>
      <c r="E279" t="s">
        <v>15</v>
      </c>
      <c r="F279" s="4">
        <v>5775</v>
      </c>
      <c r="G279" s="5">
        <v>42</v>
      </c>
      <c r="H279" s="11">
        <f>VLOOKUP(data[Product],products[],2,FALSE)</f>
        <v>11.73</v>
      </c>
      <c r="I279" s="11">
        <f t="shared" si="4"/>
        <v>492.66</v>
      </c>
      <c r="J279" s="11">
        <f>data[[#This Row],[Amount]]-data[[#This Row],[cost]]</f>
        <v>5282.34</v>
      </c>
    </row>
    <row r="280" spans="3:10" x14ac:dyDescent="0.25">
      <c r="C280" t="s">
        <v>6</v>
      </c>
      <c r="D280" t="s">
        <v>35</v>
      </c>
      <c r="E280" t="s">
        <v>20</v>
      </c>
      <c r="F280" s="4">
        <v>1071</v>
      </c>
      <c r="G280" s="5">
        <v>270</v>
      </c>
      <c r="H280" s="11">
        <f>VLOOKUP(data[Product],products[],2,FALSE)</f>
        <v>10.62</v>
      </c>
      <c r="I280" s="11">
        <f t="shared" si="4"/>
        <v>2867.3999999999996</v>
      </c>
      <c r="J280" s="11">
        <f>data[[#This Row],[Amount]]-data[[#This Row],[cost]]</f>
        <v>-1796.3999999999996</v>
      </c>
    </row>
    <row r="281" spans="3:10" x14ac:dyDescent="0.25">
      <c r="C281" t="s">
        <v>8</v>
      </c>
      <c r="D281" t="s">
        <v>36</v>
      </c>
      <c r="E281" t="s">
        <v>23</v>
      </c>
      <c r="F281" s="4">
        <v>5019</v>
      </c>
      <c r="G281" s="5">
        <v>150</v>
      </c>
      <c r="H281" s="11">
        <f>VLOOKUP(data[Product],products[],2,FALSE)</f>
        <v>6.49</v>
      </c>
      <c r="I281" s="11">
        <f t="shared" si="4"/>
        <v>973.5</v>
      </c>
      <c r="J281" s="11">
        <f>data[[#This Row],[Amount]]-data[[#This Row],[cost]]</f>
        <v>4045.5</v>
      </c>
    </row>
    <row r="282" spans="3:10" x14ac:dyDescent="0.25">
      <c r="C282" t="s">
        <v>2</v>
      </c>
      <c r="D282" t="s">
        <v>37</v>
      </c>
      <c r="E282" t="s">
        <v>15</v>
      </c>
      <c r="F282" s="4">
        <v>2863</v>
      </c>
      <c r="G282" s="5">
        <v>42</v>
      </c>
      <c r="H282" s="11">
        <f>VLOOKUP(data[Product],products[],2,FALSE)</f>
        <v>11.73</v>
      </c>
      <c r="I282" s="11">
        <f t="shared" si="4"/>
        <v>492.66</v>
      </c>
      <c r="J282" s="11">
        <f>data[[#This Row],[Amount]]-data[[#This Row],[cost]]</f>
        <v>2370.34</v>
      </c>
    </row>
    <row r="283" spans="3:10" x14ac:dyDescent="0.25">
      <c r="C283" t="s">
        <v>40</v>
      </c>
      <c r="D283" t="s">
        <v>35</v>
      </c>
      <c r="E283" t="s">
        <v>29</v>
      </c>
      <c r="F283" s="4">
        <v>1617</v>
      </c>
      <c r="G283" s="5">
        <v>126</v>
      </c>
      <c r="H283" s="11">
        <f>VLOOKUP(data[Product],products[],2,FALSE)</f>
        <v>7.16</v>
      </c>
      <c r="I283" s="11">
        <f t="shared" si="4"/>
        <v>902.16</v>
      </c>
      <c r="J283" s="11">
        <f>data[[#This Row],[Amount]]-data[[#This Row],[cost]]</f>
        <v>714.84</v>
      </c>
    </row>
    <row r="284" spans="3:10" x14ac:dyDescent="0.25">
      <c r="C284" t="s">
        <v>6</v>
      </c>
      <c r="D284" t="s">
        <v>37</v>
      </c>
      <c r="E284" t="s">
        <v>26</v>
      </c>
      <c r="F284" s="4">
        <v>6818</v>
      </c>
      <c r="G284" s="5">
        <v>6</v>
      </c>
      <c r="H284" s="11">
        <f>VLOOKUP(data[Product],products[],2,FALSE)</f>
        <v>5.6</v>
      </c>
      <c r="I284" s="11">
        <f t="shared" si="4"/>
        <v>33.599999999999994</v>
      </c>
      <c r="J284" s="11">
        <f>data[[#This Row],[Amount]]-data[[#This Row],[cost]]</f>
        <v>6784.4</v>
      </c>
    </row>
    <row r="285" spans="3:10" x14ac:dyDescent="0.25">
      <c r="C285" t="s">
        <v>3</v>
      </c>
      <c r="D285" t="s">
        <v>35</v>
      </c>
      <c r="E285" t="s">
        <v>15</v>
      </c>
      <c r="F285" s="4">
        <v>6657</v>
      </c>
      <c r="G285" s="5">
        <v>276</v>
      </c>
      <c r="H285" s="11">
        <f>VLOOKUP(data[Product],products[],2,FALSE)</f>
        <v>11.73</v>
      </c>
      <c r="I285" s="11">
        <f t="shared" si="4"/>
        <v>3237.48</v>
      </c>
      <c r="J285" s="11">
        <f>data[[#This Row],[Amount]]-data[[#This Row],[cost]]</f>
        <v>3419.52</v>
      </c>
    </row>
    <row r="286" spans="3:10" x14ac:dyDescent="0.25">
      <c r="C286" t="s">
        <v>3</v>
      </c>
      <c r="D286" t="s">
        <v>34</v>
      </c>
      <c r="E286" t="s">
        <v>17</v>
      </c>
      <c r="F286" s="4">
        <v>2919</v>
      </c>
      <c r="G286" s="5">
        <v>93</v>
      </c>
      <c r="H286" s="11">
        <f>VLOOKUP(data[Product],products[],2,FALSE)</f>
        <v>3.11</v>
      </c>
      <c r="I286" s="11">
        <f t="shared" si="4"/>
        <v>289.22999999999996</v>
      </c>
      <c r="J286" s="11">
        <f>data[[#This Row],[Amount]]-data[[#This Row],[cost]]</f>
        <v>2629.77</v>
      </c>
    </row>
    <row r="287" spans="3:10" x14ac:dyDescent="0.25">
      <c r="C287" t="s">
        <v>2</v>
      </c>
      <c r="D287" t="s">
        <v>36</v>
      </c>
      <c r="E287" t="s">
        <v>31</v>
      </c>
      <c r="F287" s="4">
        <v>3094</v>
      </c>
      <c r="G287" s="5">
        <v>246</v>
      </c>
      <c r="H287" s="11">
        <f>VLOOKUP(data[Product],products[],2,FALSE)</f>
        <v>5.79</v>
      </c>
      <c r="I287" s="11">
        <f t="shared" si="4"/>
        <v>1424.34</v>
      </c>
      <c r="J287" s="11">
        <f>data[[#This Row],[Amount]]-data[[#This Row],[cost]]</f>
        <v>1669.66</v>
      </c>
    </row>
    <row r="288" spans="3:10" x14ac:dyDescent="0.25">
      <c r="C288" t="s">
        <v>6</v>
      </c>
      <c r="D288" t="s">
        <v>39</v>
      </c>
      <c r="E288" t="s">
        <v>24</v>
      </c>
      <c r="F288" s="4">
        <v>2989</v>
      </c>
      <c r="G288" s="5">
        <v>3</v>
      </c>
      <c r="H288" s="11">
        <f>VLOOKUP(data[Product],products[],2,FALSE)</f>
        <v>4.97</v>
      </c>
      <c r="I288" s="11">
        <f t="shared" si="4"/>
        <v>14.91</v>
      </c>
      <c r="J288" s="11">
        <f>data[[#This Row],[Amount]]-data[[#This Row],[cost]]</f>
        <v>2974.09</v>
      </c>
    </row>
    <row r="289" spans="3:10" x14ac:dyDescent="0.25">
      <c r="C289" t="s">
        <v>8</v>
      </c>
      <c r="D289" t="s">
        <v>38</v>
      </c>
      <c r="E289" t="s">
        <v>27</v>
      </c>
      <c r="F289" s="4">
        <v>2268</v>
      </c>
      <c r="G289" s="5">
        <v>63</v>
      </c>
      <c r="H289" s="11">
        <f>VLOOKUP(data[Product],products[],2,FALSE)</f>
        <v>16.73</v>
      </c>
      <c r="I289" s="11">
        <f t="shared" si="4"/>
        <v>1053.99</v>
      </c>
      <c r="J289" s="11">
        <f>data[[#This Row],[Amount]]-data[[#This Row],[cost]]</f>
        <v>1214.01</v>
      </c>
    </row>
    <row r="290" spans="3:10" x14ac:dyDescent="0.25">
      <c r="C290" t="s">
        <v>5</v>
      </c>
      <c r="D290" t="s">
        <v>35</v>
      </c>
      <c r="E290" t="s">
        <v>31</v>
      </c>
      <c r="F290" s="4">
        <v>4753</v>
      </c>
      <c r="G290" s="5">
        <v>246</v>
      </c>
      <c r="H290" s="11">
        <f>VLOOKUP(data[Product],products[],2,FALSE)</f>
        <v>5.79</v>
      </c>
      <c r="I290" s="11">
        <f t="shared" si="4"/>
        <v>1424.34</v>
      </c>
      <c r="J290" s="11">
        <f>data[[#This Row],[Amount]]-data[[#This Row],[cost]]</f>
        <v>3328.66</v>
      </c>
    </row>
    <row r="291" spans="3:10" x14ac:dyDescent="0.25">
      <c r="C291" t="s">
        <v>2</v>
      </c>
      <c r="D291" t="s">
        <v>34</v>
      </c>
      <c r="E291" t="s">
        <v>19</v>
      </c>
      <c r="F291" s="4">
        <v>7511</v>
      </c>
      <c r="G291" s="5">
        <v>120</v>
      </c>
      <c r="H291" s="11">
        <f>VLOOKUP(data[Product],products[],2,FALSE)</f>
        <v>7.64</v>
      </c>
      <c r="I291" s="11">
        <f t="shared" si="4"/>
        <v>916.8</v>
      </c>
      <c r="J291" s="11">
        <f>data[[#This Row],[Amount]]-data[[#This Row],[cost]]</f>
        <v>6594.2</v>
      </c>
    </row>
    <row r="292" spans="3:10" x14ac:dyDescent="0.25">
      <c r="C292" t="s">
        <v>2</v>
      </c>
      <c r="D292" t="s">
        <v>38</v>
      </c>
      <c r="E292" t="s">
        <v>31</v>
      </c>
      <c r="F292" s="4">
        <v>4326</v>
      </c>
      <c r="G292" s="5">
        <v>348</v>
      </c>
      <c r="H292" s="11">
        <f>VLOOKUP(data[Product],products[],2,FALSE)</f>
        <v>5.79</v>
      </c>
      <c r="I292" s="11">
        <f t="shared" si="4"/>
        <v>2014.92</v>
      </c>
      <c r="J292" s="11">
        <f>data[[#This Row],[Amount]]-data[[#This Row],[cost]]</f>
        <v>2311.08</v>
      </c>
    </row>
    <row r="293" spans="3:10" x14ac:dyDescent="0.25">
      <c r="C293" t="s">
        <v>41</v>
      </c>
      <c r="D293" t="s">
        <v>34</v>
      </c>
      <c r="E293" t="s">
        <v>23</v>
      </c>
      <c r="F293" s="4">
        <v>4935</v>
      </c>
      <c r="G293" s="5">
        <v>126</v>
      </c>
      <c r="H293" s="11">
        <f>VLOOKUP(data[Product],products[],2,FALSE)</f>
        <v>6.49</v>
      </c>
      <c r="I293" s="11">
        <f t="shared" si="4"/>
        <v>817.74</v>
      </c>
      <c r="J293" s="11">
        <f>data[[#This Row],[Amount]]-data[[#This Row],[cost]]</f>
        <v>4117.26</v>
      </c>
    </row>
    <row r="294" spans="3:10" x14ac:dyDescent="0.25">
      <c r="C294" t="s">
        <v>6</v>
      </c>
      <c r="D294" t="s">
        <v>35</v>
      </c>
      <c r="E294" t="s">
        <v>30</v>
      </c>
      <c r="F294" s="4">
        <v>4781</v>
      </c>
      <c r="G294" s="5">
        <v>123</v>
      </c>
      <c r="H294" s="11">
        <f>VLOOKUP(data[Product],products[],2,FALSE)</f>
        <v>14.49</v>
      </c>
      <c r="I294" s="11">
        <f t="shared" si="4"/>
        <v>1782.27</v>
      </c>
      <c r="J294" s="11">
        <f>data[[#This Row],[Amount]]-data[[#This Row],[cost]]</f>
        <v>2998.73</v>
      </c>
    </row>
    <row r="295" spans="3:10" x14ac:dyDescent="0.25">
      <c r="C295" t="s">
        <v>5</v>
      </c>
      <c r="D295" t="s">
        <v>38</v>
      </c>
      <c r="E295" t="s">
        <v>25</v>
      </c>
      <c r="F295" s="4">
        <v>7483</v>
      </c>
      <c r="G295" s="5">
        <v>45</v>
      </c>
      <c r="H295" s="11">
        <f>VLOOKUP(data[Product],products[],2,FALSE)</f>
        <v>13.15</v>
      </c>
      <c r="I295" s="11">
        <f t="shared" si="4"/>
        <v>591.75</v>
      </c>
      <c r="J295" s="11">
        <f>data[[#This Row],[Amount]]-data[[#This Row],[cost]]</f>
        <v>6891.25</v>
      </c>
    </row>
    <row r="296" spans="3:10" x14ac:dyDescent="0.25">
      <c r="C296" t="s">
        <v>10</v>
      </c>
      <c r="D296" t="s">
        <v>38</v>
      </c>
      <c r="E296" t="s">
        <v>4</v>
      </c>
      <c r="F296" s="4">
        <v>6860</v>
      </c>
      <c r="G296" s="5">
        <v>126</v>
      </c>
      <c r="H296" s="11">
        <f>VLOOKUP(data[Product],products[],2,FALSE)</f>
        <v>11.88</v>
      </c>
      <c r="I296" s="11">
        <f t="shared" si="4"/>
        <v>1496.88</v>
      </c>
      <c r="J296" s="11">
        <f>data[[#This Row],[Amount]]-data[[#This Row],[cost]]</f>
        <v>5363.12</v>
      </c>
    </row>
    <row r="297" spans="3:10" x14ac:dyDescent="0.25">
      <c r="C297" t="s">
        <v>40</v>
      </c>
      <c r="D297" t="s">
        <v>37</v>
      </c>
      <c r="E297" t="s">
        <v>29</v>
      </c>
      <c r="F297" s="4">
        <v>9002</v>
      </c>
      <c r="G297" s="5">
        <v>72</v>
      </c>
      <c r="H297" s="11">
        <f>VLOOKUP(data[Product],products[],2,FALSE)</f>
        <v>7.16</v>
      </c>
      <c r="I297" s="11">
        <f t="shared" si="4"/>
        <v>515.52</v>
      </c>
      <c r="J297" s="11">
        <f>data[[#This Row],[Amount]]-data[[#This Row],[cost]]</f>
        <v>8486.48</v>
      </c>
    </row>
    <row r="298" spans="3:10" x14ac:dyDescent="0.25">
      <c r="C298" t="s">
        <v>6</v>
      </c>
      <c r="D298" t="s">
        <v>36</v>
      </c>
      <c r="E298" t="s">
        <v>29</v>
      </c>
      <c r="F298" s="4">
        <v>1400</v>
      </c>
      <c r="G298" s="5">
        <v>135</v>
      </c>
      <c r="H298" s="11">
        <f>VLOOKUP(data[Product],products[],2,FALSE)</f>
        <v>7.16</v>
      </c>
      <c r="I298" s="11">
        <f t="shared" si="4"/>
        <v>966.6</v>
      </c>
      <c r="J298" s="11">
        <f>data[[#This Row],[Amount]]-data[[#This Row],[cost]]</f>
        <v>433.4</v>
      </c>
    </row>
    <row r="299" spans="3:10" x14ac:dyDescent="0.25">
      <c r="C299" t="s">
        <v>10</v>
      </c>
      <c r="D299" t="s">
        <v>34</v>
      </c>
      <c r="E299" t="s">
        <v>22</v>
      </c>
      <c r="F299" s="4">
        <v>4053</v>
      </c>
      <c r="G299" s="5">
        <v>24</v>
      </c>
      <c r="H299" s="11">
        <f>VLOOKUP(data[Product],products[],2,FALSE)</f>
        <v>9.77</v>
      </c>
      <c r="I299" s="11">
        <f t="shared" si="4"/>
        <v>234.48</v>
      </c>
      <c r="J299" s="11">
        <f>data[[#This Row],[Amount]]-data[[#This Row],[cost]]</f>
        <v>3818.52</v>
      </c>
    </row>
    <row r="300" spans="3:10" x14ac:dyDescent="0.25">
      <c r="C300" t="s">
        <v>7</v>
      </c>
      <c r="D300" t="s">
        <v>36</v>
      </c>
      <c r="E300" t="s">
        <v>31</v>
      </c>
      <c r="F300" s="4">
        <v>2149</v>
      </c>
      <c r="G300" s="5">
        <v>117</v>
      </c>
      <c r="H300" s="11">
        <f>VLOOKUP(data[Product],products[],2,FALSE)</f>
        <v>5.79</v>
      </c>
      <c r="I300" s="11">
        <f t="shared" si="4"/>
        <v>677.43</v>
      </c>
      <c r="J300" s="11">
        <f>data[[#This Row],[Amount]]-data[[#This Row],[cost]]</f>
        <v>1471.5700000000002</v>
      </c>
    </row>
    <row r="301" spans="3:10" x14ac:dyDescent="0.25">
      <c r="C301" t="s">
        <v>3</v>
      </c>
      <c r="D301" t="s">
        <v>39</v>
      </c>
      <c r="E301" t="s">
        <v>29</v>
      </c>
      <c r="F301" s="4">
        <v>3640</v>
      </c>
      <c r="G301" s="5">
        <v>51</v>
      </c>
      <c r="H301" s="11">
        <f>VLOOKUP(data[Product],products[],2,FALSE)</f>
        <v>7.16</v>
      </c>
      <c r="I301" s="11">
        <f t="shared" si="4"/>
        <v>365.16</v>
      </c>
      <c r="J301" s="11">
        <f>data[[#This Row],[Amount]]-data[[#This Row],[cost]]</f>
        <v>3274.84</v>
      </c>
    </row>
    <row r="302" spans="3:10" x14ac:dyDescent="0.25">
      <c r="C302" t="s">
        <v>2</v>
      </c>
      <c r="D302" t="s">
        <v>39</v>
      </c>
      <c r="E302" t="s">
        <v>23</v>
      </c>
      <c r="F302" s="4">
        <v>630</v>
      </c>
      <c r="G302" s="5">
        <v>36</v>
      </c>
      <c r="H302" s="11">
        <f>VLOOKUP(data[Product],products[],2,FALSE)</f>
        <v>6.49</v>
      </c>
      <c r="I302" s="11">
        <f t="shared" si="4"/>
        <v>233.64000000000001</v>
      </c>
      <c r="J302" s="11">
        <f>data[[#This Row],[Amount]]-data[[#This Row],[cost]]</f>
        <v>396.36</v>
      </c>
    </row>
    <row r="303" spans="3:10" x14ac:dyDescent="0.25">
      <c r="C303" t="s">
        <v>9</v>
      </c>
      <c r="D303" t="s">
        <v>35</v>
      </c>
      <c r="E303" t="s">
        <v>27</v>
      </c>
      <c r="F303" s="4">
        <v>2429</v>
      </c>
      <c r="G303" s="5">
        <v>144</v>
      </c>
      <c r="H303" s="11">
        <f>VLOOKUP(data[Product],products[],2,FALSE)</f>
        <v>16.73</v>
      </c>
      <c r="I303" s="11">
        <f t="shared" si="4"/>
        <v>2409.12</v>
      </c>
      <c r="J303" s="11">
        <f>data[[#This Row],[Amount]]-data[[#This Row],[cost]]</f>
        <v>19.880000000000109</v>
      </c>
    </row>
    <row r="304" spans="3:10" x14ac:dyDescent="0.25">
      <c r="C304" t="s">
        <v>9</v>
      </c>
      <c r="D304" t="s">
        <v>36</v>
      </c>
      <c r="E304" t="s">
        <v>25</v>
      </c>
      <c r="F304" s="4">
        <v>2142</v>
      </c>
      <c r="G304" s="5">
        <v>114</v>
      </c>
      <c r="H304" s="11">
        <f>VLOOKUP(data[Product],products[],2,FALSE)</f>
        <v>13.15</v>
      </c>
      <c r="I304" s="11">
        <f t="shared" si="4"/>
        <v>1499.1000000000001</v>
      </c>
      <c r="J304" s="11">
        <f>data[[#This Row],[Amount]]-data[[#This Row],[cost]]</f>
        <v>642.89999999999986</v>
      </c>
    </row>
    <row r="305" spans="3:10" x14ac:dyDescent="0.25">
      <c r="C305" t="s">
        <v>7</v>
      </c>
      <c r="D305" t="s">
        <v>37</v>
      </c>
      <c r="E305" t="s">
        <v>30</v>
      </c>
      <c r="F305" s="4">
        <v>6454</v>
      </c>
      <c r="G305" s="5">
        <v>54</v>
      </c>
      <c r="H305" s="11">
        <f>VLOOKUP(data[Product],products[],2,FALSE)</f>
        <v>14.49</v>
      </c>
      <c r="I305" s="11">
        <f t="shared" si="4"/>
        <v>782.46</v>
      </c>
      <c r="J305" s="11">
        <f>data[[#This Row],[Amount]]-data[[#This Row],[cost]]</f>
        <v>5671.54</v>
      </c>
    </row>
    <row r="306" spans="3:10" x14ac:dyDescent="0.25">
      <c r="C306" t="s">
        <v>7</v>
      </c>
      <c r="D306" t="s">
        <v>37</v>
      </c>
      <c r="E306" t="s">
        <v>16</v>
      </c>
      <c r="F306" s="4">
        <v>4487</v>
      </c>
      <c r="G306" s="5">
        <v>333</v>
      </c>
      <c r="H306" s="11">
        <f>VLOOKUP(data[Product],products[],2,FALSE)</f>
        <v>8.7899999999999991</v>
      </c>
      <c r="I306" s="11">
        <f t="shared" si="4"/>
        <v>2927.0699999999997</v>
      </c>
      <c r="J306" s="11">
        <f>data[[#This Row],[Amount]]-data[[#This Row],[cost]]</f>
        <v>1559.9300000000003</v>
      </c>
    </row>
    <row r="307" spans="3:10" x14ac:dyDescent="0.25">
      <c r="C307" t="s">
        <v>3</v>
      </c>
      <c r="D307" t="s">
        <v>37</v>
      </c>
      <c r="E307" t="s">
        <v>4</v>
      </c>
      <c r="F307" s="4">
        <v>938</v>
      </c>
      <c r="G307" s="5">
        <v>366</v>
      </c>
      <c r="H307" s="11">
        <f>VLOOKUP(data[Product],products[],2,FALSE)</f>
        <v>11.88</v>
      </c>
      <c r="I307" s="11">
        <f t="shared" si="4"/>
        <v>4348.08</v>
      </c>
      <c r="J307" s="11">
        <f>data[[#This Row],[Amount]]-data[[#This Row],[cost]]</f>
        <v>-3410.08</v>
      </c>
    </row>
    <row r="308" spans="3:10" x14ac:dyDescent="0.25">
      <c r="C308" t="s">
        <v>3</v>
      </c>
      <c r="D308" t="s">
        <v>38</v>
      </c>
      <c r="E308" t="s">
        <v>26</v>
      </c>
      <c r="F308" s="4">
        <v>8841</v>
      </c>
      <c r="G308" s="5">
        <v>303</v>
      </c>
      <c r="H308" s="11">
        <f>VLOOKUP(data[Product],products[],2,FALSE)</f>
        <v>5.6</v>
      </c>
      <c r="I308" s="11">
        <f t="shared" si="4"/>
        <v>1696.8</v>
      </c>
      <c r="J308" s="11">
        <f>data[[#This Row],[Amount]]-data[[#This Row],[cost]]</f>
        <v>7144.2</v>
      </c>
    </row>
    <row r="309" spans="3:10" x14ac:dyDescent="0.25">
      <c r="C309" t="s">
        <v>2</v>
      </c>
      <c r="D309" t="s">
        <v>39</v>
      </c>
      <c r="E309" t="s">
        <v>33</v>
      </c>
      <c r="F309" s="4">
        <v>4018</v>
      </c>
      <c r="G309" s="5">
        <v>126</v>
      </c>
      <c r="H309" s="11">
        <f>VLOOKUP(data[Product],products[],2,FALSE)</f>
        <v>12.37</v>
      </c>
      <c r="I309" s="11">
        <f t="shared" si="4"/>
        <v>1558.62</v>
      </c>
      <c r="J309" s="11">
        <f>data[[#This Row],[Amount]]-data[[#This Row],[cost]]</f>
        <v>2459.38</v>
      </c>
    </row>
    <row r="310" spans="3:10" x14ac:dyDescent="0.25">
      <c r="C310" t="s">
        <v>41</v>
      </c>
      <c r="D310" t="s">
        <v>37</v>
      </c>
      <c r="E310" t="s">
        <v>15</v>
      </c>
      <c r="F310" s="4">
        <v>714</v>
      </c>
      <c r="G310" s="5">
        <v>231</v>
      </c>
      <c r="H310" s="11">
        <f>VLOOKUP(data[Product],products[],2,FALSE)</f>
        <v>11.73</v>
      </c>
      <c r="I310" s="11">
        <f t="shared" si="4"/>
        <v>2709.63</v>
      </c>
      <c r="J310" s="11">
        <f>data[[#This Row],[Amount]]-data[[#This Row],[cost]]</f>
        <v>-1995.63</v>
      </c>
    </row>
    <row r="311" spans="3:10" x14ac:dyDescent="0.25">
      <c r="C311" t="s">
        <v>9</v>
      </c>
      <c r="D311" t="s">
        <v>38</v>
      </c>
      <c r="E311" t="s">
        <v>25</v>
      </c>
      <c r="F311" s="4">
        <v>3850</v>
      </c>
      <c r="G311" s="5">
        <v>102</v>
      </c>
      <c r="H311" s="11">
        <f>VLOOKUP(data[Product],products[],2,FALSE)</f>
        <v>13.15</v>
      </c>
      <c r="I311" s="11">
        <f t="shared" si="4"/>
        <v>1341.3</v>
      </c>
      <c r="J311" s="11">
        <f>data[[#This Row],[Amount]]-data[[#This Row],[cost]]</f>
        <v>2508.6999999999998</v>
      </c>
    </row>
    <row r="312" spans="3:10" x14ac:dyDescent="0.25">
      <c r="F312" s="4"/>
      <c r="G312" s="5"/>
      <c r="H312" s="4"/>
      <c r="I312" s="4"/>
      <c r="J312" s="4"/>
    </row>
    <row r="313" spans="3:10" x14ac:dyDescent="0.25">
      <c r="F313" s="4"/>
      <c r="G313" s="5"/>
      <c r="H313" s="4"/>
      <c r="I313" s="4"/>
      <c r="J313" s="4"/>
    </row>
    <row r="314" spans="3:10" x14ac:dyDescent="0.25">
      <c r="F314" s="4"/>
      <c r="G314" s="5"/>
    </row>
    <row r="315" spans="3:10" x14ac:dyDescent="0.25">
      <c r="G315" s="5"/>
    </row>
    <row r="316" spans="3:10" x14ac:dyDescent="0.25">
      <c r="G316" s="5"/>
    </row>
    <row r="317" spans="3:10" x14ac:dyDescent="0.25">
      <c r="F317" s="4"/>
      <c r="G317" s="5"/>
    </row>
    <row r="318" spans="3:10" x14ac:dyDescent="0.25">
      <c r="F318" s="4"/>
      <c r="G318" s="5"/>
    </row>
    <row r="319" spans="3:10" x14ac:dyDescent="0.25">
      <c r="F319" s="4"/>
      <c r="G319" s="5"/>
    </row>
    <row r="320" spans="3:10" x14ac:dyDescent="0.25">
      <c r="F320" s="4"/>
      <c r="G320" s="5"/>
    </row>
    <row r="321" spans="6:7" x14ac:dyDescent="0.25">
      <c r="F321" s="4"/>
      <c r="G321" s="5"/>
    </row>
    <row r="322" spans="6:7" x14ac:dyDescent="0.25">
      <c r="F322" s="4"/>
      <c r="G322" s="5"/>
    </row>
    <row r="323" spans="6:7" x14ac:dyDescent="0.25">
      <c r="F323" s="4"/>
      <c r="G323" s="5"/>
    </row>
    <row r="324" spans="6:7" x14ac:dyDescent="0.25">
      <c r="F324" s="4"/>
      <c r="G324" s="5"/>
    </row>
    <row r="325" spans="6:7" x14ac:dyDescent="0.25">
      <c r="F325" s="4"/>
      <c r="G325" s="5"/>
    </row>
    <row r="326" spans="6:7" x14ac:dyDescent="0.25">
      <c r="F326" s="4"/>
      <c r="G326" s="5"/>
    </row>
    <row r="327" spans="6:7" x14ac:dyDescent="0.25">
      <c r="F327" s="4"/>
      <c r="G327" s="5"/>
    </row>
    <row r="328" spans="6:7" x14ac:dyDescent="0.25">
      <c r="F328" s="4"/>
      <c r="G328" s="5"/>
    </row>
    <row r="329" spans="6:7" x14ac:dyDescent="0.25">
      <c r="F329" s="4"/>
      <c r="G329" s="5"/>
    </row>
    <row r="330" spans="6:7" x14ac:dyDescent="0.25">
      <c r="F330" s="4"/>
      <c r="G330" s="5"/>
    </row>
    <row r="331" spans="6:7" x14ac:dyDescent="0.25">
      <c r="F331" s="4"/>
      <c r="G331" s="5"/>
    </row>
    <row r="332" spans="6:7" x14ac:dyDescent="0.25">
      <c r="F332" s="4"/>
      <c r="G332" s="5"/>
    </row>
    <row r="333" spans="6:7" x14ac:dyDescent="0.25">
      <c r="F333" s="4"/>
      <c r="G333" s="5"/>
    </row>
    <row r="334" spans="6:7" x14ac:dyDescent="0.25">
      <c r="F334" s="4"/>
      <c r="G334" s="5"/>
    </row>
    <row r="335" spans="6:7" x14ac:dyDescent="0.25">
      <c r="F335" s="4"/>
      <c r="G335" s="5"/>
    </row>
    <row r="336" spans="6:7" x14ac:dyDescent="0.25">
      <c r="F336" s="4"/>
      <c r="G336" s="5"/>
    </row>
    <row r="337" spans="6:7" x14ac:dyDescent="0.25">
      <c r="F337" s="4"/>
      <c r="G337" s="5"/>
    </row>
    <row r="338" spans="6:7" x14ac:dyDescent="0.25">
      <c r="F338" s="4"/>
      <c r="G338" s="5"/>
    </row>
    <row r="339" spans="6:7" x14ac:dyDescent="0.25">
      <c r="F339" s="4"/>
      <c r="G339" s="5"/>
    </row>
    <row r="340" spans="6:7" x14ac:dyDescent="0.25">
      <c r="F340" s="4"/>
      <c r="G340" s="5"/>
    </row>
    <row r="341" spans="6:7" x14ac:dyDescent="0.25">
      <c r="F341" s="4"/>
      <c r="G341" s="5"/>
    </row>
    <row r="342" spans="6:7" x14ac:dyDescent="0.25">
      <c r="F342" s="4"/>
      <c r="G342" s="5"/>
    </row>
    <row r="343" spans="6:7" x14ac:dyDescent="0.25">
      <c r="F343" s="4"/>
      <c r="G343" s="5"/>
    </row>
    <row r="344" spans="6:7" x14ac:dyDescent="0.25">
      <c r="F344" s="4"/>
      <c r="G344" s="5"/>
    </row>
    <row r="345" spans="6:7" x14ac:dyDescent="0.25">
      <c r="F345" s="4"/>
      <c r="G345" s="5"/>
    </row>
    <row r="346" spans="6:7" x14ac:dyDescent="0.25">
      <c r="F346" s="4"/>
      <c r="G346" s="5"/>
    </row>
    <row r="347" spans="6:7" x14ac:dyDescent="0.25">
      <c r="F347" s="4"/>
      <c r="G347" s="5"/>
    </row>
    <row r="348" spans="6:7" x14ac:dyDescent="0.25">
      <c r="F348" s="4"/>
      <c r="G348" s="5"/>
    </row>
    <row r="349" spans="6:7" x14ac:dyDescent="0.25">
      <c r="F349" s="4"/>
      <c r="G349" s="5"/>
    </row>
    <row r="350" spans="6:7" x14ac:dyDescent="0.25">
      <c r="F350" s="4"/>
      <c r="G350" s="5"/>
    </row>
    <row r="351" spans="6:7" x14ac:dyDescent="0.25">
      <c r="F351" s="4"/>
      <c r="G351" s="5"/>
    </row>
    <row r="352" spans="6:7" x14ac:dyDescent="0.25">
      <c r="F352" s="4"/>
      <c r="G352" s="5"/>
    </row>
    <row r="353" spans="6:7" x14ac:dyDescent="0.25">
      <c r="F353" s="4"/>
      <c r="G353" s="5"/>
    </row>
    <row r="354" spans="6:7" x14ac:dyDescent="0.25">
      <c r="F354" s="4"/>
      <c r="G354" s="5"/>
    </row>
    <row r="355" spans="6:7" x14ac:dyDescent="0.25">
      <c r="F355" s="4"/>
      <c r="G355" s="5"/>
    </row>
    <row r="356" spans="6:7" x14ac:dyDescent="0.25">
      <c r="F356" s="4"/>
      <c r="G356" s="5"/>
    </row>
    <row r="357" spans="6:7" x14ac:dyDescent="0.25">
      <c r="F357" s="4"/>
      <c r="G357" s="5"/>
    </row>
    <row r="358" spans="6:7" x14ac:dyDescent="0.25">
      <c r="F358" s="4"/>
      <c r="G358" s="5"/>
    </row>
    <row r="359" spans="6:7" x14ac:dyDescent="0.25">
      <c r="F359" s="4"/>
      <c r="G359" s="5"/>
    </row>
    <row r="360" spans="6:7" x14ac:dyDescent="0.25">
      <c r="F360" s="4"/>
      <c r="G360" s="5"/>
    </row>
    <row r="361" spans="6:7" x14ac:dyDescent="0.25">
      <c r="F361" s="4"/>
      <c r="G361" s="5"/>
    </row>
    <row r="362" spans="6:7" x14ac:dyDescent="0.25">
      <c r="F362" s="4"/>
      <c r="G362" s="5"/>
    </row>
    <row r="363" spans="6:7" x14ac:dyDescent="0.25">
      <c r="F363" s="4"/>
      <c r="G363" s="5"/>
    </row>
    <row r="364" spans="6:7" x14ac:dyDescent="0.25">
      <c r="F364" s="4"/>
      <c r="G364" s="5"/>
    </row>
    <row r="365" spans="6:7" x14ac:dyDescent="0.25">
      <c r="F365" s="4"/>
      <c r="G365" s="5"/>
    </row>
    <row r="366" spans="6:7" x14ac:dyDescent="0.25">
      <c r="F366" s="4"/>
      <c r="G366" s="5"/>
    </row>
    <row r="367" spans="6:7" x14ac:dyDescent="0.25">
      <c r="F367" s="4"/>
      <c r="G367" s="5"/>
    </row>
    <row r="368" spans="6:7" x14ac:dyDescent="0.25">
      <c r="F368" s="4"/>
      <c r="G368" s="5"/>
    </row>
    <row r="369" spans="6:7" x14ac:dyDescent="0.25">
      <c r="F369" s="4"/>
      <c r="G369" s="5"/>
    </row>
    <row r="370" spans="6:7" x14ac:dyDescent="0.25">
      <c r="F370" s="4"/>
      <c r="G370" s="5"/>
    </row>
    <row r="371" spans="6:7" x14ac:dyDescent="0.25">
      <c r="F371" s="4"/>
      <c r="G371" s="5"/>
    </row>
    <row r="372" spans="6:7" x14ac:dyDescent="0.25">
      <c r="F372" s="4"/>
      <c r="G372" s="5"/>
    </row>
    <row r="373" spans="6:7" x14ac:dyDescent="0.25">
      <c r="F373" s="4"/>
      <c r="G373" s="5"/>
    </row>
    <row r="374" spans="6:7" x14ac:dyDescent="0.25">
      <c r="F374" s="4"/>
      <c r="G374" s="5"/>
    </row>
    <row r="375" spans="6:7" x14ac:dyDescent="0.25">
      <c r="F375" s="4"/>
      <c r="G375" s="5"/>
    </row>
    <row r="376" spans="6:7" x14ac:dyDescent="0.25">
      <c r="F376" s="4"/>
      <c r="G376" s="5"/>
    </row>
    <row r="377" spans="6:7" x14ac:dyDescent="0.25">
      <c r="F377" s="4"/>
      <c r="G377" s="5"/>
    </row>
    <row r="378" spans="6:7" x14ac:dyDescent="0.25">
      <c r="F378" s="4"/>
      <c r="G378" s="5"/>
    </row>
    <row r="379" spans="6:7" x14ac:dyDescent="0.25">
      <c r="F379" s="4"/>
      <c r="G379" s="5"/>
    </row>
    <row r="380" spans="6:7" x14ac:dyDescent="0.25">
      <c r="F380" s="4"/>
      <c r="G380" s="5"/>
    </row>
    <row r="381" spans="6:7" x14ac:dyDescent="0.25">
      <c r="F381" s="4"/>
      <c r="G381" s="5"/>
    </row>
    <row r="382" spans="6:7" x14ac:dyDescent="0.25">
      <c r="F382" s="4"/>
      <c r="G382" s="5"/>
    </row>
    <row r="383" spans="6:7" x14ac:dyDescent="0.25">
      <c r="F383" s="4"/>
      <c r="G383" s="5"/>
    </row>
    <row r="384" spans="6:7" x14ac:dyDescent="0.25">
      <c r="F384" s="4"/>
      <c r="G384" s="5"/>
    </row>
    <row r="385" spans="6:7" x14ac:dyDescent="0.25">
      <c r="F385" s="4"/>
      <c r="G385" s="5"/>
    </row>
    <row r="386" spans="6:7" x14ac:dyDescent="0.25">
      <c r="F386" s="4"/>
      <c r="G386" s="5"/>
    </row>
    <row r="387" spans="6:7" x14ac:dyDescent="0.25">
      <c r="F387" s="4"/>
      <c r="G387" s="5"/>
    </row>
    <row r="388" spans="6:7" x14ac:dyDescent="0.25">
      <c r="F388" s="4"/>
      <c r="G388" s="5"/>
    </row>
    <row r="389" spans="6:7" x14ac:dyDescent="0.25">
      <c r="F389" s="4"/>
      <c r="G389" s="5"/>
    </row>
    <row r="390" spans="6:7" x14ac:dyDescent="0.25">
      <c r="F390" s="4"/>
      <c r="G390" s="5"/>
    </row>
    <row r="391" spans="6:7" x14ac:dyDescent="0.25">
      <c r="F391" s="4"/>
      <c r="G391" s="5"/>
    </row>
    <row r="392" spans="6:7" x14ac:dyDescent="0.25">
      <c r="F392" s="4"/>
      <c r="G392" s="5"/>
    </row>
    <row r="393" spans="6:7" x14ac:dyDescent="0.25">
      <c r="F393" s="4"/>
      <c r="G393" s="5"/>
    </row>
    <row r="394" spans="6:7" x14ac:dyDescent="0.25">
      <c r="F394" s="4"/>
      <c r="G394" s="5"/>
    </row>
    <row r="395" spans="6:7" x14ac:dyDescent="0.25">
      <c r="F395" s="4"/>
      <c r="G395" s="5"/>
    </row>
    <row r="396" spans="6:7" x14ac:dyDescent="0.25">
      <c r="F396" s="4"/>
      <c r="G396" s="5"/>
    </row>
    <row r="397" spans="6:7" x14ac:dyDescent="0.25">
      <c r="F397" s="4"/>
      <c r="G397" s="5"/>
    </row>
    <row r="398" spans="6:7" x14ac:dyDescent="0.25">
      <c r="F398" s="4"/>
      <c r="G398" s="5"/>
    </row>
    <row r="399" spans="6:7" x14ac:dyDescent="0.25">
      <c r="F399" s="4"/>
      <c r="G399" s="5"/>
    </row>
    <row r="400" spans="6:7" x14ac:dyDescent="0.25">
      <c r="F400" s="4"/>
      <c r="G400" s="5"/>
    </row>
    <row r="401" spans="6:7" x14ac:dyDescent="0.25">
      <c r="F401" s="4"/>
      <c r="G401" s="5"/>
    </row>
    <row r="402" spans="6:7" x14ac:dyDescent="0.25">
      <c r="F402" s="4"/>
      <c r="G402" s="5"/>
    </row>
    <row r="403" spans="6:7" x14ac:dyDescent="0.25">
      <c r="F403" s="4"/>
      <c r="G403" s="5"/>
    </row>
    <row r="404" spans="6:7" x14ac:dyDescent="0.25">
      <c r="F404" s="4"/>
      <c r="G404" s="5"/>
    </row>
    <row r="405" spans="6:7" x14ac:dyDescent="0.25">
      <c r="F405" s="4"/>
      <c r="G405" s="5"/>
    </row>
    <row r="406" spans="6:7" x14ac:dyDescent="0.25">
      <c r="F406" s="4"/>
      <c r="G406" s="5"/>
    </row>
    <row r="407" spans="6:7" x14ac:dyDescent="0.25">
      <c r="F407" s="4"/>
      <c r="G407" s="5"/>
    </row>
    <row r="408" spans="6:7" x14ac:dyDescent="0.25">
      <c r="F408" s="4"/>
      <c r="G408" s="5"/>
    </row>
    <row r="409" spans="6:7" x14ac:dyDescent="0.25">
      <c r="F409" s="4"/>
      <c r="G409" s="5"/>
    </row>
    <row r="410" spans="6:7" x14ac:dyDescent="0.25">
      <c r="F410" s="4"/>
      <c r="G410" s="5"/>
    </row>
    <row r="411" spans="6:7" x14ac:dyDescent="0.25">
      <c r="F411" s="4"/>
      <c r="G411" s="5"/>
    </row>
    <row r="412" spans="6:7" x14ac:dyDescent="0.25">
      <c r="F412" s="4"/>
      <c r="G412" s="5"/>
    </row>
    <row r="413" spans="6:7" x14ac:dyDescent="0.25">
      <c r="F413" s="4"/>
      <c r="G413" s="5"/>
    </row>
    <row r="414" spans="6:7" x14ac:dyDescent="0.25">
      <c r="F414" s="4"/>
      <c r="G414" s="5"/>
    </row>
    <row r="415" spans="6:7" x14ac:dyDescent="0.25">
      <c r="F415" s="4"/>
      <c r="G415" s="5"/>
    </row>
    <row r="416" spans="6:7" x14ac:dyDescent="0.25">
      <c r="F416" s="4"/>
      <c r="G416" s="5"/>
    </row>
    <row r="417" spans="6:7" x14ac:dyDescent="0.25">
      <c r="F417" s="4"/>
      <c r="G417" s="5"/>
    </row>
    <row r="418" spans="6:7" x14ac:dyDescent="0.25">
      <c r="F418" s="4"/>
      <c r="G418" s="5"/>
    </row>
    <row r="419" spans="6:7" x14ac:dyDescent="0.25">
      <c r="F419" s="4"/>
      <c r="G419" s="5"/>
    </row>
    <row r="420" spans="6:7" x14ac:dyDescent="0.25">
      <c r="F420" s="4"/>
      <c r="G420" s="5"/>
    </row>
    <row r="421" spans="6:7" x14ac:dyDescent="0.25">
      <c r="F421" s="4"/>
      <c r="G421" s="5"/>
    </row>
    <row r="422" spans="6:7" x14ac:dyDescent="0.25">
      <c r="F422" s="4"/>
      <c r="G422" s="5"/>
    </row>
    <row r="423" spans="6:7" x14ac:dyDescent="0.25">
      <c r="F423" s="4"/>
      <c r="G423" s="5"/>
    </row>
    <row r="424" spans="6:7" x14ac:dyDescent="0.25">
      <c r="F424" s="4"/>
      <c r="G424" s="5"/>
    </row>
    <row r="425" spans="6:7" x14ac:dyDescent="0.25">
      <c r="F425" s="4"/>
      <c r="G425" s="5"/>
    </row>
    <row r="426" spans="6:7" x14ac:dyDescent="0.25">
      <c r="F426" s="4"/>
      <c r="G426" s="5"/>
    </row>
    <row r="427" spans="6:7" x14ac:dyDescent="0.25">
      <c r="F427" s="4"/>
      <c r="G427" s="5"/>
    </row>
    <row r="428" spans="6:7" x14ac:dyDescent="0.25">
      <c r="F428" s="4"/>
      <c r="G428" s="5"/>
    </row>
    <row r="429" spans="6:7" x14ac:dyDescent="0.25">
      <c r="F429" s="4"/>
      <c r="G429" s="5"/>
    </row>
    <row r="430" spans="6:7" x14ac:dyDescent="0.25">
      <c r="F430" s="4"/>
      <c r="G430" s="5"/>
    </row>
    <row r="431" spans="6:7" x14ac:dyDescent="0.25">
      <c r="F431" s="4"/>
      <c r="G431" s="5"/>
    </row>
    <row r="432" spans="6:7" x14ac:dyDescent="0.25">
      <c r="F432" s="4"/>
      <c r="G432" s="5"/>
    </row>
    <row r="433" spans="6:7" x14ac:dyDescent="0.25">
      <c r="F433" s="4"/>
      <c r="G433" s="5"/>
    </row>
    <row r="434" spans="6:7" x14ac:dyDescent="0.25">
      <c r="F434" s="4"/>
      <c r="G434" s="5"/>
    </row>
    <row r="435" spans="6:7" x14ac:dyDescent="0.25">
      <c r="F435" s="4"/>
      <c r="G435" s="5"/>
    </row>
    <row r="436" spans="6:7" x14ac:dyDescent="0.25">
      <c r="F436" s="4"/>
      <c r="G436" s="5"/>
    </row>
    <row r="437" spans="6:7" x14ac:dyDescent="0.25">
      <c r="F437" s="4"/>
      <c r="G437" s="5"/>
    </row>
    <row r="438" spans="6:7" x14ac:dyDescent="0.25">
      <c r="F438" s="4"/>
      <c r="G438" s="5"/>
    </row>
    <row r="439" spans="6:7" x14ac:dyDescent="0.25">
      <c r="F439" s="4"/>
      <c r="G439" s="5"/>
    </row>
    <row r="440" spans="6:7" x14ac:dyDescent="0.25">
      <c r="F440" s="4"/>
      <c r="G440" s="5"/>
    </row>
    <row r="441" spans="6:7" x14ac:dyDescent="0.25">
      <c r="F441" s="4"/>
      <c r="G441" s="5"/>
    </row>
    <row r="442" spans="6:7" x14ac:dyDescent="0.25">
      <c r="F442" s="4"/>
      <c r="G442" s="5"/>
    </row>
    <row r="443" spans="6:7" x14ac:dyDescent="0.25">
      <c r="F443" s="4"/>
      <c r="G443" s="5"/>
    </row>
    <row r="444" spans="6:7" x14ac:dyDescent="0.25">
      <c r="F444" s="4"/>
      <c r="G444" s="5"/>
    </row>
    <row r="445" spans="6:7" x14ac:dyDescent="0.25">
      <c r="F445" s="4"/>
      <c r="G445" s="5"/>
    </row>
    <row r="446" spans="6:7" x14ac:dyDescent="0.25">
      <c r="F446" s="4"/>
      <c r="G446" s="5"/>
    </row>
    <row r="447" spans="6:7" x14ac:dyDescent="0.25">
      <c r="F447" s="4"/>
      <c r="G447" s="5"/>
    </row>
    <row r="448" spans="6:7" x14ac:dyDescent="0.25">
      <c r="F448" s="4"/>
      <c r="G448" s="5"/>
    </row>
    <row r="449" spans="6:7" x14ac:dyDescent="0.25">
      <c r="F449" s="4"/>
      <c r="G449" s="5"/>
    </row>
    <row r="450" spans="6:7" x14ac:dyDescent="0.25">
      <c r="F450" s="4"/>
      <c r="G450" s="5"/>
    </row>
    <row r="451" spans="6:7" x14ac:dyDescent="0.25">
      <c r="F451" s="4"/>
      <c r="G451" s="5"/>
    </row>
    <row r="452" spans="6:7" x14ac:dyDescent="0.25">
      <c r="F452" s="4"/>
      <c r="G452" s="5"/>
    </row>
    <row r="453" spans="6:7" x14ac:dyDescent="0.25">
      <c r="F453" s="4"/>
      <c r="G453" s="5"/>
    </row>
    <row r="454" spans="6:7" x14ac:dyDescent="0.25">
      <c r="F454" s="4"/>
      <c r="G454" s="5"/>
    </row>
    <row r="455" spans="6:7" x14ac:dyDescent="0.25">
      <c r="F455" s="4"/>
      <c r="G455" s="5"/>
    </row>
    <row r="456" spans="6:7" x14ac:dyDescent="0.25">
      <c r="F456" s="4"/>
      <c r="G456" s="5"/>
    </row>
    <row r="457" spans="6:7" x14ac:dyDescent="0.25">
      <c r="F457" s="4"/>
      <c r="G457" s="5"/>
    </row>
    <row r="458" spans="6:7" x14ac:dyDescent="0.25">
      <c r="F458" s="4"/>
      <c r="G458" s="5"/>
    </row>
    <row r="459" spans="6:7" x14ac:dyDescent="0.25">
      <c r="F459" s="4"/>
      <c r="G459" s="5"/>
    </row>
    <row r="460" spans="6:7" x14ac:dyDescent="0.25">
      <c r="F460" s="4"/>
      <c r="G460" s="5"/>
    </row>
    <row r="461" spans="6:7" x14ac:dyDescent="0.25">
      <c r="F461" s="4"/>
      <c r="G461" s="5"/>
    </row>
    <row r="462" spans="6:7" x14ac:dyDescent="0.25">
      <c r="F462" s="4"/>
      <c r="G462" s="5"/>
    </row>
    <row r="463" spans="6:7" x14ac:dyDescent="0.25">
      <c r="F463" s="4"/>
      <c r="G463" s="5"/>
    </row>
    <row r="464" spans="6:7" x14ac:dyDescent="0.25">
      <c r="F464" s="4"/>
      <c r="G464" s="5"/>
    </row>
    <row r="465" spans="6:7" x14ac:dyDescent="0.25">
      <c r="F465" s="4"/>
      <c r="G465" s="5"/>
    </row>
    <row r="466" spans="6:7" x14ac:dyDescent="0.25">
      <c r="F466" s="4"/>
      <c r="G466" s="5"/>
    </row>
    <row r="467" spans="6:7" x14ac:dyDescent="0.25">
      <c r="F467" s="4"/>
      <c r="G467" s="5"/>
    </row>
    <row r="468" spans="6:7" x14ac:dyDescent="0.25">
      <c r="F468" s="4"/>
      <c r="G468" s="5"/>
    </row>
    <row r="469" spans="6:7" x14ac:dyDescent="0.25">
      <c r="F469" s="4"/>
      <c r="G469" s="5"/>
    </row>
    <row r="470" spans="6:7" x14ac:dyDescent="0.25">
      <c r="F470" s="4"/>
      <c r="G470" s="5"/>
    </row>
    <row r="471" spans="6:7" x14ac:dyDescent="0.25">
      <c r="F471" s="4"/>
      <c r="G471" s="5"/>
    </row>
    <row r="472" spans="6:7" x14ac:dyDescent="0.25">
      <c r="F472" s="4"/>
      <c r="G472" s="5"/>
    </row>
    <row r="473" spans="6:7" x14ac:dyDescent="0.25">
      <c r="F473" s="4"/>
      <c r="G473" s="5"/>
    </row>
    <row r="474" spans="6:7" x14ac:dyDescent="0.25">
      <c r="F474" s="4"/>
      <c r="G474" s="5"/>
    </row>
    <row r="475" spans="6:7" x14ac:dyDescent="0.25">
      <c r="F475" s="4"/>
      <c r="G475" s="5"/>
    </row>
    <row r="476" spans="6:7" x14ac:dyDescent="0.25">
      <c r="F476" s="4"/>
      <c r="G476" s="5"/>
    </row>
    <row r="477" spans="6:7" x14ac:dyDescent="0.25">
      <c r="F477" s="4"/>
      <c r="G477" s="5"/>
    </row>
    <row r="478" spans="6:7" x14ac:dyDescent="0.25">
      <c r="F478" s="4"/>
      <c r="G478" s="5"/>
    </row>
    <row r="479" spans="6:7" x14ac:dyDescent="0.25">
      <c r="F479" s="4"/>
      <c r="G479" s="5"/>
    </row>
    <row r="480" spans="6:7" x14ac:dyDescent="0.25">
      <c r="F480" s="4"/>
      <c r="G480" s="5"/>
    </row>
    <row r="481" spans="6:7" x14ac:dyDescent="0.25">
      <c r="F481" s="4"/>
      <c r="G481" s="5"/>
    </row>
    <row r="482" spans="6:7" x14ac:dyDescent="0.25">
      <c r="F482" s="4"/>
      <c r="G482" s="5"/>
    </row>
    <row r="483" spans="6:7" x14ac:dyDescent="0.25">
      <c r="F483" s="4"/>
      <c r="G483" s="5"/>
    </row>
    <row r="484" spans="6:7" x14ac:dyDescent="0.25">
      <c r="F484" s="4"/>
      <c r="G484" s="5"/>
    </row>
    <row r="485" spans="6:7" x14ac:dyDescent="0.25">
      <c r="F485" s="4"/>
      <c r="G485" s="5"/>
    </row>
    <row r="486" spans="6:7" x14ac:dyDescent="0.25">
      <c r="F486" s="4"/>
      <c r="G486" s="5"/>
    </row>
    <row r="487" spans="6:7" x14ac:dyDescent="0.25">
      <c r="F487" s="4"/>
      <c r="G487" s="5"/>
    </row>
    <row r="488" spans="6:7" x14ac:dyDescent="0.25">
      <c r="F488" s="4"/>
      <c r="G488" s="5"/>
    </row>
    <row r="489" spans="6:7" x14ac:dyDescent="0.25">
      <c r="F489" s="4"/>
      <c r="G489" s="5"/>
    </row>
    <row r="490" spans="6:7" x14ac:dyDescent="0.25">
      <c r="F490" s="4"/>
      <c r="G490" s="5"/>
    </row>
    <row r="491" spans="6:7" x14ac:dyDescent="0.25">
      <c r="F491" s="4"/>
      <c r="G491" s="5"/>
    </row>
    <row r="492" spans="6:7" x14ac:dyDescent="0.25">
      <c r="F492" s="4"/>
      <c r="G492" s="5"/>
    </row>
    <row r="493" spans="6:7" x14ac:dyDescent="0.25">
      <c r="F493" s="4"/>
      <c r="G493" s="5"/>
    </row>
    <row r="494" spans="6:7" x14ac:dyDescent="0.25">
      <c r="F494" s="4"/>
      <c r="G494" s="5"/>
    </row>
    <row r="495" spans="6:7" x14ac:dyDescent="0.25">
      <c r="F495" s="4"/>
      <c r="G495" s="5"/>
    </row>
    <row r="496" spans="6:7" x14ac:dyDescent="0.25">
      <c r="F496" s="4"/>
      <c r="G496" s="5"/>
    </row>
    <row r="497" spans="6:7" x14ac:dyDescent="0.25">
      <c r="F497" s="4"/>
      <c r="G497" s="5"/>
    </row>
    <row r="498" spans="6:7" x14ac:dyDescent="0.25">
      <c r="F498" s="4"/>
      <c r="G498" s="5"/>
    </row>
    <row r="499" spans="6:7" x14ac:dyDescent="0.25">
      <c r="F499" s="4"/>
      <c r="G499" s="5"/>
    </row>
    <row r="500" spans="6:7" x14ac:dyDescent="0.25">
      <c r="F500" s="4"/>
      <c r="G500" s="5"/>
    </row>
    <row r="501" spans="6:7" x14ac:dyDescent="0.25">
      <c r="F501" s="4"/>
      <c r="G501" s="5"/>
    </row>
    <row r="502" spans="6:7" x14ac:dyDescent="0.25">
      <c r="F502" s="4"/>
      <c r="G502" s="5"/>
    </row>
    <row r="503" spans="6:7" x14ac:dyDescent="0.25">
      <c r="F503" s="4"/>
      <c r="G503" s="5"/>
    </row>
    <row r="504" spans="6:7" x14ac:dyDescent="0.25">
      <c r="F504" s="4"/>
      <c r="G504" s="5"/>
    </row>
    <row r="505" spans="6:7" x14ac:dyDescent="0.25">
      <c r="F505" s="4"/>
      <c r="G505" s="5"/>
    </row>
    <row r="506" spans="6:7" x14ac:dyDescent="0.25">
      <c r="F506" s="4"/>
      <c r="G506" s="5"/>
    </row>
    <row r="507" spans="6:7" x14ac:dyDescent="0.25">
      <c r="F507" s="4"/>
      <c r="G507" s="5"/>
    </row>
    <row r="508" spans="6:7" x14ac:dyDescent="0.25">
      <c r="F508" s="4"/>
      <c r="G508" s="5"/>
    </row>
    <row r="509" spans="6:7" x14ac:dyDescent="0.25">
      <c r="F509" s="4"/>
      <c r="G509" s="5"/>
    </row>
    <row r="510" spans="6:7" x14ac:dyDescent="0.25">
      <c r="F510" s="4"/>
      <c r="G510" s="5"/>
    </row>
    <row r="511" spans="6:7" x14ac:dyDescent="0.25">
      <c r="F511" s="4"/>
      <c r="G511" s="5"/>
    </row>
    <row r="512" spans="6:7" x14ac:dyDescent="0.25">
      <c r="F512" s="4"/>
      <c r="G512" s="5"/>
    </row>
    <row r="513" spans="6:7" x14ac:dyDescent="0.25">
      <c r="F513" s="4"/>
      <c r="G513" s="5"/>
    </row>
    <row r="514" spans="6:7" x14ac:dyDescent="0.25">
      <c r="F514" s="4"/>
      <c r="G514" s="5"/>
    </row>
    <row r="515" spans="6:7" x14ac:dyDescent="0.25">
      <c r="F515" s="4"/>
      <c r="G515" s="5"/>
    </row>
    <row r="516" spans="6:7" x14ac:dyDescent="0.25">
      <c r="F516" s="4"/>
      <c r="G516" s="5"/>
    </row>
    <row r="517" spans="6:7" x14ac:dyDescent="0.25">
      <c r="F517" s="4"/>
      <c r="G517" s="5"/>
    </row>
    <row r="518" spans="6:7" x14ac:dyDescent="0.25">
      <c r="F518" s="4"/>
      <c r="G518" s="5"/>
    </row>
    <row r="519" spans="6:7" x14ac:dyDescent="0.25">
      <c r="F519" s="4"/>
      <c r="G519" s="5"/>
    </row>
    <row r="520" spans="6:7" x14ac:dyDescent="0.25">
      <c r="F520" s="4"/>
      <c r="G520" s="5"/>
    </row>
    <row r="521" spans="6:7" x14ac:dyDescent="0.25">
      <c r="F521" s="4"/>
      <c r="G521" s="5"/>
    </row>
    <row r="522" spans="6:7" x14ac:dyDescent="0.25">
      <c r="F522" s="4"/>
      <c r="G522" s="5"/>
    </row>
    <row r="523" spans="6:7" x14ac:dyDescent="0.25">
      <c r="F523" s="4"/>
      <c r="G523" s="5"/>
    </row>
    <row r="524" spans="6:7" x14ac:dyDescent="0.25">
      <c r="F524" s="4"/>
      <c r="G524" s="5"/>
    </row>
    <row r="525" spans="6:7" x14ac:dyDescent="0.25">
      <c r="F525" s="4"/>
      <c r="G525" s="5"/>
    </row>
    <row r="526" spans="6:7" x14ac:dyDescent="0.25">
      <c r="F526" s="4"/>
      <c r="G526" s="5"/>
    </row>
    <row r="527" spans="6:7" x14ac:dyDescent="0.25">
      <c r="F527" s="4"/>
      <c r="G527" s="5"/>
    </row>
    <row r="528" spans="6:7" x14ac:dyDescent="0.25">
      <c r="F528" s="4"/>
      <c r="G528" s="5"/>
    </row>
    <row r="529" spans="6:7" x14ac:dyDescent="0.25">
      <c r="F529" s="4"/>
      <c r="G529" s="5"/>
    </row>
    <row r="530" spans="6:7" x14ac:dyDescent="0.25">
      <c r="F530" s="4"/>
      <c r="G530" s="5"/>
    </row>
    <row r="531" spans="6:7" x14ac:dyDescent="0.25">
      <c r="F531" s="4"/>
      <c r="G531" s="5"/>
    </row>
    <row r="532" spans="6:7" x14ac:dyDescent="0.25">
      <c r="F532" s="4"/>
      <c r="G532" s="5"/>
    </row>
    <row r="533" spans="6:7" x14ac:dyDescent="0.25">
      <c r="F533" s="4"/>
      <c r="G533" s="5"/>
    </row>
    <row r="534" spans="6:7" x14ac:dyDescent="0.25">
      <c r="F534" s="4"/>
      <c r="G534" s="5"/>
    </row>
    <row r="535" spans="6:7" x14ac:dyDescent="0.25">
      <c r="F535" s="4"/>
      <c r="G535" s="5"/>
    </row>
    <row r="536" spans="6:7" x14ac:dyDescent="0.25">
      <c r="F536" s="4"/>
      <c r="G536" s="5"/>
    </row>
    <row r="537" spans="6:7" x14ac:dyDescent="0.25">
      <c r="F537" s="4"/>
      <c r="G537" s="5"/>
    </row>
    <row r="538" spans="6:7" x14ac:dyDescent="0.25">
      <c r="F538" s="4"/>
      <c r="G538" s="5"/>
    </row>
    <row r="539" spans="6:7" x14ac:dyDescent="0.25">
      <c r="F539" s="4"/>
      <c r="G539" s="5"/>
    </row>
    <row r="540" spans="6:7" x14ac:dyDescent="0.25">
      <c r="F540" s="4"/>
      <c r="G540" s="5"/>
    </row>
    <row r="541" spans="6:7" x14ac:dyDescent="0.25">
      <c r="F541" s="4"/>
      <c r="G541" s="5"/>
    </row>
    <row r="542" spans="6:7" x14ac:dyDescent="0.25">
      <c r="F542" s="4"/>
      <c r="G542" s="5"/>
    </row>
    <row r="543" spans="6:7" x14ac:dyDescent="0.25">
      <c r="F543" s="4"/>
      <c r="G543" s="5"/>
    </row>
    <row r="544" spans="6:7" x14ac:dyDescent="0.25">
      <c r="F544" s="4"/>
      <c r="G544" s="5"/>
    </row>
    <row r="545" spans="6:7" x14ac:dyDescent="0.25">
      <c r="F545" s="4"/>
      <c r="G545" s="5"/>
    </row>
    <row r="546" spans="6:7" x14ac:dyDescent="0.25">
      <c r="F546" s="4"/>
      <c r="G546" s="5"/>
    </row>
    <row r="547" spans="6:7" x14ac:dyDescent="0.25">
      <c r="F547" s="4"/>
      <c r="G547" s="5"/>
    </row>
    <row r="548" spans="6:7" x14ac:dyDescent="0.25">
      <c r="F548" s="4"/>
      <c r="G548" s="5"/>
    </row>
    <row r="549" spans="6:7" x14ac:dyDescent="0.25">
      <c r="F549" s="4"/>
      <c r="G549" s="5"/>
    </row>
    <row r="550" spans="6:7" x14ac:dyDescent="0.25">
      <c r="F550" s="4"/>
      <c r="G550" s="5"/>
    </row>
    <row r="551" spans="6:7" x14ac:dyDescent="0.25">
      <c r="F551" s="4"/>
      <c r="G551" s="5"/>
    </row>
    <row r="552" spans="6:7" x14ac:dyDescent="0.25">
      <c r="F552" s="4"/>
      <c r="G552" s="5"/>
    </row>
    <row r="553" spans="6:7" x14ac:dyDescent="0.25">
      <c r="F553" s="4"/>
      <c r="G553" s="5"/>
    </row>
    <row r="554" spans="6:7" x14ac:dyDescent="0.25">
      <c r="F554" s="4"/>
      <c r="G554" s="5"/>
    </row>
    <row r="555" spans="6:7" x14ac:dyDescent="0.25">
      <c r="F555" s="4"/>
      <c r="G555" s="5"/>
    </row>
    <row r="556" spans="6:7" x14ac:dyDescent="0.25">
      <c r="F556" s="4"/>
      <c r="G556" s="5"/>
    </row>
    <row r="557" spans="6:7" x14ac:dyDescent="0.25">
      <c r="F557" s="4"/>
      <c r="G557" s="5"/>
    </row>
    <row r="558" spans="6:7" x14ac:dyDescent="0.25">
      <c r="F558" s="4"/>
      <c r="G558" s="5"/>
    </row>
    <row r="559" spans="6:7" x14ac:dyDescent="0.25">
      <c r="F559" s="4"/>
      <c r="G559" s="5"/>
    </row>
    <row r="560" spans="6:7" x14ac:dyDescent="0.25">
      <c r="F560" s="4"/>
      <c r="G560" s="5"/>
    </row>
    <row r="561" spans="6:7" x14ac:dyDescent="0.25">
      <c r="F561" s="4"/>
      <c r="G561" s="5"/>
    </row>
    <row r="562" spans="6:7" x14ac:dyDescent="0.25">
      <c r="F562" s="4"/>
      <c r="G562" s="5"/>
    </row>
    <row r="563" spans="6:7" x14ac:dyDescent="0.25">
      <c r="F563" s="4"/>
      <c r="G563" s="5"/>
    </row>
    <row r="564" spans="6:7" x14ac:dyDescent="0.25">
      <c r="F564" s="4"/>
      <c r="G564" s="5"/>
    </row>
    <row r="565" spans="6:7" x14ac:dyDescent="0.25">
      <c r="F565" s="4"/>
      <c r="G565" s="5"/>
    </row>
    <row r="566" spans="6:7" x14ac:dyDescent="0.25">
      <c r="F566" s="4"/>
      <c r="G566" s="5"/>
    </row>
    <row r="567" spans="6:7" x14ac:dyDescent="0.25">
      <c r="F567" s="4"/>
      <c r="G567" s="5"/>
    </row>
    <row r="568" spans="6:7" x14ac:dyDescent="0.25">
      <c r="F568" s="4"/>
      <c r="G568" s="5"/>
    </row>
    <row r="569" spans="6:7" x14ac:dyDescent="0.25">
      <c r="F569" s="4"/>
      <c r="G569" s="5"/>
    </row>
    <row r="570" spans="6:7" x14ac:dyDescent="0.25">
      <c r="F570" s="4"/>
      <c r="G570" s="5"/>
    </row>
    <row r="571" spans="6:7" x14ac:dyDescent="0.25">
      <c r="F571" s="4"/>
      <c r="G571" s="5"/>
    </row>
    <row r="572" spans="6:7" x14ac:dyDescent="0.25">
      <c r="F572" s="4"/>
      <c r="G572" s="5"/>
    </row>
    <row r="573" spans="6:7" x14ac:dyDescent="0.25">
      <c r="F573" s="4"/>
      <c r="G573" s="5"/>
    </row>
    <row r="574" spans="6:7" x14ac:dyDescent="0.25">
      <c r="F574" s="4"/>
      <c r="G574" s="5"/>
    </row>
    <row r="575" spans="6:7" x14ac:dyDescent="0.25">
      <c r="F575" s="4"/>
      <c r="G575" s="5"/>
    </row>
    <row r="576" spans="6:7" x14ac:dyDescent="0.25">
      <c r="F576" s="4"/>
      <c r="G576" s="5"/>
    </row>
    <row r="577" spans="6:7" x14ac:dyDescent="0.25">
      <c r="F577" s="4"/>
      <c r="G577" s="5"/>
    </row>
    <row r="578" spans="6:7" x14ac:dyDescent="0.25">
      <c r="F578" s="4"/>
      <c r="G578" s="5"/>
    </row>
    <row r="579" spans="6:7" x14ac:dyDescent="0.25">
      <c r="F579" s="4"/>
      <c r="G579" s="5"/>
    </row>
    <row r="580" spans="6:7" x14ac:dyDescent="0.25">
      <c r="F580" s="4"/>
      <c r="G580" s="5"/>
    </row>
    <row r="581" spans="6:7" x14ac:dyDescent="0.25">
      <c r="F581" s="4"/>
      <c r="G581" s="5"/>
    </row>
    <row r="582" spans="6:7" x14ac:dyDescent="0.25">
      <c r="F582" s="4"/>
      <c r="G582" s="5"/>
    </row>
    <row r="583" spans="6:7" x14ac:dyDescent="0.25">
      <c r="F583" s="4"/>
      <c r="G583" s="5"/>
    </row>
    <row r="584" spans="6:7" x14ac:dyDescent="0.25">
      <c r="F584" s="4"/>
      <c r="G584" s="5"/>
    </row>
    <row r="585" spans="6:7" x14ac:dyDescent="0.25">
      <c r="F585" s="4"/>
      <c r="G585" s="5"/>
    </row>
    <row r="586" spans="6:7" x14ac:dyDescent="0.25">
      <c r="F586" s="4"/>
      <c r="G586" s="5"/>
    </row>
    <row r="587" spans="6:7" x14ac:dyDescent="0.25">
      <c r="F587" s="4"/>
      <c r="G587" s="5"/>
    </row>
    <row r="588" spans="6:7" x14ac:dyDescent="0.25">
      <c r="F588" s="4"/>
      <c r="G588" s="5"/>
    </row>
    <row r="589" spans="6:7" x14ac:dyDescent="0.25">
      <c r="F589" s="4"/>
      <c r="G589" s="5"/>
    </row>
    <row r="590" spans="6:7" x14ac:dyDescent="0.25">
      <c r="F590" s="4"/>
      <c r="G590" s="5"/>
    </row>
    <row r="591" spans="6:7" x14ac:dyDescent="0.25">
      <c r="F591" s="4"/>
      <c r="G591" s="5"/>
    </row>
    <row r="592" spans="6:7" x14ac:dyDescent="0.25">
      <c r="F592" s="4"/>
      <c r="G592" s="5"/>
    </row>
    <row r="593" spans="6:7" x14ac:dyDescent="0.25">
      <c r="F593" s="4"/>
      <c r="G593" s="5"/>
    </row>
    <row r="594" spans="6:7" x14ac:dyDescent="0.25">
      <c r="F594" s="4"/>
      <c r="G594" s="5"/>
    </row>
    <row r="595" spans="6:7" x14ac:dyDescent="0.25">
      <c r="F595" s="4"/>
      <c r="G595" s="5"/>
    </row>
    <row r="596" spans="6:7" x14ac:dyDescent="0.25">
      <c r="F596" s="4"/>
      <c r="G596" s="5"/>
    </row>
    <row r="597" spans="6:7" x14ac:dyDescent="0.25">
      <c r="F597" s="4"/>
      <c r="G597" s="5"/>
    </row>
    <row r="598" spans="6:7" x14ac:dyDescent="0.25">
      <c r="F598" s="4"/>
      <c r="G598" s="5"/>
    </row>
    <row r="599" spans="6:7" x14ac:dyDescent="0.25">
      <c r="F599" s="4"/>
      <c r="G599" s="5"/>
    </row>
    <row r="600" spans="6:7" x14ac:dyDescent="0.25">
      <c r="F600" s="4"/>
      <c r="G600" s="5"/>
    </row>
    <row r="601" spans="6:7" x14ac:dyDescent="0.25">
      <c r="F601" s="4"/>
      <c r="G601" s="5"/>
    </row>
    <row r="602" spans="6:7" x14ac:dyDescent="0.25">
      <c r="F602" s="4"/>
      <c r="G602" s="5"/>
    </row>
    <row r="603" spans="6:7" x14ac:dyDescent="0.25">
      <c r="F603" s="4"/>
      <c r="G603" s="5"/>
    </row>
    <row r="604" spans="6:7" x14ac:dyDescent="0.25">
      <c r="F604" s="4"/>
      <c r="G604" s="5"/>
    </row>
    <row r="605" spans="6:7" x14ac:dyDescent="0.25">
      <c r="F605" s="4"/>
      <c r="G605" s="5"/>
    </row>
    <row r="606" spans="6:7" x14ac:dyDescent="0.25">
      <c r="F606" s="4"/>
      <c r="G606" s="5"/>
    </row>
    <row r="607" spans="6:7" x14ac:dyDescent="0.25">
      <c r="F607" s="4"/>
      <c r="G607" s="5"/>
    </row>
    <row r="608" spans="6:7" x14ac:dyDescent="0.25">
      <c r="F608" s="4"/>
      <c r="G608" s="5"/>
    </row>
    <row r="609" spans="6:7" x14ac:dyDescent="0.25">
      <c r="F609" s="4"/>
      <c r="G609" s="5"/>
    </row>
    <row r="610" spans="6:7" x14ac:dyDescent="0.25">
      <c r="F610" s="4"/>
      <c r="G610" s="5"/>
    </row>
    <row r="611" spans="6:7" x14ac:dyDescent="0.25">
      <c r="F611" s="4"/>
      <c r="G611" s="5"/>
    </row>
    <row r="612" spans="6:7" x14ac:dyDescent="0.25">
      <c r="F612" s="4"/>
      <c r="G612" s="5"/>
    </row>
    <row r="613" spans="6:7" x14ac:dyDescent="0.25">
      <c r="F613" s="4"/>
      <c r="G613" s="5"/>
    </row>
    <row r="614" spans="6:7" x14ac:dyDescent="0.25">
      <c r="F614" s="4"/>
      <c r="G614" s="5"/>
    </row>
    <row r="615" spans="6:7" x14ac:dyDescent="0.25">
      <c r="F615" s="4"/>
      <c r="G615" s="5"/>
    </row>
    <row r="616" spans="6:7" x14ac:dyDescent="0.25">
      <c r="F616" s="4"/>
      <c r="G616" s="5"/>
    </row>
    <row r="617" spans="6:7" x14ac:dyDescent="0.25">
      <c r="F617" s="4"/>
      <c r="G617" s="5"/>
    </row>
    <row r="618" spans="6:7" x14ac:dyDescent="0.25">
      <c r="F618" s="4"/>
      <c r="G618" s="5"/>
    </row>
    <row r="619" spans="6:7" x14ac:dyDescent="0.25">
      <c r="F619" s="4"/>
      <c r="G619" s="5"/>
    </row>
    <row r="620" spans="6:7" x14ac:dyDescent="0.25">
      <c r="F620" s="4"/>
      <c r="G620" s="5"/>
    </row>
    <row r="621" spans="6:7" x14ac:dyDescent="0.25">
      <c r="F621" s="4"/>
      <c r="G621" s="5"/>
    </row>
    <row r="622" spans="6:7" x14ac:dyDescent="0.25">
      <c r="F622" s="4"/>
      <c r="G622" s="5"/>
    </row>
    <row r="623" spans="6:7" x14ac:dyDescent="0.25">
      <c r="F623" s="4"/>
      <c r="G623" s="5"/>
    </row>
    <row r="624" spans="6:7" x14ac:dyDescent="0.25">
      <c r="F624" s="4"/>
      <c r="G624" s="5"/>
    </row>
    <row r="625" spans="6:7" x14ac:dyDescent="0.25">
      <c r="F625" s="4"/>
      <c r="G625" s="5"/>
    </row>
    <row r="626" spans="6:7" x14ac:dyDescent="0.25">
      <c r="F626" s="4"/>
      <c r="G626" s="5"/>
    </row>
    <row r="627" spans="6:7" x14ac:dyDescent="0.25">
      <c r="F627" s="4"/>
      <c r="G627" s="5"/>
    </row>
    <row r="628" spans="6:7" x14ac:dyDescent="0.25">
      <c r="F628" s="4"/>
      <c r="G628" s="5"/>
    </row>
    <row r="629" spans="6:7" x14ac:dyDescent="0.25">
      <c r="F629" s="4"/>
      <c r="G629" s="5"/>
    </row>
    <row r="630" spans="6:7" x14ac:dyDescent="0.25">
      <c r="F630" s="4"/>
      <c r="G630" s="5"/>
    </row>
    <row r="631" spans="6:7" x14ac:dyDescent="0.25">
      <c r="F631" s="4"/>
      <c r="G631" s="5"/>
    </row>
    <row r="632" spans="6:7" x14ac:dyDescent="0.25">
      <c r="F632" s="4"/>
      <c r="G632" s="5"/>
    </row>
    <row r="633" spans="6:7" x14ac:dyDescent="0.25">
      <c r="F633" s="4"/>
      <c r="G633" s="5"/>
    </row>
    <row r="634" spans="6:7" x14ac:dyDescent="0.25">
      <c r="F634" s="4"/>
      <c r="G634" s="5"/>
    </row>
    <row r="635" spans="6:7" x14ac:dyDescent="0.25">
      <c r="F635" s="4"/>
      <c r="G635" s="5"/>
    </row>
    <row r="636" spans="6:7" x14ac:dyDescent="0.25">
      <c r="F636" s="4"/>
      <c r="G636" s="5"/>
    </row>
    <row r="637" spans="6:7" x14ac:dyDescent="0.25">
      <c r="F637" s="4"/>
      <c r="G637" s="5"/>
    </row>
    <row r="638" spans="6:7" x14ac:dyDescent="0.25">
      <c r="F638" s="4"/>
      <c r="G638" s="5"/>
    </row>
    <row r="639" spans="6:7" x14ac:dyDescent="0.25">
      <c r="F639" s="4"/>
      <c r="G639" s="5"/>
    </row>
    <row r="640" spans="6:7" x14ac:dyDescent="0.25">
      <c r="F640" s="4"/>
      <c r="G640" s="5"/>
    </row>
    <row r="641" spans="6:7" x14ac:dyDescent="0.25">
      <c r="F641" s="4"/>
      <c r="G641" s="5"/>
    </row>
    <row r="642" spans="6:7" x14ac:dyDescent="0.25">
      <c r="F642" s="4"/>
      <c r="G642" s="5"/>
    </row>
    <row r="643" spans="6:7" x14ac:dyDescent="0.25">
      <c r="F643" s="4"/>
      <c r="G643" s="5"/>
    </row>
    <row r="644" spans="6:7" x14ac:dyDescent="0.25">
      <c r="F644" s="4"/>
      <c r="G644" s="5"/>
    </row>
    <row r="645" spans="6:7" x14ac:dyDescent="0.25">
      <c r="F645" s="4"/>
      <c r="G645" s="5"/>
    </row>
    <row r="646" spans="6:7" x14ac:dyDescent="0.25">
      <c r="F646" s="4"/>
      <c r="G646" s="5"/>
    </row>
    <row r="647" spans="6:7" x14ac:dyDescent="0.25">
      <c r="F647" s="4"/>
      <c r="G647" s="5"/>
    </row>
    <row r="648" spans="6:7" x14ac:dyDescent="0.25">
      <c r="F648" s="4"/>
      <c r="G648" s="5"/>
    </row>
    <row r="649" spans="6:7" x14ac:dyDescent="0.25">
      <c r="F649" s="4"/>
      <c r="G649" s="5"/>
    </row>
    <row r="650" spans="6:7" x14ac:dyDescent="0.25">
      <c r="F650" s="4"/>
      <c r="G650" s="5"/>
    </row>
    <row r="651" spans="6:7" x14ac:dyDescent="0.25">
      <c r="F651" s="4"/>
      <c r="G651" s="5"/>
    </row>
    <row r="652" spans="6:7" x14ac:dyDescent="0.25">
      <c r="F652" s="4"/>
      <c r="G652" s="5"/>
    </row>
    <row r="653" spans="6:7" x14ac:dyDescent="0.25">
      <c r="F653" s="4"/>
      <c r="G653" s="5"/>
    </row>
    <row r="654" spans="6:7" x14ac:dyDescent="0.25">
      <c r="F654" s="4"/>
      <c r="G654" s="5"/>
    </row>
    <row r="655" spans="6:7" x14ac:dyDescent="0.25">
      <c r="F655" s="4"/>
      <c r="G655" s="5"/>
    </row>
    <row r="656" spans="6:7" x14ac:dyDescent="0.25">
      <c r="F656" s="4"/>
      <c r="G656" s="5"/>
    </row>
    <row r="657" spans="6:7" x14ac:dyDescent="0.25">
      <c r="F657" s="4"/>
      <c r="G657" s="5"/>
    </row>
    <row r="658" spans="6:7" x14ac:dyDescent="0.25">
      <c r="F658" s="4"/>
      <c r="G658" s="5"/>
    </row>
  </sheetData>
  <pageMargins left="0.7" right="0.7" top="0.75" bottom="0.75" header="0.3" footer="0.3"/>
  <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00461-76ED-4035-BB70-48B7DF487A79}">
  <dimension ref="A2:G623"/>
  <sheetViews>
    <sheetView topLeftCell="A153" workbookViewId="0">
      <selection activeCell="B153" sqref="B153"/>
    </sheetView>
  </sheetViews>
  <sheetFormatPr defaultRowHeight="18.75" x14ac:dyDescent="0.3"/>
  <cols>
    <col min="1" max="1" width="9.140625" style="12"/>
    <col min="2" max="2" width="30.7109375" style="12" bestFit="1" customWidth="1"/>
    <col min="3" max="3" width="19.5703125" style="12" bestFit="1" customWidth="1"/>
    <col min="4" max="4" width="8.5703125" style="12" customWidth="1"/>
    <col min="5" max="5" width="21.85546875" style="12" bestFit="1" customWidth="1"/>
    <col min="6" max="6" width="15.140625" style="12" customWidth="1"/>
    <col min="7" max="7" width="15.7109375" style="12" customWidth="1"/>
    <col min="8" max="16384" width="9.140625" style="12"/>
  </cols>
  <sheetData>
    <row r="2" spans="1:7" x14ac:dyDescent="0.3">
      <c r="A2" s="12">
        <v>1</v>
      </c>
      <c r="B2" s="12" t="s">
        <v>56</v>
      </c>
    </row>
    <row r="3" spans="1:7" x14ac:dyDescent="0.3">
      <c r="C3" s="12" t="s">
        <v>58</v>
      </c>
      <c r="E3" s="12" t="s">
        <v>59</v>
      </c>
    </row>
    <row r="4" spans="1:7" x14ac:dyDescent="0.3">
      <c r="B4" s="12" t="s">
        <v>57</v>
      </c>
      <c r="C4" s="12">
        <f>AVERAGE(data[Amount])</f>
        <v>4136.2299999999996</v>
      </c>
      <c r="E4" s="12">
        <f>AVERAGE(data[Units])</f>
        <v>152.19999999999999</v>
      </c>
    </row>
    <row r="5" spans="1:7" x14ac:dyDescent="0.3">
      <c r="B5" s="12" t="s">
        <v>60</v>
      </c>
      <c r="C5" s="12">
        <f>MEDIAN(data[Amount])</f>
        <v>3437</v>
      </c>
      <c r="E5" s="12">
        <f>MEDIAN(data[Units])</f>
        <v>124.5</v>
      </c>
    </row>
    <row r="6" spans="1:7" x14ac:dyDescent="0.3">
      <c r="B6" s="12" t="s">
        <v>61</v>
      </c>
      <c r="C6" s="12">
        <f>MIN(data[Amount])</f>
        <v>0</v>
      </c>
      <c r="E6" s="12">
        <f>MIN(data[Units])</f>
        <v>0</v>
      </c>
    </row>
    <row r="7" spans="1:7" x14ac:dyDescent="0.3">
      <c r="B7" s="12" t="s">
        <v>62</v>
      </c>
      <c r="C7" s="12">
        <f>MAX(data[Amount])</f>
        <v>16184</v>
      </c>
      <c r="E7" s="12">
        <f>MAX(data[Units])</f>
        <v>525</v>
      </c>
    </row>
    <row r="8" spans="1:7" x14ac:dyDescent="0.3">
      <c r="B8" s="12" t="s">
        <v>63</v>
      </c>
      <c r="C8" s="12">
        <f>C7-C6</f>
        <v>16184</v>
      </c>
      <c r="E8" s="12">
        <f>E7-E6</f>
        <v>525</v>
      </c>
    </row>
    <row r="9" spans="1:7" x14ac:dyDescent="0.3">
      <c r="B9" s="12" t="s">
        <v>64</v>
      </c>
      <c r="C9" s="12">
        <f>_xlfn.PERCENTILE.EXC(data[Amount],0.25)</f>
        <v>1652</v>
      </c>
      <c r="E9" s="12">
        <f>_xlfn.PERCENTILE.EXC(data[Units],0.25)</f>
        <v>54</v>
      </c>
    </row>
    <row r="10" spans="1:7" x14ac:dyDescent="0.3">
      <c r="B10" s="12" t="s">
        <v>65</v>
      </c>
      <c r="C10" s="12">
        <f>_xlfn.PERCENTILE.EXC(data[Amount],0.75)</f>
        <v>6245.75</v>
      </c>
      <c r="E10" s="12">
        <f>_xlfn.PERCENTILE.EXC(data[Units],0.75)</f>
        <v>223.5</v>
      </c>
    </row>
    <row r="12" spans="1:7" x14ac:dyDescent="0.3">
      <c r="B12" s="13" t="s">
        <v>67</v>
      </c>
      <c r="C12" s="13"/>
      <c r="D12" s="13"/>
      <c r="E12" s="12" t="s">
        <v>66</v>
      </c>
      <c r="F12" s="14" t="s">
        <v>68</v>
      </c>
    </row>
    <row r="14" spans="1:7" x14ac:dyDescent="0.3">
      <c r="A14" s="12">
        <v>2</v>
      </c>
      <c r="B14" s="12" t="s">
        <v>69</v>
      </c>
    </row>
    <row r="16" spans="1:7" x14ac:dyDescent="0.3">
      <c r="B16" s="6" t="s">
        <v>11</v>
      </c>
      <c r="C16" s="6" t="s">
        <v>12</v>
      </c>
      <c r="D16" s="6" t="s">
        <v>74</v>
      </c>
      <c r="E16" s="6" t="s">
        <v>0</v>
      </c>
      <c r="F16" s="10" t="s">
        <v>1</v>
      </c>
      <c r="G16" s="10" t="s">
        <v>50</v>
      </c>
    </row>
    <row r="17" spans="2:7" x14ac:dyDescent="0.3">
      <c r="B17" t="s">
        <v>8</v>
      </c>
      <c r="C17" t="s">
        <v>35</v>
      </c>
      <c r="D17"/>
      <c r="E17" t="s">
        <v>32</v>
      </c>
      <c r="F17" s="4">
        <v>6706</v>
      </c>
      <c r="G17" s="5">
        <v>459</v>
      </c>
    </row>
    <row r="18" spans="2:7" x14ac:dyDescent="0.3">
      <c r="B18" t="s">
        <v>6</v>
      </c>
      <c r="C18" t="s">
        <v>37</v>
      </c>
      <c r="D18"/>
      <c r="E18" t="s">
        <v>28</v>
      </c>
      <c r="F18" s="4">
        <v>3556</v>
      </c>
      <c r="G18" s="5">
        <v>459</v>
      </c>
    </row>
    <row r="19" spans="2:7" x14ac:dyDescent="0.3">
      <c r="B19" t="s">
        <v>6</v>
      </c>
      <c r="C19" t="s">
        <v>34</v>
      </c>
      <c r="D19"/>
      <c r="E19" t="s">
        <v>30</v>
      </c>
      <c r="F19" s="4">
        <v>3402</v>
      </c>
      <c r="G19" s="5">
        <v>366</v>
      </c>
    </row>
    <row r="20" spans="2:7" x14ac:dyDescent="0.3">
      <c r="B20" t="s">
        <v>3</v>
      </c>
      <c r="C20" t="s">
        <v>37</v>
      </c>
      <c r="D20"/>
      <c r="E20" t="s">
        <v>4</v>
      </c>
      <c r="F20" s="4">
        <v>938</v>
      </c>
      <c r="G20" s="5">
        <v>366</v>
      </c>
    </row>
    <row r="21" spans="2:7" x14ac:dyDescent="0.3">
      <c r="B21" t="s">
        <v>2</v>
      </c>
      <c r="C21" t="s">
        <v>38</v>
      </c>
      <c r="D21"/>
      <c r="E21" t="s">
        <v>31</v>
      </c>
      <c r="F21" s="4">
        <v>4326</v>
      </c>
      <c r="G21" s="5">
        <v>348</v>
      </c>
    </row>
    <row r="22" spans="2:7" x14ac:dyDescent="0.3">
      <c r="B22" t="s">
        <v>5</v>
      </c>
      <c r="C22" t="s">
        <v>36</v>
      </c>
      <c r="D22"/>
      <c r="E22" t="s">
        <v>17</v>
      </c>
      <c r="F22" s="4">
        <v>3339</v>
      </c>
      <c r="G22" s="5">
        <v>348</v>
      </c>
    </row>
    <row r="23" spans="2:7" x14ac:dyDescent="0.3">
      <c r="B23" t="s">
        <v>7</v>
      </c>
      <c r="C23" t="s">
        <v>38</v>
      </c>
      <c r="D23"/>
      <c r="E23" t="s">
        <v>30</v>
      </c>
      <c r="F23" s="4">
        <v>10129</v>
      </c>
      <c r="G23" s="5">
        <v>312</v>
      </c>
    </row>
    <row r="24" spans="2:7" x14ac:dyDescent="0.3">
      <c r="B24" t="s">
        <v>3</v>
      </c>
      <c r="C24" t="s">
        <v>34</v>
      </c>
      <c r="D24"/>
      <c r="E24" t="s">
        <v>28</v>
      </c>
      <c r="F24" s="4">
        <v>3689</v>
      </c>
      <c r="G24" s="5">
        <v>312</v>
      </c>
    </row>
    <row r="25" spans="2:7" x14ac:dyDescent="0.3">
      <c r="B25" t="s">
        <v>9</v>
      </c>
      <c r="C25" t="s">
        <v>39</v>
      </c>
      <c r="D25"/>
      <c r="E25" t="s">
        <v>24</v>
      </c>
      <c r="F25" s="4">
        <v>3920</v>
      </c>
      <c r="G25" s="5">
        <v>306</v>
      </c>
    </row>
    <row r="26" spans="2:7" x14ac:dyDescent="0.3">
      <c r="B26" t="s">
        <v>40</v>
      </c>
      <c r="C26" t="s">
        <v>36</v>
      </c>
      <c r="D26"/>
      <c r="E26" t="s">
        <v>27</v>
      </c>
      <c r="F26" s="4">
        <v>3164</v>
      </c>
      <c r="G26" s="5">
        <v>306</v>
      </c>
    </row>
    <row r="27" spans="2:7" x14ac:dyDescent="0.3">
      <c r="B27" t="s">
        <v>3</v>
      </c>
      <c r="C27" t="s">
        <v>35</v>
      </c>
      <c r="D27"/>
      <c r="E27" t="s">
        <v>33</v>
      </c>
      <c r="F27" s="4">
        <v>819</v>
      </c>
      <c r="G27" s="5">
        <v>306</v>
      </c>
    </row>
    <row r="28" spans="2:7" x14ac:dyDescent="0.3">
      <c r="B28" t="s">
        <v>3</v>
      </c>
      <c r="C28" t="s">
        <v>38</v>
      </c>
      <c r="D28"/>
      <c r="E28" t="s">
        <v>26</v>
      </c>
      <c r="F28" s="4">
        <v>8841</v>
      </c>
      <c r="G28" s="5">
        <v>303</v>
      </c>
    </row>
    <row r="29" spans="2:7" x14ac:dyDescent="0.3">
      <c r="B29" t="s">
        <v>10</v>
      </c>
      <c r="C29" t="s">
        <v>36</v>
      </c>
      <c r="D29"/>
      <c r="E29" t="s">
        <v>32</v>
      </c>
      <c r="F29" s="4">
        <v>6657</v>
      </c>
      <c r="G29" s="5">
        <v>303</v>
      </c>
    </row>
    <row r="30" spans="2:7" x14ac:dyDescent="0.3">
      <c r="B30" t="s">
        <v>2</v>
      </c>
      <c r="C30" t="s">
        <v>35</v>
      </c>
      <c r="D30"/>
      <c r="E30" t="s">
        <v>17</v>
      </c>
      <c r="F30" s="4">
        <v>1589</v>
      </c>
      <c r="G30" s="5">
        <v>303</v>
      </c>
    </row>
    <row r="31" spans="2:7" x14ac:dyDescent="0.3">
      <c r="B31" t="s">
        <v>8</v>
      </c>
      <c r="C31" t="s">
        <v>35</v>
      </c>
      <c r="D31"/>
      <c r="E31" t="s">
        <v>27</v>
      </c>
      <c r="F31" s="4">
        <v>4753</v>
      </c>
      <c r="G31" s="5">
        <v>300</v>
      </c>
    </row>
    <row r="32" spans="2:7" x14ac:dyDescent="0.3">
      <c r="B32" t="s">
        <v>7</v>
      </c>
      <c r="C32" t="s">
        <v>36</v>
      </c>
      <c r="D32"/>
      <c r="E32" t="s">
        <v>19</v>
      </c>
      <c r="F32" s="4">
        <v>2870</v>
      </c>
      <c r="G32" s="5">
        <v>300</v>
      </c>
    </row>
    <row r="33" spans="2:7" x14ac:dyDescent="0.3">
      <c r="B33" t="s">
        <v>41</v>
      </c>
      <c r="C33" t="s">
        <v>36</v>
      </c>
      <c r="D33"/>
      <c r="E33" t="s">
        <v>18</v>
      </c>
      <c r="F33" s="4">
        <v>9632</v>
      </c>
      <c r="G33" s="5">
        <v>288</v>
      </c>
    </row>
    <row r="34" spans="2:7" x14ac:dyDescent="0.3">
      <c r="B34" t="s">
        <v>7</v>
      </c>
      <c r="C34" t="s">
        <v>35</v>
      </c>
      <c r="D34"/>
      <c r="E34" t="s">
        <v>28</v>
      </c>
      <c r="F34" s="4">
        <v>5194</v>
      </c>
      <c r="G34" s="5">
        <v>288</v>
      </c>
    </row>
    <row r="35" spans="2:7" x14ac:dyDescent="0.3">
      <c r="B35" t="s">
        <v>8</v>
      </c>
      <c r="C35" t="s">
        <v>34</v>
      </c>
      <c r="D35"/>
      <c r="E35" t="s">
        <v>31</v>
      </c>
      <c r="F35" s="4">
        <v>3507</v>
      </c>
      <c r="G35" s="5">
        <v>288</v>
      </c>
    </row>
    <row r="36" spans="2:7" x14ac:dyDescent="0.3">
      <c r="B36" t="s">
        <v>10</v>
      </c>
      <c r="C36" t="s">
        <v>37</v>
      </c>
      <c r="D36"/>
      <c r="E36" t="s">
        <v>21</v>
      </c>
      <c r="F36" s="4">
        <v>245</v>
      </c>
      <c r="G36" s="5">
        <v>288</v>
      </c>
    </row>
    <row r="37" spans="2:7" x14ac:dyDescent="0.3">
      <c r="B37" t="s">
        <v>10</v>
      </c>
      <c r="C37" t="s">
        <v>39</v>
      </c>
      <c r="D37"/>
      <c r="E37" t="s">
        <v>21</v>
      </c>
      <c r="F37" s="4">
        <v>4858</v>
      </c>
      <c r="G37" s="5">
        <v>279</v>
      </c>
    </row>
    <row r="38" spans="2:7" x14ac:dyDescent="0.3">
      <c r="B38" t="s">
        <v>10</v>
      </c>
      <c r="C38" t="s">
        <v>35</v>
      </c>
      <c r="D38"/>
      <c r="E38" t="s">
        <v>18</v>
      </c>
      <c r="F38" s="4">
        <v>3808</v>
      </c>
      <c r="G38" s="5">
        <v>279</v>
      </c>
    </row>
    <row r="39" spans="2:7" x14ac:dyDescent="0.3">
      <c r="B39" t="s">
        <v>3</v>
      </c>
      <c r="C39" t="s">
        <v>34</v>
      </c>
      <c r="D39"/>
      <c r="E39" t="s">
        <v>14</v>
      </c>
      <c r="F39" s="4">
        <v>7259</v>
      </c>
      <c r="G39" s="5">
        <v>276</v>
      </c>
    </row>
    <row r="40" spans="2:7" x14ac:dyDescent="0.3">
      <c r="B40" t="s">
        <v>3</v>
      </c>
      <c r="C40" t="s">
        <v>35</v>
      </c>
      <c r="D40"/>
      <c r="E40" t="s">
        <v>15</v>
      </c>
      <c r="F40" s="4">
        <v>6657</v>
      </c>
      <c r="G40" s="5">
        <v>276</v>
      </c>
    </row>
    <row r="41" spans="2:7" x14ac:dyDescent="0.3">
      <c r="B41" t="s">
        <v>7</v>
      </c>
      <c r="C41" t="s">
        <v>38</v>
      </c>
      <c r="D41"/>
      <c r="E41" t="s">
        <v>18</v>
      </c>
      <c r="F41" s="4">
        <v>1778</v>
      </c>
      <c r="G41" s="5">
        <v>270</v>
      </c>
    </row>
    <row r="42" spans="2:7" x14ac:dyDescent="0.3">
      <c r="B42" t="s">
        <v>6</v>
      </c>
      <c r="C42" t="s">
        <v>35</v>
      </c>
      <c r="D42"/>
      <c r="E42" t="s">
        <v>20</v>
      </c>
      <c r="F42" s="4">
        <v>1071</v>
      </c>
      <c r="G42" s="5">
        <v>270</v>
      </c>
    </row>
    <row r="43" spans="2:7" x14ac:dyDescent="0.3">
      <c r="B43" t="s">
        <v>7</v>
      </c>
      <c r="C43" t="s">
        <v>35</v>
      </c>
      <c r="D43"/>
      <c r="E43" t="s">
        <v>30</v>
      </c>
      <c r="F43" s="4">
        <v>6755</v>
      </c>
      <c r="G43" s="5">
        <v>252</v>
      </c>
    </row>
    <row r="44" spans="2:7" x14ac:dyDescent="0.3">
      <c r="B44" t="s">
        <v>7</v>
      </c>
      <c r="C44" t="s">
        <v>36</v>
      </c>
      <c r="D44"/>
      <c r="E44" t="s">
        <v>29</v>
      </c>
      <c r="F44" s="4">
        <v>5551</v>
      </c>
      <c r="G44" s="5">
        <v>252</v>
      </c>
    </row>
    <row r="45" spans="2:7" x14ac:dyDescent="0.3">
      <c r="B45" t="s">
        <v>5</v>
      </c>
      <c r="C45" t="s">
        <v>35</v>
      </c>
      <c r="D45"/>
      <c r="E45" t="s">
        <v>31</v>
      </c>
      <c r="F45" s="4">
        <v>4753</v>
      </c>
      <c r="G45" s="5">
        <v>246</v>
      </c>
    </row>
    <row r="46" spans="2:7" x14ac:dyDescent="0.3">
      <c r="B46" t="s">
        <v>7</v>
      </c>
      <c r="C46" t="s">
        <v>39</v>
      </c>
      <c r="D46"/>
      <c r="E46" t="s">
        <v>17</v>
      </c>
      <c r="F46" s="4">
        <v>4438</v>
      </c>
      <c r="G46" s="5">
        <v>246</v>
      </c>
    </row>
    <row r="47" spans="2:7" x14ac:dyDescent="0.3">
      <c r="B47" t="s">
        <v>2</v>
      </c>
      <c r="C47" t="s">
        <v>36</v>
      </c>
      <c r="D47"/>
      <c r="E47" t="s">
        <v>31</v>
      </c>
      <c r="F47" s="4">
        <v>3094</v>
      </c>
      <c r="G47" s="5">
        <v>246</v>
      </c>
    </row>
    <row r="48" spans="2:7" x14ac:dyDescent="0.3">
      <c r="B48" t="s">
        <v>9</v>
      </c>
      <c r="C48" t="s">
        <v>37</v>
      </c>
      <c r="D48"/>
      <c r="E48" t="s">
        <v>26</v>
      </c>
      <c r="F48" s="4">
        <v>2856</v>
      </c>
      <c r="G48" s="5">
        <v>246</v>
      </c>
    </row>
    <row r="49" spans="2:7" x14ac:dyDescent="0.3">
      <c r="B49" t="s">
        <v>7</v>
      </c>
      <c r="C49" t="s">
        <v>35</v>
      </c>
      <c r="D49"/>
      <c r="E49" t="s">
        <v>19</v>
      </c>
      <c r="F49" s="4">
        <v>4585</v>
      </c>
      <c r="G49" s="5">
        <v>240</v>
      </c>
    </row>
    <row r="50" spans="2:7" x14ac:dyDescent="0.3">
      <c r="B50" t="s">
        <v>41</v>
      </c>
      <c r="C50" t="s">
        <v>37</v>
      </c>
      <c r="D50"/>
      <c r="E50" t="s">
        <v>30</v>
      </c>
      <c r="F50" s="4">
        <v>1526</v>
      </c>
      <c r="G50" s="5">
        <v>240</v>
      </c>
    </row>
    <row r="51" spans="2:7" x14ac:dyDescent="0.3">
      <c r="B51" t="s">
        <v>40</v>
      </c>
      <c r="C51" t="s">
        <v>35</v>
      </c>
      <c r="D51"/>
      <c r="E51" t="s">
        <v>32</v>
      </c>
      <c r="F51" s="4">
        <v>12348</v>
      </c>
      <c r="G51" s="5">
        <v>234</v>
      </c>
    </row>
    <row r="52" spans="2:7" x14ac:dyDescent="0.3">
      <c r="B52" t="s">
        <v>3</v>
      </c>
      <c r="C52" t="s">
        <v>35</v>
      </c>
      <c r="D52"/>
      <c r="E52" t="s">
        <v>25</v>
      </c>
      <c r="F52" s="4">
        <v>2464</v>
      </c>
      <c r="G52" s="5">
        <v>234</v>
      </c>
    </row>
    <row r="53" spans="2:7" x14ac:dyDescent="0.3">
      <c r="B53" t="s">
        <v>8</v>
      </c>
      <c r="C53" t="s">
        <v>38</v>
      </c>
      <c r="D53"/>
      <c r="E53" t="s">
        <v>23</v>
      </c>
      <c r="F53" s="4">
        <v>1701</v>
      </c>
      <c r="G53" s="5">
        <v>234</v>
      </c>
    </row>
    <row r="54" spans="2:7" x14ac:dyDescent="0.3">
      <c r="B54" t="s">
        <v>41</v>
      </c>
      <c r="C54" t="s">
        <v>36</v>
      </c>
      <c r="D54"/>
      <c r="E54" t="s">
        <v>13</v>
      </c>
      <c r="F54" s="4">
        <v>10311</v>
      </c>
      <c r="G54" s="5">
        <v>231</v>
      </c>
    </row>
    <row r="55" spans="2:7" x14ac:dyDescent="0.3">
      <c r="B55" t="s">
        <v>41</v>
      </c>
      <c r="C55" t="s">
        <v>37</v>
      </c>
      <c r="D55"/>
      <c r="E55" t="s">
        <v>15</v>
      </c>
      <c r="F55" s="4">
        <v>714</v>
      </c>
      <c r="G55" s="5">
        <v>231</v>
      </c>
    </row>
    <row r="56" spans="2:7" x14ac:dyDescent="0.3">
      <c r="B56" t="s">
        <v>7</v>
      </c>
      <c r="C56" t="s">
        <v>37</v>
      </c>
      <c r="D56"/>
      <c r="E56" t="s">
        <v>14</v>
      </c>
      <c r="F56" s="4">
        <v>6608</v>
      </c>
      <c r="G56" s="5">
        <v>225</v>
      </c>
    </row>
    <row r="57" spans="2:7" x14ac:dyDescent="0.3">
      <c r="B57" t="s">
        <v>40</v>
      </c>
      <c r="C57" t="s">
        <v>39</v>
      </c>
      <c r="D57"/>
      <c r="E57" t="s">
        <v>28</v>
      </c>
      <c r="F57" s="4">
        <v>3101</v>
      </c>
      <c r="G57" s="5">
        <v>225</v>
      </c>
    </row>
    <row r="58" spans="2:7" x14ac:dyDescent="0.3">
      <c r="B58" t="s">
        <v>41</v>
      </c>
      <c r="C58" t="s">
        <v>34</v>
      </c>
      <c r="D58"/>
      <c r="E58" t="s">
        <v>16</v>
      </c>
      <c r="F58" s="4">
        <v>1274</v>
      </c>
      <c r="G58" s="5">
        <v>225</v>
      </c>
    </row>
    <row r="59" spans="2:7" x14ac:dyDescent="0.3">
      <c r="B59" t="s">
        <v>2</v>
      </c>
      <c r="C59" t="s">
        <v>39</v>
      </c>
      <c r="D59"/>
      <c r="E59" t="s">
        <v>21</v>
      </c>
      <c r="F59" s="4">
        <v>7651</v>
      </c>
      <c r="G59" s="5">
        <v>213</v>
      </c>
    </row>
    <row r="60" spans="2:7" x14ac:dyDescent="0.3">
      <c r="B60" t="s">
        <v>8</v>
      </c>
      <c r="C60" t="s">
        <v>38</v>
      </c>
      <c r="D60"/>
      <c r="E60" t="s">
        <v>32</v>
      </c>
      <c r="F60" s="4">
        <v>3752</v>
      </c>
      <c r="G60" s="5">
        <v>213</v>
      </c>
    </row>
    <row r="61" spans="2:7" x14ac:dyDescent="0.3">
      <c r="B61" t="s">
        <v>8</v>
      </c>
      <c r="C61" t="s">
        <v>39</v>
      </c>
      <c r="D61"/>
      <c r="E61" t="s">
        <v>31</v>
      </c>
      <c r="F61" s="4">
        <v>8890</v>
      </c>
      <c r="G61" s="5">
        <v>210</v>
      </c>
    </row>
    <row r="62" spans="2:7" x14ac:dyDescent="0.3">
      <c r="B62" t="s">
        <v>8</v>
      </c>
      <c r="C62" t="s">
        <v>35</v>
      </c>
      <c r="D62"/>
      <c r="E62" t="s">
        <v>22</v>
      </c>
      <c r="F62" s="4">
        <v>5012</v>
      </c>
      <c r="G62" s="5">
        <v>210</v>
      </c>
    </row>
    <row r="63" spans="2:7" x14ac:dyDescent="0.3">
      <c r="B63" t="s">
        <v>7</v>
      </c>
      <c r="C63" t="s">
        <v>37</v>
      </c>
      <c r="D63"/>
      <c r="E63" t="s">
        <v>22</v>
      </c>
      <c r="F63" s="4">
        <v>9835</v>
      </c>
      <c r="G63" s="5">
        <v>207</v>
      </c>
    </row>
    <row r="64" spans="2:7" x14ac:dyDescent="0.3">
      <c r="B64" t="s">
        <v>6</v>
      </c>
      <c r="C64" t="s">
        <v>34</v>
      </c>
      <c r="D64"/>
      <c r="E64" t="s">
        <v>27</v>
      </c>
      <c r="F64" s="4">
        <v>4242</v>
      </c>
      <c r="G64" s="5">
        <v>207</v>
      </c>
    </row>
    <row r="65" spans="2:7" x14ac:dyDescent="0.3">
      <c r="B65" t="s">
        <v>9</v>
      </c>
      <c r="C65" t="s">
        <v>37</v>
      </c>
      <c r="D65"/>
      <c r="E65" t="s">
        <v>4</v>
      </c>
      <c r="F65" s="4">
        <v>259</v>
      </c>
      <c r="G65" s="5">
        <v>207</v>
      </c>
    </row>
    <row r="66" spans="2:7" x14ac:dyDescent="0.3">
      <c r="B66" t="s">
        <v>9</v>
      </c>
      <c r="C66" t="s">
        <v>36</v>
      </c>
      <c r="D66"/>
      <c r="E66" t="s">
        <v>27</v>
      </c>
      <c r="F66" s="4">
        <v>11522</v>
      </c>
      <c r="G66" s="5">
        <v>204</v>
      </c>
    </row>
    <row r="67" spans="2:7" x14ac:dyDescent="0.3">
      <c r="B67" t="s">
        <v>10</v>
      </c>
      <c r="C67" t="s">
        <v>34</v>
      </c>
      <c r="D67"/>
      <c r="E67" t="s">
        <v>19</v>
      </c>
      <c r="F67" s="4">
        <v>5355</v>
      </c>
      <c r="G67" s="5">
        <v>204</v>
      </c>
    </row>
    <row r="68" spans="2:7" x14ac:dyDescent="0.3">
      <c r="B68" t="s">
        <v>9</v>
      </c>
      <c r="C68" t="s">
        <v>39</v>
      </c>
      <c r="D68"/>
      <c r="E68" t="s">
        <v>18</v>
      </c>
      <c r="F68" s="4">
        <v>2639</v>
      </c>
      <c r="G68" s="5">
        <v>204</v>
      </c>
    </row>
    <row r="69" spans="2:7" x14ac:dyDescent="0.3">
      <c r="B69" t="s">
        <v>8</v>
      </c>
      <c r="C69" t="s">
        <v>37</v>
      </c>
      <c r="D69"/>
      <c r="E69" t="s">
        <v>19</v>
      </c>
      <c r="F69" s="4">
        <v>1771</v>
      </c>
      <c r="G69" s="5">
        <v>204</v>
      </c>
    </row>
    <row r="70" spans="2:7" x14ac:dyDescent="0.3">
      <c r="B70" t="s">
        <v>41</v>
      </c>
      <c r="C70" t="s">
        <v>36</v>
      </c>
      <c r="D70"/>
      <c r="E70" t="s">
        <v>26</v>
      </c>
      <c r="F70" s="4">
        <v>98</v>
      </c>
      <c r="G70" s="5">
        <v>204</v>
      </c>
    </row>
    <row r="71" spans="2:7" x14ac:dyDescent="0.3">
      <c r="B71" t="s">
        <v>5</v>
      </c>
      <c r="C71" t="s">
        <v>35</v>
      </c>
      <c r="D71"/>
      <c r="E71" t="s">
        <v>15</v>
      </c>
      <c r="F71" s="4">
        <v>13391</v>
      </c>
      <c r="G71" s="5">
        <v>201</v>
      </c>
    </row>
    <row r="72" spans="2:7" x14ac:dyDescent="0.3">
      <c r="B72" t="s">
        <v>2</v>
      </c>
      <c r="C72" t="s">
        <v>37</v>
      </c>
      <c r="D72"/>
      <c r="E72" t="s">
        <v>17</v>
      </c>
      <c r="F72" s="4">
        <v>9926</v>
      </c>
      <c r="G72" s="5">
        <v>201</v>
      </c>
    </row>
    <row r="73" spans="2:7" x14ac:dyDescent="0.3">
      <c r="B73" t="s">
        <v>5</v>
      </c>
      <c r="C73" t="s">
        <v>34</v>
      </c>
      <c r="D73"/>
      <c r="E73" t="s">
        <v>15</v>
      </c>
      <c r="F73" s="4">
        <v>7280</v>
      </c>
      <c r="G73" s="5">
        <v>201</v>
      </c>
    </row>
    <row r="74" spans="2:7" x14ac:dyDescent="0.3">
      <c r="B74" t="s">
        <v>40</v>
      </c>
      <c r="C74" t="s">
        <v>36</v>
      </c>
      <c r="D74"/>
      <c r="E74" t="s">
        <v>13</v>
      </c>
      <c r="F74" s="4">
        <v>4424</v>
      </c>
      <c r="G74" s="5">
        <v>201</v>
      </c>
    </row>
    <row r="75" spans="2:7" x14ac:dyDescent="0.3">
      <c r="B75" t="s">
        <v>10</v>
      </c>
      <c r="C75" t="s">
        <v>35</v>
      </c>
      <c r="D75"/>
      <c r="E75" t="s">
        <v>20</v>
      </c>
      <c r="F75" s="4">
        <v>1974</v>
      </c>
      <c r="G75" s="5">
        <v>195</v>
      </c>
    </row>
    <row r="76" spans="2:7" x14ac:dyDescent="0.3">
      <c r="B76" t="s">
        <v>8</v>
      </c>
      <c r="C76" t="s">
        <v>37</v>
      </c>
      <c r="D76"/>
      <c r="E76" t="s">
        <v>22</v>
      </c>
      <c r="F76" s="4">
        <v>1890</v>
      </c>
      <c r="G76" s="5">
        <v>195</v>
      </c>
    </row>
    <row r="77" spans="2:7" x14ac:dyDescent="0.3">
      <c r="B77" t="s">
        <v>5</v>
      </c>
      <c r="C77" t="s">
        <v>34</v>
      </c>
      <c r="D77"/>
      <c r="E77" t="s">
        <v>19</v>
      </c>
      <c r="F77" s="4">
        <v>861</v>
      </c>
      <c r="G77" s="5">
        <v>195</v>
      </c>
    </row>
    <row r="78" spans="2:7" x14ac:dyDescent="0.3">
      <c r="B78" t="s">
        <v>7</v>
      </c>
      <c r="C78" t="s">
        <v>34</v>
      </c>
      <c r="D78"/>
      <c r="E78" t="s">
        <v>24</v>
      </c>
      <c r="F78" s="4">
        <v>8862</v>
      </c>
      <c r="G78" s="5">
        <v>189</v>
      </c>
    </row>
    <row r="79" spans="2:7" x14ac:dyDescent="0.3">
      <c r="B79" t="s">
        <v>6</v>
      </c>
      <c r="C79" t="s">
        <v>37</v>
      </c>
      <c r="D79"/>
      <c r="E79" t="s">
        <v>23</v>
      </c>
      <c r="F79" s="4">
        <v>4949</v>
      </c>
      <c r="G79" s="5">
        <v>189</v>
      </c>
    </row>
    <row r="80" spans="2:7" x14ac:dyDescent="0.3">
      <c r="B80" t="s">
        <v>9</v>
      </c>
      <c r="C80" t="s">
        <v>36</v>
      </c>
      <c r="D80"/>
      <c r="E80" t="s">
        <v>32</v>
      </c>
      <c r="F80" s="4">
        <v>2954</v>
      </c>
      <c r="G80" s="5">
        <v>189</v>
      </c>
    </row>
    <row r="81" spans="2:7" x14ac:dyDescent="0.3">
      <c r="B81" t="s">
        <v>9</v>
      </c>
      <c r="C81" t="s">
        <v>34</v>
      </c>
      <c r="D81"/>
      <c r="E81" t="s">
        <v>16</v>
      </c>
      <c r="F81" s="4">
        <v>938</v>
      </c>
      <c r="G81" s="5">
        <v>189</v>
      </c>
    </row>
    <row r="82" spans="2:7" x14ac:dyDescent="0.3">
      <c r="B82" t="s">
        <v>8</v>
      </c>
      <c r="C82" t="s">
        <v>39</v>
      </c>
      <c r="D82"/>
      <c r="E82" t="s">
        <v>30</v>
      </c>
      <c r="F82" s="4">
        <v>7021</v>
      </c>
      <c r="G82" s="5">
        <v>183</v>
      </c>
    </row>
    <row r="83" spans="2:7" x14ac:dyDescent="0.3">
      <c r="B83" t="s">
        <v>2</v>
      </c>
      <c r="C83" t="s">
        <v>38</v>
      </c>
      <c r="D83"/>
      <c r="E83" t="s">
        <v>28</v>
      </c>
      <c r="F83" s="4">
        <v>6580</v>
      </c>
      <c r="G83" s="5">
        <v>183</v>
      </c>
    </row>
    <row r="84" spans="2:7" x14ac:dyDescent="0.3">
      <c r="B84" t="s">
        <v>6</v>
      </c>
      <c r="C84" t="s">
        <v>35</v>
      </c>
      <c r="D84"/>
      <c r="E84" t="s">
        <v>27</v>
      </c>
      <c r="F84" s="4">
        <v>3864</v>
      </c>
      <c r="G84" s="5">
        <v>177</v>
      </c>
    </row>
    <row r="85" spans="2:7" x14ac:dyDescent="0.3">
      <c r="B85" t="s">
        <v>7</v>
      </c>
      <c r="C85" t="s">
        <v>36</v>
      </c>
      <c r="D85"/>
      <c r="E85" t="s">
        <v>18</v>
      </c>
      <c r="F85" s="4">
        <v>2646</v>
      </c>
      <c r="G85" s="5">
        <v>177</v>
      </c>
    </row>
    <row r="86" spans="2:7" x14ac:dyDescent="0.3">
      <c r="B86" t="s">
        <v>41</v>
      </c>
      <c r="C86" t="s">
        <v>37</v>
      </c>
      <c r="D86"/>
      <c r="E86" t="s">
        <v>26</v>
      </c>
      <c r="F86" s="4">
        <v>2324</v>
      </c>
      <c r="G86" s="5">
        <v>177</v>
      </c>
    </row>
    <row r="87" spans="2:7" x14ac:dyDescent="0.3">
      <c r="B87" t="s">
        <v>41</v>
      </c>
      <c r="C87" t="s">
        <v>34</v>
      </c>
      <c r="D87"/>
      <c r="E87" t="s">
        <v>33</v>
      </c>
      <c r="F87" s="4">
        <v>7847</v>
      </c>
      <c r="G87" s="5">
        <v>174</v>
      </c>
    </row>
    <row r="88" spans="2:7" x14ac:dyDescent="0.3">
      <c r="B88" t="s">
        <v>41</v>
      </c>
      <c r="C88" t="s">
        <v>36</v>
      </c>
      <c r="D88"/>
      <c r="E88" t="s">
        <v>30</v>
      </c>
      <c r="F88" s="4">
        <v>6118</v>
      </c>
      <c r="G88" s="5">
        <v>174</v>
      </c>
    </row>
    <row r="89" spans="2:7" x14ac:dyDescent="0.3">
      <c r="B89" t="s">
        <v>40</v>
      </c>
      <c r="C89" t="s">
        <v>35</v>
      </c>
      <c r="D89"/>
      <c r="E89" t="s">
        <v>16</v>
      </c>
      <c r="F89" s="4">
        <v>4725</v>
      </c>
      <c r="G89" s="5">
        <v>174</v>
      </c>
    </row>
    <row r="90" spans="2:7" x14ac:dyDescent="0.3">
      <c r="B90" t="s">
        <v>9</v>
      </c>
      <c r="C90" t="s">
        <v>34</v>
      </c>
      <c r="D90"/>
      <c r="E90" t="s">
        <v>17</v>
      </c>
      <c r="F90" s="4">
        <v>707</v>
      </c>
      <c r="G90" s="5">
        <v>174</v>
      </c>
    </row>
    <row r="91" spans="2:7" x14ac:dyDescent="0.3">
      <c r="B91" t="s">
        <v>3</v>
      </c>
      <c r="C91" t="s">
        <v>39</v>
      </c>
      <c r="D91"/>
      <c r="E91" t="s">
        <v>26</v>
      </c>
      <c r="F91" s="4">
        <v>4956</v>
      </c>
      <c r="G91" s="5">
        <v>171</v>
      </c>
    </row>
    <row r="92" spans="2:7" x14ac:dyDescent="0.3">
      <c r="B92" t="s">
        <v>5</v>
      </c>
      <c r="C92" t="s">
        <v>39</v>
      </c>
      <c r="D92"/>
      <c r="E92" t="s">
        <v>24</v>
      </c>
      <c r="F92" s="4">
        <v>4018</v>
      </c>
      <c r="G92" s="5">
        <v>171</v>
      </c>
    </row>
    <row r="93" spans="2:7" x14ac:dyDescent="0.3">
      <c r="B93" t="s">
        <v>5</v>
      </c>
      <c r="C93" t="s">
        <v>38</v>
      </c>
      <c r="D93"/>
      <c r="E93" t="s">
        <v>19</v>
      </c>
      <c r="F93" s="4">
        <v>5474</v>
      </c>
      <c r="G93" s="5">
        <v>168</v>
      </c>
    </row>
    <row r="94" spans="2:7" x14ac:dyDescent="0.3">
      <c r="B94" t="s">
        <v>8</v>
      </c>
      <c r="C94" t="s">
        <v>35</v>
      </c>
      <c r="D94"/>
      <c r="E94" t="s">
        <v>29</v>
      </c>
      <c r="F94" s="4">
        <v>2023</v>
      </c>
      <c r="G94" s="5">
        <v>168</v>
      </c>
    </row>
    <row r="95" spans="2:7" x14ac:dyDescent="0.3">
      <c r="B95" t="s">
        <v>3</v>
      </c>
      <c r="C95" t="s">
        <v>39</v>
      </c>
      <c r="D95"/>
      <c r="E95" t="s">
        <v>16</v>
      </c>
      <c r="F95" s="4">
        <v>21</v>
      </c>
      <c r="G95" s="5">
        <v>168</v>
      </c>
    </row>
    <row r="96" spans="2:7" x14ac:dyDescent="0.3">
      <c r="B96" t="s">
        <v>2</v>
      </c>
      <c r="C96" t="s">
        <v>39</v>
      </c>
      <c r="D96"/>
      <c r="E96" t="s">
        <v>20</v>
      </c>
      <c r="F96" s="4">
        <v>9443</v>
      </c>
      <c r="G96" s="5">
        <v>162</v>
      </c>
    </row>
    <row r="97" spans="2:7" x14ac:dyDescent="0.3">
      <c r="B97" t="s">
        <v>40</v>
      </c>
      <c r="C97" t="s">
        <v>34</v>
      </c>
      <c r="D97"/>
      <c r="E97" t="s">
        <v>19</v>
      </c>
      <c r="F97" s="4">
        <v>4018</v>
      </c>
      <c r="G97" s="5">
        <v>162</v>
      </c>
    </row>
    <row r="98" spans="2:7" x14ac:dyDescent="0.3">
      <c r="B98" t="s">
        <v>3</v>
      </c>
      <c r="C98" t="s">
        <v>36</v>
      </c>
      <c r="D98"/>
      <c r="E98" t="s">
        <v>28</v>
      </c>
      <c r="F98" s="4">
        <v>973</v>
      </c>
      <c r="G98" s="5">
        <v>162</v>
      </c>
    </row>
    <row r="99" spans="2:7" x14ac:dyDescent="0.3">
      <c r="B99" t="s">
        <v>40</v>
      </c>
      <c r="C99" t="s">
        <v>34</v>
      </c>
      <c r="D99"/>
      <c r="E99" t="s">
        <v>33</v>
      </c>
      <c r="F99" s="4">
        <v>3794</v>
      </c>
      <c r="G99" s="5">
        <v>159</v>
      </c>
    </row>
    <row r="100" spans="2:7" x14ac:dyDescent="0.3">
      <c r="B100" t="s">
        <v>9</v>
      </c>
      <c r="C100" t="s">
        <v>35</v>
      </c>
      <c r="D100"/>
      <c r="E100" t="s">
        <v>26</v>
      </c>
      <c r="F100" s="4">
        <v>98</v>
      </c>
      <c r="G100" s="5">
        <v>159</v>
      </c>
    </row>
    <row r="101" spans="2:7" x14ac:dyDescent="0.3">
      <c r="B101" t="s">
        <v>40</v>
      </c>
      <c r="C101" t="s">
        <v>34</v>
      </c>
      <c r="D101"/>
      <c r="E101" t="s">
        <v>17</v>
      </c>
      <c r="F101" s="4">
        <v>5019</v>
      </c>
      <c r="G101" s="5">
        <v>156</v>
      </c>
    </row>
    <row r="102" spans="2:7" x14ac:dyDescent="0.3">
      <c r="B102" t="s">
        <v>6</v>
      </c>
      <c r="C102" t="s">
        <v>36</v>
      </c>
      <c r="D102"/>
      <c r="E102" t="s">
        <v>17</v>
      </c>
      <c r="F102" s="4">
        <v>4970</v>
      </c>
      <c r="G102" s="5">
        <v>156</v>
      </c>
    </row>
    <row r="103" spans="2:7" x14ac:dyDescent="0.3">
      <c r="B103" t="s">
        <v>9</v>
      </c>
      <c r="C103" t="s">
        <v>37</v>
      </c>
      <c r="D103"/>
      <c r="E103" t="s">
        <v>25</v>
      </c>
      <c r="F103" s="4">
        <v>4305</v>
      </c>
      <c r="G103" s="5">
        <v>156</v>
      </c>
    </row>
    <row r="104" spans="2:7" x14ac:dyDescent="0.3">
      <c r="B104" t="s">
        <v>9</v>
      </c>
      <c r="C104" t="s">
        <v>34</v>
      </c>
      <c r="D104"/>
      <c r="E104" t="s">
        <v>28</v>
      </c>
      <c r="F104" s="4">
        <v>14329</v>
      </c>
      <c r="G104" s="5">
        <v>150</v>
      </c>
    </row>
    <row r="105" spans="2:7" x14ac:dyDescent="0.3">
      <c r="B105" t="s">
        <v>8</v>
      </c>
      <c r="C105" t="s">
        <v>36</v>
      </c>
      <c r="D105"/>
      <c r="E105" t="s">
        <v>23</v>
      </c>
      <c r="F105" s="4">
        <v>5019</v>
      </c>
      <c r="G105" s="5">
        <v>150</v>
      </c>
    </row>
    <row r="106" spans="2:7" x14ac:dyDescent="0.3">
      <c r="B106" t="s">
        <v>6</v>
      </c>
      <c r="C106" t="s">
        <v>34</v>
      </c>
      <c r="D106"/>
      <c r="E106" t="s">
        <v>17</v>
      </c>
      <c r="F106" s="4">
        <v>3759</v>
      </c>
      <c r="G106" s="5">
        <v>150</v>
      </c>
    </row>
    <row r="107" spans="2:7" x14ac:dyDescent="0.3">
      <c r="B107" t="s">
        <v>8</v>
      </c>
      <c r="C107" t="s">
        <v>37</v>
      </c>
      <c r="D107"/>
      <c r="E107" t="s">
        <v>30</v>
      </c>
      <c r="F107" s="4">
        <v>42</v>
      </c>
      <c r="G107" s="5">
        <v>150</v>
      </c>
    </row>
    <row r="108" spans="2:7" x14ac:dyDescent="0.3">
      <c r="B108" t="s">
        <v>2</v>
      </c>
      <c r="C108" t="s">
        <v>39</v>
      </c>
      <c r="D108"/>
      <c r="E108" t="s">
        <v>28</v>
      </c>
      <c r="F108" s="4">
        <v>6027</v>
      </c>
      <c r="G108" s="5">
        <v>144</v>
      </c>
    </row>
    <row r="109" spans="2:7" x14ac:dyDescent="0.3">
      <c r="B109" t="s">
        <v>3</v>
      </c>
      <c r="C109" t="s">
        <v>37</v>
      </c>
      <c r="D109"/>
      <c r="E109" t="s">
        <v>17</v>
      </c>
      <c r="F109" s="4">
        <v>3983</v>
      </c>
      <c r="G109" s="5">
        <v>144</v>
      </c>
    </row>
    <row r="110" spans="2:7" x14ac:dyDescent="0.3">
      <c r="B110" t="s">
        <v>9</v>
      </c>
      <c r="C110" t="s">
        <v>35</v>
      </c>
      <c r="D110"/>
      <c r="E110" t="s">
        <v>27</v>
      </c>
      <c r="F110" s="4">
        <v>2429</v>
      </c>
      <c r="G110" s="5">
        <v>144</v>
      </c>
    </row>
    <row r="111" spans="2:7" x14ac:dyDescent="0.3">
      <c r="B111" t="s">
        <v>41</v>
      </c>
      <c r="C111" t="s">
        <v>34</v>
      </c>
      <c r="D111"/>
      <c r="E111" t="s">
        <v>22</v>
      </c>
      <c r="F111" s="4">
        <v>336</v>
      </c>
      <c r="G111" s="5">
        <v>144</v>
      </c>
    </row>
    <row r="112" spans="2:7" x14ac:dyDescent="0.3">
      <c r="B112" t="s">
        <v>10</v>
      </c>
      <c r="C112" t="s">
        <v>38</v>
      </c>
      <c r="D112"/>
      <c r="E112" t="s">
        <v>22</v>
      </c>
      <c r="F112" s="4">
        <v>2205</v>
      </c>
      <c r="G112" s="5">
        <v>141</v>
      </c>
    </row>
    <row r="113" spans="2:7" x14ac:dyDescent="0.3">
      <c r="B113" t="s">
        <v>2</v>
      </c>
      <c r="C113" t="s">
        <v>39</v>
      </c>
      <c r="D113"/>
      <c r="E113" t="s">
        <v>22</v>
      </c>
      <c r="F113" s="4">
        <v>1568</v>
      </c>
      <c r="G113" s="5">
        <v>141</v>
      </c>
    </row>
    <row r="114" spans="2:7" x14ac:dyDescent="0.3">
      <c r="B114" t="s">
        <v>2</v>
      </c>
      <c r="C114" t="s">
        <v>37</v>
      </c>
      <c r="D114"/>
      <c r="E114" t="s">
        <v>18</v>
      </c>
      <c r="F114" s="4">
        <v>11571</v>
      </c>
      <c r="G114" s="5">
        <v>138</v>
      </c>
    </row>
    <row r="115" spans="2:7" x14ac:dyDescent="0.3">
      <c r="B115" t="s">
        <v>7</v>
      </c>
      <c r="C115" t="s">
        <v>34</v>
      </c>
      <c r="D115"/>
      <c r="E115" t="s">
        <v>20</v>
      </c>
      <c r="F115" s="4">
        <v>2205</v>
      </c>
      <c r="G115" s="5">
        <v>138</v>
      </c>
    </row>
    <row r="116" spans="2:7" x14ac:dyDescent="0.3">
      <c r="B116" t="s">
        <v>40</v>
      </c>
      <c r="C116" t="s">
        <v>34</v>
      </c>
      <c r="D116"/>
      <c r="E116" t="s">
        <v>27</v>
      </c>
      <c r="F116" s="4">
        <v>2289</v>
      </c>
      <c r="G116" s="5">
        <v>135</v>
      </c>
    </row>
    <row r="117" spans="2:7" x14ac:dyDescent="0.3">
      <c r="B117" t="s">
        <v>6</v>
      </c>
      <c r="C117" t="s">
        <v>36</v>
      </c>
      <c r="D117"/>
      <c r="E117" t="s">
        <v>29</v>
      </c>
      <c r="F117" s="4">
        <v>1400</v>
      </c>
      <c r="G117" s="5">
        <v>135</v>
      </c>
    </row>
    <row r="118" spans="2:7" x14ac:dyDescent="0.3">
      <c r="B118" t="s">
        <v>6</v>
      </c>
      <c r="C118" t="s">
        <v>38</v>
      </c>
      <c r="D118"/>
      <c r="E118" t="s">
        <v>33</v>
      </c>
      <c r="F118" s="4">
        <v>959</v>
      </c>
      <c r="G118" s="5">
        <v>135</v>
      </c>
    </row>
    <row r="119" spans="2:7" x14ac:dyDescent="0.3">
      <c r="B119" t="s">
        <v>40</v>
      </c>
      <c r="C119" t="s">
        <v>39</v>
      </c>
      <c r="D119"/>
      <c r="E119" t="s">
        <v>29</v>
      </c>
      <c r="F119" s="4">
        <v>0</v>
      </c>
      <c r="G119" s="5">
        <v>135</v>
      </c>
    </row>
    <row r="120" spans="2:7" x14ac:dyDescent="0.3">
      <c r="B120" t="s">
        <v>10</v>
      </c>
      <c r="C120" t="s">
        <v>38</v>
      </c>
      <c r="D120"/>
      <c r="E120" t="s">
        <v>4</v>
      </c>
      <c r="F120" s="4">
        <v>6860</v>
      </c>
      <c r="G120" s="5">
        <v>126</v>
      </c>
    </row>
    <row r="121" spans="2:7" x14ac:dyDescent="0.3">
      <c r="B121" t="s">
        <v>41</v>
      </c>
      <c r="C121" t="s">
        <v>34</v>
      </c>
      <c r="D121"/>
      <c r="E121" t="s">
        <v>23</v>
      </c>
      <c r="F121" s="4">
        <v>4935</v>
      </c>
      <c r="G121" s="5">
        <v>126</v>
      </c>
    </row>
    <row r="122" spans="2:7" x14ac:dyDescent="0.3">
      <c r="B122" t="s">
        <v>2</v>
      </c>
      <c r="C122" t="s">
        <v>39</v>
      </c>
      <c r="D122"/>
      <c r="E122" t="s">
        <v>33</v>
      </c>
      <c r="F122" s="4">
        <v>4018</v>
      </c>
      <c r="G122" s="5">
        <v>126</v>
      </c>
    </row>
    <row r="123" spans="2:7" x14ac:dyDescent="0.3">
      <c r="B123" t="s">
        <v>40</v>
      </c>
      <c r="C123" t="s">
        <v>35</v>
      </c>
      <c r="D123"/>
      <c r="E123" t="s">
        <v>29</v>
      </c>
      <c r="F123" s="4">
        <v>1617</v>
      </c>
      <c r="G123" s="5">
        <v>126</v>
      </c>
    </row>
    <row r="124" spans="2:7" x14ac:dyDescent="0.3">
      <c r="B124" t="s">
        <v>8</v>
      </c>
      <c r="C124" t="s">
        <v>35</v>
      </c>
      <c r="D124"/>
      <c r="E124" t="s">
        <v>33</v>
      </c>
      <c r="F124" s="4">
        <v>357</v>
      </c>
      <c r="G124" s="5">
        <v>126</v>
      </c>
    </row>
    <row r="125" spans="2:7" x14ac:dyDescent="0.3">
      <c r="B125" t="s">
        <v>6</v>
      </c>
      <c r="C125" t="s">
        <v>34</v>
      </c>
      <c r="D125"/>
      <c r="E125" t="s">
        <v>32</v>
      </c>
      <c r="F125" s="4">
        <v>6734</v>
      </c>
      <c r="G125" s="5">
        <v>123</v>
      </c>
    </row>
    <row r="126" spans="2:7" x14ac:dyDescent="0.3">
      <c r="B126" t="s">
        <v>6</v>
      </c>
      <c r="C126" t="s">
        <v>35</v>
      </c>
      <c r="D126"/>
      <c r="E126" t="s">
        <v>30</v>
      </c>
      <c r="F126" s="4">
        <v>4781</v>
      </c>
      <c r="G126" s="5">
        <v>123</v>
      </c>
    </row>
    <row r="127" spans="2:7" x14ac:dyDescent="0.3">
      <c r="B127" t="s">
        <v>41</v>
      </c>
      <c r="C127" t="s">
        <v>37</v>
      </c>
      <c r="D127"/>
      <c r="E127" t="s">
        <v>20</v>
      </c>
      <c r="F127" s="4">
        <v>3388</v>
      </c>
      <c r="G127" s="5">
        <v>123</v>
      </c>
    </row>
    <row r="128" spans="2:7" x14ac:dyDescent="0.3">
      <c r="B128" t="s">
        <v>6</v>
      </c>
      <c r="C128" t="s">
        <v>38</v>
      </c>
      <c r="D128"/>
      <c r="E128" t="s">
        <v>13</v>
      </c>
      <c r="F128" s="4">
        <v>2317</v>
      </c>
      <c r="G128" s="5">
        <v>123</v>
      </c>
    </row>
    <row r="129" spans="2:7" x14ac:dyDescent="0.3">
      <c r="B129" t="s">
        <v>10</v>
      </c>
      <c r="C129" t="s">
        <v>38</v>
      </c>
      <c r="D129"/>
      <c r="E129" t="s">
        <v>13</v>
      </c>
      <c r="F129" s="4">
        <v>63</v>
      </c>
      <c r="G129" s="5">
        <v>123</v>
      </c>
    </row>
    <row r="130" spans="2:7" x14ac:dyDescent="0.3">
      <c r="B130" t="s">
        <v>6</v>
      </c>
      <c r="C130" t="s">
        <v>36</v>
      </c>
      <c r="D130"/>
      <c r="E130" t="s">
        <v>4</v>
      </c>
      <c r="F130" s="4">
        <v>10073</v>
      </c>
      <c r="G130" s="5">
        <v>120</v>
      </c>
    </row>
    <row r="131" spans="2:7" x14ac:dyDescent="0.3">
      <c r="B131" t="s">
        <v>2</v>
      </c>
      <c r="C131" t="s">
        <v>34</v>
      </c>
      <c r="D131"/>
      <c r="E131" t="s">
        <v>19</v>
      </c>
      <c r="F131" s="4">
        <v>7511</v>
      </c>
      <c r="G131" s="5">
        <v>120</v>
      </c>
    </row>
    <row r="132" spans="2:7" x14ac:dyDescent="0.3">
      <c r="B132" t="s">
        <v>9</v>
      </c>
      <c r="C132" t="s">
        <v>38</v>
      </c>
      <c r="D132"/>
      <c r="E132" t="s">
        <v>16</v>
      </c>
      <c r="F132" s="4">
        <v>2646</v>
      </c>
      <c r="G132" s="5">
        <v>120</v>
      </c>
    </row>
    <row r="133" spans="2:7" x14ac:dyDescent="0.3">
      <c r="B133" t="s">
        <v>3</v>
      </c>
      <c r="C133" t="s">
        <v>34</v>
      </c>
      <c r="D133"/>
      <c r="E133" t="s">
        <v>23</v>
      </c>
      <c r="F133" s="4">
        <v>2212</v>
      </c>
      <c r="G133" s="5">
        <v>117</v>
      </c>
    </row>
    <row r="134" spans="2:7" x14ac:dyDescent="0.3">
      <c r="B134" t="s">
        <v>7</v>
      </c>
      <c r="C134" t="s">
        <v>36</v>
      </c>
      <c r="D134"/>
      <c r="E134" t="s">
        <v>31</v>
      </c>
      <c r="F134" s="4">
        <v>2149</v>
      </c>
      <c r="G134" s="5">
        <v>117</v>
      </c>
    </row>
    <row r="135" spans="2:7" x14ac:dyDescent="0.3">
      <c r="B135" t="s">
        <v>2</v>
      </c>
      <c r="C135" t="s">
        <v>39</v>
      </c>
      <c r="D135"/>
      <c r="E135" t="s">
        <v>16</v>
      </c>
      <c r="F135" s="4">
        <v>2016</v>
      </c>
      <c r="G135" s="5">
        <v>117</v>
      </c>
    </row>
    <row r="136" spans="2:7" x14ac:dyDescent="0.3">
      <c r="B136" t="s">
        <v>7</v>
      </c>
      <c r="C136" t="s">
        <v>35</v>
      </c>
      <c r="D136"/>
      <c r="E136" t="s">
        <v>24</v>
      </c>
      <c r="F136" s="4">
        <v>2793</v>
      </c>
      <c r="G136" s="5">
        <v>114</v>
      </c>
    </row>
    <row r="137" spans="2:7" x14ac:dyDescent="0.3">
      <c r="B137" t="s">
        <v>9</v>
      </c>
      <c r="C137" t="s">
        <v>36</v>
      </c>
      <c r="D137"/>
      <c r="E137" t="s">
        <v>25</v>
      </c>
      <c r="F137" s="4">
        <v>2142</v>
      </c>
      <c r="G137" s="5">
        <v>114</v>
      </c>
    </row>
    <row r="138" spans="2:7" x14ac:dyDescent="0.3">
      <c r="B138" t="s">
        <v>40</v>
      </c>
      <c r="C138" t="s">
        <v>37</v>
      </c>
      <c r="D138"/>
      <c r="E138" t="s">
        <v>30</v>
      </c>
      <c r="F138" s="4">
        <v>1624</v>
      </c>
      <c r="G138" s="5">
        <v>114</v>
      </c>
    </row>
    <row r="139" spans="2:7" x14ac:dyDescent="0.3">
      <c r="B139" t="s">
        <v>41</v>
      </c>
      <c r="C139" t="s">
        <v>37</v>
      </c>
      <c r="D139"/>
      <c r="E139" t="s">
        <v>24</v>
      </c>
      <c r="F139" s="4">
        <v>6398</v>
      </c>
      <c r="G139" s="5">
        <v>102</v>
      </c>
    </row>
    <row r="140" spans="2:7" x14ac:dyDescent="0.3">
      <c r="B140" t="s">
        <v>40</v>
      </c>
      <c r="C140" t="s">
        <v>38</v>
      </c>
      <c r="D140"/>
      <c r="E140" t="s">
        <v>4</v>
      </c>
      <c r="F140" s="4">
        <v>6125</v>
      </c>
      <c r="G140" s="5">
        <v>102</v>
      </c>
    </row>
    <row r="141" spans="2:7" x14ac:dyDescent="0.3">
      <c r="B141" t="s">
        <v>9</v>
      </c>
      <c r="C141" t="s">
        <v>38</v>
      </c>
      <c r="D141"/>
      <c r="E141" t="s">
        <v>25</v>
      </c>
      <c r="F141" s="4">
        <v>3850</v>
      </c>
      <c r="G141" s="5">
        <v>102</v>
      </c>
    </row>
    <row r="142" spans="2:7" x14ac:dyDescent="0.3">
      <c r="B142" t="s">
        <v>5</v>
      </c>
      <c r="C142" t="s">
        <v>34</v>
      </c>
      <c r="D142"/>
      <c r="E142" t="s">
        <v>29</v>
      </c>
      <c r="F142" s="4">
        <v>2891</v>
      </c>
      <c r="G142" s="5">
        <v>102</v>
      </c>
    </row>
    <row r="143" spans="2:7" x14ac:dyDescent="0.3">
      <c r="B143" t="s">
        <v>3</v>
      </c>
      <c r="C143" t="s">
        <v>39</v>
      </c>
      <c r="D143"/>
      <c r="E143" t="s">
        <v>28</v>
      </c>
      <c r="F143" s="4">
        <v>1652</v>
      </c>
      <c r="G143" s="5">
        <v>102</v>
      </c>
    </row>
    <row r="144" spans="2:7" x14ac:dyDescent="0.3">
      <c r="B144" t="s">
        <v>6</v>
      </c>
      <c r="C144" t="s">
        <v>37</v>
      </c>
      <c r="D144"/>
      <c r="E144" t="s">
        <v>18</v>
      </c>
      <c r="F144" s="4">
        <v>1505</v>
      </c>
      <c r="G144" s="5">
        <v>102</v>
      </c>
    </row>
    <row r="145" spans="2:7" x14ac:dyDescent="0.3">
      <c r="B145" t="s">
        <v>9</v>
      </c>
      <c r="C145" t="s">
        <v>38</v>
      </c>
      <c r="D145"/>
      <c r="E145" t="s">
        <v>26</v>
      </c>
      <c r="F145" s="4">
        <v>2436</v>
      </c>
      <c r="G145" s="5">
        <v>99</v>
      </c>
    </row>
    <row r="146" spans="2:7" x14ac:dyDescent="0.3">
      <c r="B146" t="s">
        <v>41</v>
      </c>
      <c r="C146" t="s">
        <v>35</v>
      </c>
      <c r="D146"/>
      <c r="E146" t="s">
        <v>19</v>
      </c>
      <c r="F146" s="4">
        <v>609</v>
      </c>
      <c r="G146" s="5">
        <v>99</v>
      </c>
    </row>
    <row r="147" spans="2:7" x14ac:dyDescent="0.3">
      <c r="B147" t="s">
        <v>9</v>
      </c>
      <c r="C147" t="s">
        <v>37</v>
      </c>
      <c r="D147"/>
      <c r="E147" t="s">
        <v>20</v>
      </c>
      <c r="F147" s="4">
        <v>7273</v>
      </c>
      <c r="G147" s="5">
        <v>96</v>
      </c>
    </row>
    <row r="148" spans="2:7" x14ac:dyDescent="0.3">
      <c r="B148" t="s">
        <v>10</v>
      </c>
      <c r="C148" t="s">
        <v>35</v>
      </c>
      <c r="D148"/>
      <c r="E148" t="s">
        <v>14</v>
      </c>
      <c r="F148" s="4">
        <v>3472</v>
      </c>
      <c r="G148" s="5">
        <v>96</v>
      </c>
    </row>
    <row r="149" spans="2:7" x14ac:dyDescent="0.3">
      <c r="B149" t="s">
        <v>7</v>
      </c>
      <c r="C149" t="s">
        <v>34</v>
      </c>
      <c r="D149"/>
      <c r="E149" t="s">
        <v>25</v>
      </c>
      <c r="F149" s="4">
        <v>1568</v>
      </c>
      <c r="G149" s="5">
        <v>96</v>
      </c>
    </row>
    <row r="150" spans="2:7" x14ac:dyDescent="0.3">
      <c r="B150" t="s">
        <v>40</v>
      </c>
      <c r="C150" t="s">
        <v>37</v>
      </c>
      <c r="D150"/>
      <c r="E150" t="s">
        <v>27</v>
      </c>
      <c r="F150" s="4">
        <v>6132</v>
      </c>
      <c r="G150" s="5">
        <v>93</v>
      </c>
    </row>
    <row r="151" spans="2:7" x14ac:dyDescent="0.3">
      <c r="B151" t="s">
        <v>3</v>
      </c>
      <c r="C151" t="s">
        <v>34</v>
      </c>
      <c r="D151"/>
      <c r="E151" t="s">
        <v>17</v>
      </c>
      <c r="F151" s="4">
        <v>2919</v>
      </c>
      <c r="G151" s="5">
        <v>93</v>
      </c>
    </row>
    <row r="152" spans="2:7" x14ac:dyDescent="0.3">
      <c r="B152" t="s">
        <v>9</v>
      </c>
      <c r="C152" t="s">
        <v>37</v>
      </c>
      <c r="D152"/>
      <c r="E152" t="s">
        <v>23</v>
      </c>
      <c r="F152" s="4">
        <v>2737</v>
      </c>
      <c r="G152" s="5">
        <v>93</v>
      </c>
    </row>
    <row r="153" spans="2:7" x14ac:dyDescent="0.3">
      <c r="B153" t="s">
        <v>5</v>
      </c>
      <c r="C153" t="s">
        <v>34</v>
      </c>
      <c r="D153"/>
      <c r="E153" t="s">
        <v>33</v>
      </c>
      <c r="F153" s="4">
        <v>1652</v>
      </c>
      <c r="G153" s="5">
        <v>93</v>
      </c>
    </row>
    <row r="154" spans="2:7" x14ac:dyDescent="0.3">
      <c r="B154" t="s">
        <v>10</v>
      </c>
      <c r="C154" t="s">
        <v>34</v>
      </c>
      <c r="D154"/>
      <c r="E154" t="s">
        <v>25</v>
      </c>
      <c r="F154" s="4">
        <v>1428</v>
      </c>
      <c r="G154" s="5">
        <v>93</v>
      </c>
    </row>
    <row r="155" spans="2:7" x14ac:dyDescent="0.3">
      <c r="B155" t="s">
        <v>40</v>
      </c>
      <c r="C155" t="s">
        <v>36</v>
      </c>
      <c r="D155"/>
      <c r="E155" t="s">
        <v>33</v>
      </c>
      <c r="F155" s="4">
        <v>9772</v>
      </c>
      <c r="G155" s="5">
        <v>90</v>
      </c>
    </row>
    <row r="156" spans="2:7" x14ac:dyDescent="0.3">
      <c r="B156" t="s">
        <v>9</v>
      </c>
      <c r="C156" t="s">
        <v>34</v>
      </c>
      <c r="D156"/>
      <c r="E156" t="s">
        <v>23</v>
      </c>
      <c r="F156" s="4">
        <v>8155</v>
      </c>
      <c r="G156" s="5">
        <v>90</v>
      </c>
    </row>
    <row r="157" spans="2:7" x14ac:dyDescent="0.3">
      <c r="B157" t="s">
        <v>40</v>
      </c>
      <c r="C157" t="s">
        <v>38</v>
      </c>
      <c r="D157"/>
      <c r="E157" t="s">
        <v>25</v>
      </c>
      <c r="F157" s="4">
        <v>2541</v>
      </c>
      <c r="G157" s="5">
        <v>90</v>
      </c>
    </row>
    <row r="158" spans="2:7" x14ac:dyDescent="0.3">
      <c r="B158" t="s">
        <v>9</v>
      </c>
      <c r="C158" t="s">
        <v>38</v>
      </c>
      <c r="D158"/>
      <c r="E158" t="s">
        <v>33</v>
      </c>
      <c r="F158" s="4">
        <v>9506</v>
      </c>
      <c r="G158" s="5">
        <v>87</v>
      </c>
    </row>
    <row r="159" spans="2:7" x14ac:dyDescent="0.3">
      <c r="B159" t="s">
        <v>6</v>
      </c>
      <c r="C159" t="s">
        <v>37</v>
      </c>
      <c r="D159"/>
      <c r="E159" t="s">
        <v>31</v>
      </c>
      <c r="F159" s="4">
        <v>7693</v>
      </c>
      <c r="G159" s="5">
        <v>87</v>
      </c>
    </row>
    <row r="160" spans="2:7" x14ac:dyDescent="0.3">
      <c r="B160" t="s">
        <v>10</v>
      </c>
      <c r="C160" t="s">
        <v>34</v>
      </c>
      <c r="D160"/>
      <c r="E160" t="s">
        <v>17</v>
      </c>
      <c r="F160" s="4">
        <v>700</v>
      </c>
      <c r="G160" s="5">
        <v>87</v>
      </c>
    </row>
    <row r="161" spans="2:7" x14ac:dyDescent="0.3">
      <c r="B161" t="s">
        <v>40</v>
      </c>
      <c r="C161" t="s">
        <v>38</v>
      </c>
      <c r="D161"/>
      <c r="E161" t="s">
        <v>26</v>
      </c>
      <c r="F161" s="4">
        <v>609</v>
      </c>
      <c r="G161" s="5">
        <v>87</v>
      </c>
    </row>
    <row r="162" spans="2:7" x14ac:dyDescent="0.3">
      <c r="B162" t="s">
        <v>8</v>
      </c>
      <c r="C162" t="s">
        <v>37</v>
      </c>
      <c r="D162"/>
      <c r="E162" t="s">
        <v>21</v>
      </c>
      <c r="F162" s="4">
        <v>434</v>
      </c>
      <c r="G162" s="5">
        <v>87</v>
      </c>
    </row>
    <row r="163" spans="2:7" x14ac:dyDescent="0.3">
      <c r="B163" t="s">
        <v>7</v>
      </c>
      <c r="C163" t="s">
        <v>36</v>
      </c>
      <c r="D163"/>
      <c r="E163" t="s">
        <v>32</v>
      </c>
      <c r="F163" s="4">
        <v>280</v>
      </c>
      <c r="G163" s="5">
        <v>87</v>
      </c>
    </row>
    <row r="164" spans="2:7" x14ac:dyDescent="0.3">
      <c r="B164" t="s">
        <v>41</v>
      </c>
      <c r="C164" t="s">
        <v>36</v>
      </c>
      <c r="D164"/>
      <c r="E164" t="s">
        <v>32</v>
      </c>
      <c r="F164" s="4">
        <v>10304</v>
      </c>
      <c r="G164" s="5">
        <v>84</v>
      </c>
    </row>
    <row r="165" spans="2:7" x14ac:dyDescent="0.3">
      <c r="B165" t="s">
        <v>5</v>
      </c>
      <c r="C165" t="s">
        <v>35</v>
      </c>
      <c r="D165"/>
      <c r="E165" t="s">
        <v>22</v>
      </c>
      <c r="F165" s="4">
        <v>490</v>
      </c>
      <c r="G165" s="5">
        <v>84</v>
      </c>
    </row>
    <row r="166" spans="2:7" x14ac:dyDescent="0.3">
      <c r="B166" t="s">
        <v>8</v>
      </c>
      <c r="C166" t="s">
        <v>38</v>
      </c>
      <c r="D166"/>
      <c r="E166" t="s">
        <v>22</v>
      </c>
      <c r="F166" s="4">
        <v>168</v>
      </c>
      <c r="G166" s="5">
        <v>84</v>
      </c>
    </row>
    <row r="167" spans="2:7" x14ac:dyDescent="0.3">
      <c r="B167" t="s">
        <v>2</v>
      </c>
      <c r="C167" t="s">
        <v>39</v>
      </c>
      <c r="D167"/>
      <c r="E167" t="s">
        <v>27</v>
      </c>
      <c r="F167" s="4">
        <v>7812</v>
      </c>
      <c r="G167" s="5">
        <v>81</v>
      </c>
    </row>
    <row r="168" spans="2:7" x14ac:dyDescent="0.3">
      <c r="B168" t="s">
        <v>5</v>
      </c>
      <c r="C168" t="s">
        <v>39</v>
      </c>
      <c r="D168"/>
      <c r="E168" t="s">
        <v>22</v>
      </c>
      <c r="F168" s="4">
        <v>6909</v>
      </c>
      <c r="G168" s="5">
        <v>81</v>
      </c>
    </row>
    <row r="169" spans="2:7" x14ac:dyDescent="0.3">
      <c r="B169" t="s">
        <v>8</v>
      </c>
      <c r="C169" t="s">
        <v>35</v>
      </c>
      <c r="D169"/>
      <c r="E169" t="s">
        <v>30</v>
      </c>
      <c r="F169" s="4">
        <v>3598</v>
      </c>
      <c r="G169" s="5">
        <v>81</v>
      </c>
    </row>
    <row r="170" spans="2:7" x14ac:dyDescent="0.3">
      <c r="B170" t="s">
        <v>6</v>
      </c>
      <c r="C170" t="s">
        <v>37</v>
      </c>
      <c r="D170"/>
      <c r="E170" t="s">
        <v>30</v>
      </c>
      <c r="F170" s="4">
        <v>560</v>
      </c>
      <c r="G170" s="5">
        <v>81</v>
      </c>
    </row>
    <row r="171" spans="2:7" x14ac:dyDescent="0.3">
      <c r="B171" t="s">
        <v>8</v>
      </c>
      <c r="C171" t="s">
        <v>38</v>
      </c>
      <c r="D171"/>
      <c r="E171" t="s">
        <v>21</v>
      </c>
      <c r="F171" s="4">
        <v>6433</v>
      </c>
      <c r="G171" s="5">
        <v>78</v>
      </c>
    </row>
    <row r="172" spans="2:7" x14ac:dyDescent="0.3">
      <c r="B172" t="s">
        <v>3</v>
      </c>
      <c r="C172" t="s">
        <v>35</v>
      </c>
      <c r="D172"/>
      <c r="E172" t="s">
        <v>23</v>
      </c>
      <c r="F172" s="4">
        <v>2023</v>
      </c>
      <c r="G172" s="5">
        <v>78</v>
      </c>
    </row>
    <row r="173" spans="2:7" x14ac:dyDescent="0.3">
      <c r="B173" t="s">
        <v>2</v>
      </c>
      <c r="C173" t="s">
        <v>36</v>
      </c>
      <c r="D173"/>
      <c r="E173" t="s">
        <v>29</v>
      </c>
      <c r="F173" s="4">
        <v>8211</v>
      </c>
      <c r="G173" s="5">
        <v>75</v>
      </c>
    </row>
    <row r="174" spans="2:7" x14ac:dyDescent="0.3">
      <c r="B174" t="s">
        <v>6</v>
      </c>
      <c r="C174" t="s">
        <v>34</v>
      </c>
      <c r="D174"/>
      <c r="E174" t="s">
        <v>29</v>
      </c>
      <c r="F174" s="4">
        <v>3339</v>
      </c>
      <c r="G174" s="5">
        <v>75</v>
      </c>
    </row>
    <row r="175" spans="2:7" x14ac:dyDescent="0.3">
      <c r="B175" t="s">
        <v>7</v>
      </c>
      <c r="C175" t="s">
        <v>34</v>
      </c>
      <c r="D175"/>
      <c r="E175" t="s">
        <v>32</v>
      </c>
      <c r="F175" s="4">
        <v>3262</v>
      </c>
      <c r="G175" s="5">
        <v>75</v>
      </c>
    </row>
    <row r="176" spans="2:7" x14ac:dyDescent="0.3">
      <c r="B176" t="s">
        <v>40</v>
      </c>
      <c r="C176" t="s">
        <v>34</v>
      </c>
      <c r="D176"/>
      <c r="E176" t="s">
        <v>23</v>
      </c>
      <c r="F176" s="4">
        <v>2779</v>
      </c>
      <c r="G176" s="5">
        <v>75</v>
      </c>
    </row>
    <row r="177" spans="2:7" x14ac:dyDescent="0.3">
      <c r="B177" t="s">
        <v>6</v>
      </c>
      <c r="C177" t="s">
        <v>34</v>
      </c>
      <c r="D177"/>
      <c r="E177" t="s">
        <v>16</v>
      </c>
      <c r="F177" s="4">
        <v>2219</v>
      </c>
      <c r="G177" s="5">
        <v>75</v>
      </c>
    </row>
    <row r="178" spans="2:7" x14ac:dyDescent="0.3">
      <c r="B178" t="s">
        <v>7</v>
      </c>
      <c r="C178" t="s">
        <v>38</v>
      </c>
      <c r="D178"/>
      <c r="E178" t="s">
        <v>14</v>
      </c>
      <c r="F178" s="4">
        <v>1281</v>
      </c>
      <c r="G178" s="5">
        <v>75</v>
      </c>
    </row>
    <row r="179" spans="2:7" x14ac:dyDescent="0.3">
      <c r="B179" t="s">
        <v>10</v>
      </c>
      <c r="C179" t="s">
        <v>36</v>
      </c>
      <c r="D179"/>
      <c r="E179" t="s">
        <v>13</v>
      </c>
      <c r="F179" s="4">
        <v>945</v>
      </c>
      <c r="G179" s="5">
        <v>75</v>
      </c>
    </row>
    <row r="180" spans="2:7" x14ac:dyDescent="0.3">
      <c r="B180" t="s">
        <v>5</v>
      </c>
      <c r="C180" t="s">
        <v>37</v>
      </c>
      <c r="D180"/>
      <c r="E180" t="s">
        <v>22</v>
      </c>
      <c r="F180" s="4">
        <v>518</v>
      </c>
      <c r="G180" s="5">
        <v>75</v>
      </c>
    </row>
    <row r="181" spans="2:7" x14ac:dyDescent="0.3">
      <c r="B181" t="s">
        <v>6</v>
      </c>
      <c r="C181" t="s">
        <v>38</v>
      </c>
      <c r="D181"/>
      <c r="E181" t="s">
        <v>25</v>
      </c>
      <c r="F181" s="4">
        <v>469</v>
      </c>
      <c r="G181" s="5">
        <v>75</v>
      </c>
    </row>
    <row r="182" spans="2:7" x14ac:dyDescent="0.3">
      <c r="B182" t="s">
        <v>40</v>
      </c>
      <c r="C182" t="s">
        <v>37</v>
      </c>
      <c r="D182"/>
      <c r="E182" t="s">
        <v>29</v>
      </c>
      <c r="F182" s="4">
        <v>9002</v>
      </c>
      <c r="G182" s="5">
        <v>72</v>
      </c>
    </row>
    <row r="183" spans="2:7" x14ac:dyDescent="0.3">
      <c r="B183" t="s">
        <v>41</v>
      </c>
      <c r="C183" t="s">
        <v>39</v>
      </c>
      <c r="D183"/>
      <c r="E183" t="s">
        <v>14</v>
      </c>
      <c r="F183" s="4">
        <v>3976</v>
      </c>
      <c r="G183" s="5">
        <v>72</v>
      </c>
    </row>
    <row r="184" spans="2:7" x14ac:dyDescent="0.3">
      <c r="B184" t="s">
        <v>9</v>
      </c>
      <c r="C184" t="s">
        <v>39</v>
      </c>
      <c r="D184"/>
      <c r="E184" t="s">
        <v>25</v>
      </c>
      <c r="F184" s="4">
        <v>3192</v>
      </c>
      <c r="G184" s="5">
        <v>72</v>
      </c>
    </row>
    <row r="185" spans="2:7" x14ac:dyDescent="0.3">
      <c r="B185" t="s">
        <v>10</v>
      </c>
      <c r="C185" t="s">
        <v>36</v>
      </c>
      <c r="D185"/>
      <c r="E185" t="s">
        <v>27</v>
      </c>
      <c r="F185" s="4">
        <v>1407</v>
      </c>
      <c r="G185" s="5">
        <v>72</v>
      </c>
    </row>
    <row r="186" spans="2:7" x14ac:dyDescent="0.3">
      <c r="B186" t="s">
        <v>5</v>
      </c>
      <c r="C186" t="s">
        <v>36</v>
      </c>
      <c r="D186"/>
      <c r="E186" t="s">
        <v>13</v>
      </c>
      <c r="F186" s="4">
        <v>6146</v>
      </c>
      <c r="G186" s="5">
        <v>63</v>
      </c>
    </row>
    <row r="187" spans="2:7" x14ac:dyDescent="0.3">
      <c r="B187" t="s">
        <v>7</v>
      </c>
      <c r="C187" t="s">
        <v>35</v>
      </c>
      <c r="D187"/>
      <c r="E187" t="s">
        <v>14</v>
      </c>
      <c r="F187" s="4">
        <v>4606</v>
      </c>
      <c r="G187" s="5">
        <v>63</v>
      </c>
    </row>
    <row r="188" spans="2:7" x14ac:dyDescent="0.3">
      <c r="B188" t="s">
        <v>8</v>
      </c>
      <c r="C188" t="s">
        <v>38</v>
      </c>
      <c r="D188"/>
      <c r="E188" t="s">
        <v>27</v>
      </c>
      <c r="F188" s="4">
        <v>2268</v>
      </c>
      <c r="G188" s="5">
        <v>63</v>
      </c>
    </row>
    <row r="189" spans="2:7" x14ac:dyDescent="0.3">
      <c r="B189" t="s">
        <v>6</v>
      </c>
      <c r="C189" t="s">
        <v>39</v>
      </c>
      <c r="D189"/>
      <c r="E189" t="s">
        <v>30</v>
      </c>
      <c r="F189" s="4">
        <v>1638</v>
      </c>
      <c r="G189" s="5">
        <v>63</v>
      </c>
    </row>
    <row r="190" spans="2:7" x14ac:dyDescent="0.3">
      <c r="B190" t="s">
        <v>6</v>
      </c>
      <c r="C190" t="s">
        <v>36</v>
      </c>
      <c r="D190"/>
      <c r="E190" t="s">
        <v>21</v>
      </c>
      <c r="F190" s="4">
        <v>497</v>
      </c>
      <c r="G190" s="5">
        <v>63</v>
      </c>
    </row>
    <row r="191" spans="2:7" x14ac:dyDescent="0.3">
      <c r="B191" t="s">
        <v>5</v>
      </c>
      <c r="C191" t="s">
        <v>38</v>
      </c>
      <c r="D191"/>
      <c r="E191" t="s">
        <v>13</v>
      </c>
      <c r="F191" s="4">
        <v>7189</v>
      </c>
      <c r="G191" s="5">
        <v>54</v>
      </c>
    </row>
    <row r="192" spans="2:7" x14ac:dyDescent="0.3">
      <c r="B192" t="s">
        <v>7</v>
      </c>
      <c r="C192" t="s">
        <v>37</v>
      </c>
      <c r="D192"/>
      <c r="E192" t="s">
        <v>30</v>
      </c>
      <c r="F192" s="4">
        <v>6454</v>
      </c>
      <c r="G192" s="5">
        <v>54</v>
      </c>
    </row>
    <row r="193" spans="2:7" x14ac:dyDescent="0.3">
      <c r="B193" t="s">
        <v>3</v>
      </c>
      <c r="C193" t="s">
        <v>34</v>
      </c>
      <c r="D193"/>
      <c r="E193" t="s">
        <v>26</v>
      </c>
      <c r="F193" s="4">
        <v>3108</v>
      </c>
      <c r="G193" s="5">
        <v>54</v>
      </c>
    </row>
    <row r="194" spans="2:7" x14ac:dyDescent="0.3">
      <c r="B194" t="s">
        <v>6</v>
      </c>
      <c r="C194" t="s">
        <v>38</v>
      </c>
      <c r="D194"/>
      <c r="E194" t="s">
        <v>31</v>
      </c>
      <c r="F194" s="4">
        <v>2681</v>
      </c>
      <c r="G194" s="5">
        <v>54</v>
      </c>
    </row>
    <row r="195" spans="2:7" x14ac:dyDescent="0.3">
      <c r="B195" t="s">
        <v>2</v>
      </c>
      <c r="C195" t="s">
        <v>37</v>
      </c>
      <c r="D195"/>
      <c r="E195" t="s">
        <v>14</v>
      </c>
      <c r="F195" s="4">
        <v>1057</v>
      </c>
      <c r="G195" s="5">
        <v>54</v>
      </c>
    </row>
    <row r="196" spans="2:7" x14ac:dyDescent="0.3">
      <c r="B196" t="s">
        <v>2</v>
      </c>
      <c r="C196" t="s">
        <v>34</v>
      </c>
      <c r="D196"/>
      <c r="E196" t="s">
        <v>13</v>
      </c>
      <c r="F196" s="4">
        <v>252</v>
      </c>
      <c r="G196" s="5">
        <v>54</v>
      </c>
    </row>
    <row r="197" spans="2:7" x14ac:dyDescent="0.3">
      <c r="B197" t="s">
        <v>5</v>
      </c>
      <c r="C197" t="s">
        <v>39</v>
      </c>
      <c r="D197"/>
      <c r="E197" t="s">
        <v>26</v>
      </c>
      <c r="F197" s="4">
        <v>5236</v>
      </c>
      <c r="G197" s="5">
        <v>51</v>
      </c>
    </row>
    <row r="198" spans="2:7" x14ac:dyDescent="0.3">
      <c r="B198" t="s">
        <v>3</v>
      </c>
      <c r="C198" t="s">
        <v>39</v>
      </c>
      <c r="D198"/>
      <c r="E198" t="s">
        <v>29</v>
      </c>
      <c r="F198" s="4">
        <v>3640</v>
      </c>
      <c r="G198" s="5">
        <v>51</v>
      </c>
    </row>
    <row r="199" spans="2:7" x14ac:dyDescent="0.3">
      <c r="B199" t="s">
        <v>40</v>
      </c>
      <c r="C199" t="s">
        <v>38</v>
      </c>
      <c r="D199"/>
      <c r="E199" t="s">
        <v>24</v>
      </c>
      <c r="F199" s="4">
        <v>623</v>
      </c>
      <c r="G199" s="5">
        <v>51</v>
      </c>
    </row>
    <row r="200" spans="2:7" x14ac:dyDescent="0.3">
      <c r="B200" t="s">
        <v>2</v>
      </c>
      <c r="C200" t="s">
        <v>38</v>
      </c>
      <c r="D200"/>
      <c r="E200" t="s">
        <v>13</v>
      </c>
      <c r="F200" s="4">
        <v>56</v>
      </c>
      <c r="G200" s="5">
        <v>51</v>
      </c>
    </row>
    <row r="201" spans="2:7" x14ac:dyDescent="0.3">
      <c r="B201" t="s">
        <v>40</v>
      </c>
      <c r="C201" t="s">
        <v>34</v>
      </c>
      <c r="D201"/>
      <c r="E201" t="s">
        <v>26</v>
      </c>
      <c r="F201" s="4">
        <v>6748</v>
      </c>
      <c r="G201" s="5">
        <v>48</v>
      </c>
    </row>
    <row r="202" spans="2:7" x14ac:dyDescent="0.3">
      <c r="B202" t="s">
        <v>7</v>
      </c>
      <c r="C202" t="s">
        <v>37</v>
      </c>
      <c r="D202"/>
      <c r="E202" t="s">
        <v>33</v>
      </c>
      <c r="F202" s="4">
        <v>6391</v>
      </c>
      <c r="G202" s="5">
        <v>48</v>
      </c>
    </row>
    <row r="203" spans="2:7" x14ac:dyDescent="0.3">
      <c r="B203" t="s">
        <v>7</v>
      </c>
      <c r="C203" t="s">
        <v>34</v>
      </c>
      <c r="D203"/>
      <c r="E203" t="s">
        <v>33</v>
      </c>
      <c r="F203" s="4">
        <v>2226</v>
      </c>
      <c r="G203" s="5">
        <v>48</v>
      </c>
    </row>
    <row r="204" spans="2:7" x14ac:dyDescent="0.3">
      <c r="B204" t="s">
        <v>40</v>
      </c>
      <c r="C204" t="s">
        <v>35</v>
      </c>
      <c r="D204"/>
      <c r="E204" t="s">
        <v>24</v>
      </c>
      <c r="F204" s="4">
        <v>1638</v>
      </c>
      <c r="G204" s="5">
        <v>48</v>
      </c>
    </row>
    <row r="205" spans="2:7" x14ac:dyDescent="0.3">
      <c r="B205" t="s">
        <v>6</v>
      </c>
      <c r="C205" t="s">
        <v>34</v>
      </c>
      <c r="D205"/>
      <c r="E205" t="s">
        <v>4</v>
      </c>
      <c r="F205" s="4">
        <v>525</v>
      </c>
      <c r="G205" s="5">
        <v>48</v>
      </c>
    </row>
    <row r="206" spans="2:7" x14ac:dyDescent="0.3">
      <c r="B206" t="s">
        <v>2</v>
      </c>
      <c r="C206" t="s">
        <v>36</v>
      </c>
      <c r="D206"/>
      <c r="E206" t="s">
        <v>17</v>
      </c>
      <c r="F206" s="4">
        <v>189</v>
      </c>
      <c r="G206" s="5">
        <v>48</v>
      </c>
    </row>
    <row r="207" spans="2:7" x14ac:dyDescent="0.3">
      <c r="B207" t="s">
        <v>5</v>
      </c>
      <c r="C207" t="s">
        <v>37</v>
      </c>
      <c r="D207"/>
      <c r="E207" t="s">
        <v>31</v>
      </c>
      <c r="F207" s="4">
        <v>182</v>
      </c>
      <c r="G207" s="5">
        <v>48</v>
      </c>
    </row>
    <row r="208" spans="2:7" x14ac:dyDescent="0.3">
      <c r="B208" t="s">
        <v>5</v>
      </c>
      <c r="C208" t="s">
        <v>38</v>
      </c>
      <c r="D208"/>
      <c r="E208" t="s">
        <v>25</v>
      </c>
      <c r="F208" s="4">
        <v>7483</v>
      </c>
      <c r="G208" s="5">
        <v>45</v>
      </c>
    </row>
    <row r="209" spans="2:7" x14ac:dyDescent="0.3">
      <c r="B209" t="s">
        <v>8</v>
      </c>
      <c r="C209" t="s">
        <v>37</v>
      </c>
      <c r="D209"/>
      <c r="E209" t="s">
        <v>26</v>
      </c>
      <c r="F209" s="4">
        <v>6279</v>
      </c>
      <c r="G209" s="5">
        <v>45</v>
      </c>
    </row>
    <row r="210" spans="2:7" x14ac:dyDescent="0.3">
      <c r="B210" t="s">
        <v>9</v>
      </c>
      <c r="C210" t="s">
        <v>37</v>
      </c>
      <c r="D210"/>
      <c r="E210" t="s">
        <v>28</v>
      </c>
      <c r="F210" s="4">
        <v>2919</v>
      </c>
      <c r="G210" s="5">
        <v>45</v>
      </c>
    </row>
    <row r="211" spans="2:7" x14ac:dyDescent="0.3">
      <c r="B211" t="s">
        <v>40</v>
      </c>
      <c r="C211" t="s">
        <v>38</v>
      </c>
      <c r="D211"/>
      <c r="E211" t="s">
        <v>29</v>
      </c>
      <c r="F211" s="4">
        <v>2541</v>
      </c>
      <c r="G211" s="5">
        <v>45</v>
      </c>
    </row>
    <row r="212" spans="2:7" x14ac:dyDescent="0.3">
      <c r="B212" t="s">
        <v>7</v>
      </c>
      <c r="C212" t="s">
        <v>36</v>
      </c>
      <c r="D212"/>
      <c r="E212" t="s">
        <v>22</v>
      </c>
      <c r="F212" s="4">
        <v>8435</v>
      </c>
      <c r="G212" s="5">
        <v>42</v>
      </c>
    </row>
    <row r="213" spans="2:7" x14ac:dyDescent="0.3">
      <c r="B213" t="s">
        <v>3</v>
      </c>
      <c r="C213" t="s">
        <v>34</v>
      </c>
      <c r="D213"/>
      <c r="E213" t="s">
        <v>25</v>
      </c>
      <c r="F213" s="4">
        <v>6300</v>
      </c>
      <c r="G213" s="5">
        <v>42</v>
      </c>
    </row>
    <row r="214" spans="2:7" x14ac:dyDescent="0.3">
      <c r="B214" t="s">
        <v>40</v>
      </c>
      <c r="C214" t="s">
        <v>39</v>
      </c>
      <c r="D214"/>
      <c r="E214" t="s">
        <v>15</v>
      </c>
      <c r="F214" s="4">
        <v>5775</v>
      </c>
      <c r="G214" s="5">
        <v>42</v>
      </c>
    </row>
    <row r="215" spans="2:7" x14ac:dyDescent="0.3">
      <c r="B215" t="s">
        <v>2</v>
      </c>
      <c r="C215" t="s">
        <v>37</v>
      </c>
      <c r="D215"/>
      <c r="E215" t="s">
        <v>15</v>
      </c>
      <c r="F215" s="4">
        <v>2863</v>
      </c>
      <c r="G215" s="5">
        <v>42</v>
      </c>
    </row>
    <row r="216" spans="2:7" x14ac:dyDescent="0.3">
      <c r="B216" t="s">
        <v>5</v>
      </c>
      <c r="C216" t="s">
        <v>36</v>
      </c>
      <c r="D216"/>
      <c r="E216" t="s">
        <v>16</v>
      </c>
      <c r="F216" s="4">
        <v>16184</v>
      </c>
      <c r="G216" s="5">
        <v>39</v>
      </c>
    </row>
    <row r="217" spans="2:7" x14ac:dyDescent="0.3">
      <c r="B217" t="s">
        <v>7</v>
      </c>
      <c r="C217" t="s">
        <v>34</v>
      </c>
      <c r="D217"/>
      <c r="E217" t="s">
        <v>17</v>
      </c>
      <c r="F217" s="4">
        <v>7777</v>
      </c>
      <c r="G217" s="5">
        <v>39</v>
      </c>
    </row>
    <row r="218" spans="2:7" x14ac:dyDescent="0.3">
      <c r="B218" t="s">
        <v>3</v>
      </c>
      <c r="C218" t="s">
        <v>36</v>
      </c>
      <c r="D218"/>
      <c r="E218" t="s">
        <v>25</v>
      </c>
      <c r="F218" s="4">
        <v>3339</v>
      </c>
      <c r="G218" s="5">
        <v>39</v>
      </c>
    </row>
    <row r="219" spans="2:7" x14ac:dyDescent="0.3">
      <c r="B219" t="s">
        <v>40</v>
      </c>
      <c r="C219" t="s">
        <v>38</v>
      </c>
      <c r="D219"/>
      <c r="E219" t="s">
        <v>31</v>
      </c>
      <c r="F219" s="4">
        <v>1988</v>
      </c>
      <c r="G219" s="5">
        <v>39</v>
      </c>
    </row>
    <row r="220" spans="2:7" x14ac:dyDescent="0.3">
      <c r="B220" t="s">
        <v>41</v>
      </c>
      <c r="C220" t="s">
        <v>34</v>
      </c>
      <c r="D220"/>
      <c r="E220" t="s">
        <v>17</v>
      </c>
      <c r="F220" s="4">
        <v>1463</v>
      </c>
      <c r="G220" s="5">
        <v>39</v>
      </c>
    </row>
    <row r="221" spans="2:7" x14ac:dyDescent="0.3">
      <c r="B221" t="s">
        <v>3</v>
      </c>
      <c r="C221" t="s">
        <v>36</v>
      </c>
      <c r="D221"/>
      <c r="E221" t="s">
        <v>16</v>
      </c>
      <c r="F221" s="4">
        <v>9198</v>
      </c>
      <c r="G221" s="5">
        <v>36</v>
      </c>
    </row>
    <row r="222" spans="2:7" x14ac:dyDescent="0.3">
      <c r="B222" t="s">
        <v>6</v>
      </c>
      <c r="C222" t="s">
        <v>38</v>
      </c>
      <c r="D222"/>
      <c r="E222" t="s">
        <v>21</v>
      </c>
      <c r="F222" s="4">
        <v>7322</v>
      </c>
      <c r="G222" s="5">
        <v>36</v>
      </c>
    </row>
    <row r="223" spans="2:7" x14ac:dyDescent="0.3">
      <c r="B223" t="s">
        <v>2</v>
      </c>
      <c r="C223" t="s">
        <v>39</v>
      </c>
      <c r="D223"/>
      <c r="E223" t="s">
        <v>15</v>
      </c>
      <c r="F223" s="4">
        <v>4802</v>
      </c>
      <c r="G223" s="5">
        <v>36</v>
      </c>
    </row>
    <row r="224" spans="2:7" x14ac:dyDescent="0.3">
      <c r="B224" t="s">
        <v>2</v>
      </c>
      <c r="C224" t="s">
        <v>39</v>
      </c>
      <c r="D224"/>
      <c r="E224" t="s">
        <v>23</v>
      </c>
      <c r="F224" s="4">
        <v>630</v>
      </c>
      <c r="G224" s="5">
        <v>36</v>
      </c>
    </row>
    <row r="225" spans="2:7" x14ac:dyDescent="0.3">
      <c r="B225" t="s">
        <v>40</v>
      </c>
      <c r="C225" t="s">
        <v>36</v>
      </c>
      <c r="D225"/>
      <c r="E225" t="s">
        <v>4</v>
      </c>
      <c r="F225" s="4">
        <v>217</v>
      </c>
      <c r="G225" s="5">
        <v>36</v>
      </c>
    </row>
    <row r="226" spans="2:7" x14ac:dyDescent="0.3">
      <c r="B226" t="s">
        <v>10</v>
      </c>
      <c r="C226" t="s">
        <v>39</v>
      </c>
      <c r="D226"/>
      <c r="E226" t="s">
        <v>33</v>
      </c>
      <c r="F226" s="4">
        <v>12950</v>
      </c>
      <c r="G226" s="5">
        <v>30</v>
      </c>
    </row>
    <row r="227" spans="2:7" x14ac:dyDescent="0.3">
      <c r="B227" t="s">
        <v>8</v>
      </c>
      <c r="C227" t="s">
        <v>37</v>
      </c>
      <c r="D227"/>
      <c r="E227" t="s">
        <v>15</v>
      </c>
      <c r="F227" s="4">
        <v>9709</v>
      </c>
      <c r="G227" s="5">
        <v>30</v>
      </c>
    </row>
    <row r="228" spans="2:7" x14ac:dyDescent="0.3">
      <c r="B228" t="s">
        <v>40</v>
      </c>
      <c r="C228" t="s">
        <v>39</v>
      </c>
      <c r="D228"/>
      <c r="E228" t="s">
        <v>27</v>
      </c>
      <c r="F228" s="4">
        <v>6370</v>
      </c>
      <c r="G228" s="5">
        <v>30</v>
      </c>
    </row>
    <row r="229" spans="2:7" x14ac:dyDescent="0.3">
      <c r="B229" t="s">
        <v>40</v>
      </c>
      <c r="C229" t="s">
        <v>36</v>
      </c>
      <c r="D229"/>
      <c r="E229" t="s">
        <v>25</v>
      </c>
      <c r="F229" s="4">
        <v>5439</v>
      </c>
      <c r="G229" s="5">
        <v>30</v>
      </c>
    </row>
    <row r="230" spans="2:7" x14ac:dyDescent="0.3">
      <c r="B230" t="s">
        <v>10</v>
      </c>
      <c r="C230" t="s">
        <v>37</v>
      </c>
      <c r="D230"/>
      <c r="E230" t="s">
        <v>23</v>
      </c>
      <c r="F230" s="4">
        <v>4683</v>
      </c>
      <c r="G230" s="5">
        <v>30</v>
      </c>
    </row>
    <row r="231" spans="2:7" x14ac:dyDescent="0.3">
      <c r="B231" t="s">
        <v>6</v>
      </c>
      <c r="C231" t="s">
        <v>36</v>
      </c>
      <c r="D231"/>
      <c r="E231" t="s">
        <v>13</v>
      </c>
      <c r="F231" s="4">
        <v>4319</v>
      </c>
      <c r="G231" s="5">
        <v>30</v>
      </c>
    </row>
    <row r="232" spans="2:7" x14ac:dyDescent="0.3">
      <c r="B232" t="s">
        <v>8</v>
      </c>
      <c r="C232" t="s">
        <v>39</v>
      </c>
      <c r="D232"/>
      <c r="E232" t="s">
        <v>18</v>
      </c>
      <c r="F232" s="4">
        <v>9660</v>
      </c>
      <c r="G232" s="5">
        <v>27</v>
      </c>
    </row>
    <row r="233" spans="2:7" x14ac:dyDescent="0.3">
      <c r="B233" t="s">
        <v>9</v>
      </c>
      <c r="C233" t="s">
        <v>34</v>
      </c>
      <c r="D233"/>
      <c r="E233" t="s">
        <v>21</v>
      </c>
      <c r="F233" s="4">
        <v>6832</v>
      </c>
      <c r="G233" s="5">
        <v>27</v>
      </c>
    </row>
    <row r="234" spans="2:7" x14ac:dyDescent="0.3">
      <c r="B234" t="s">
        <v>6</v>
      </c>
      <c r="C234" t="s">
        <v>39</v>
      </c>
      <c r="D234"/>
      <c r="E234" t="s">
        <v>17</v>
      </c>
      <c r="F234" s="4">
        <v>6048</v>
      </c>
      <c r="G234" s="5">
        <v>27</v>
      </c>
    </row>
    <row r="235" spans="2:7" x14ac:dyDescent="0.3">
      <c r="B235" t="s">
        <v>10</v>
      </c>
      <c r="C235" t="s">
        <v>37</v>
      </c>
      <c r="D235"/>
      <c r="E235" t="s">
        <v>28</v>
      </c>
      <c r="F235" s="4">
        <v>3059</v>
      </c>
      <c r="G235" s="5">
        <v>27</v>
      </c>
    </row>
    <row r="236" spans="2:7" x14ac:dyDescent="0.3">
      <c r="B236" t="s">
        <v>7</v>
      </c>
      <c r="C236" t="s">
        <v>35</v>
      </c>
      <c r="D236"/>
      <c r="E236" t="s">
        <v>16</v>
      </c>
      <c r="F236" s="4">
        <v>2135</v>
      </c>
      <c r="G236" s="5">
        <v>27</v>
      </c>
    </row>
    <row r="237" spans="2:7" x14ac:dyDescent="0.3">
      <c r="B237" t="s">
        <v>8</v>
      </c>
      <c r="C237" t="s">
        <v>39</v>
      </c>
      <c r="D237"/>
      <c r="E237" t="s">
        <v>26</v>
      </c>
      <c r="F237" s="4">
        <v>1561</v>
      </c>
      <c r="G237" s="5">
        <v>27</v>
      </c>
    </row>
    <row r="238" spans="2:7" x14ac:dyDescent="0.3">
      <c r="B238" t="s">
        <v>10</v>
      </c>
      <c r="C238" t="s">
        <v>34</v>
      </c>
      <c r="D238"/>
      <c r="E238" t="s">
        <v>22</v>
      </c>
      <c r="F238" s="4">
        <v>4053</v>
      </c>
      <c r="G238" s="5">
        <v>24</v>
      </c>
    </row>
    <row r="239" spans="2:7" x14ac:dyDescent="0.3">
      <c r="B239" t="s">
        <v>7</v>
      </c>
      <c r="C239" t="s">
        <v>34</v>
      </c>
      <c r="D239"/>
      <c r="E239" t="s">
        <v>15</v>
      </c>
      <c r="F239" s="4">
        <v>3829</v>
      </c>
      <c r="G239" s="5">
        <v>24</v>
      </c>
    </row>
    <row r="240" spans="2:7" x14ac:dyDescent="0.3">
      <c r="B240" t="s">
        <v>2</v>
      </c>
      <c r="C240" t="s">
        <v>36</v>
      </c>
      <c r="D240"/>
      <c r="E240" t="s">
        <v>16</v>
      </c>
      <c r="F240" s="4">
        <v>11417</v>
      </c>
      <c r="G240" s="5">
        <v>21</v>
      </c>
    </row>
    <row r="241" spans="2:7" x14ac:dyDescent="0.3">
      <c r="B241" t="s">
        <v>5</v>
      </c>
      <c r="C241" t="s">
        <v>37</v>
      </c>
      <c r="D241"/>
      <c r="E241" t="s">
        <v>25</v>
      </c>
      <c r="F241" s="4">
        <v>8813</v>
      </c>
      <c r="G241" s="5">
        <v>21</v>
      </c>
    </row>
    <row r="242" spans="2:7" x14ac:dyDescent="0.3">
      <c r="B242" t="s">
        <v>40</v>
      </c>
      <c r="C242" t="s">
        <v>37</v>
      </c>
      <c r="D242"/>
      <c r="E242" t="s">
        <v>19</v>
      </c>
      <c r="F242" s="4">
        <v>7693</v>
      </c>
      <c r="G242" s="5">
        <v>21</v>
      </c>
    </row>
    <row r="243" spans="2:7" x14ac:dyDescent="0.3">
      <c r="B243" t="s">
        <v>5</v>
      </c>
      <c r="C243" t="s">
        <v>34</v>
      </c>
      <c r="D243"/>
      <c r="E243" t="s">
        <v>27</v>
      </c>
      <c r="F243" s="4">
        <v>6986</v>
      </c>
      <c r="G243" s="5">
        <v>21</v>
      </c>
    </row>
    <row r="244" spans="2:7" x14ac:dyDescent="0.3">
      <c r="B244" t="s">
        <v>5</v>
      </c>
      <c r="C244" t="s">
        <v>38</v>
      </c>
      <c r="D244"/>
      <c r="E244" t="s">
        <v>32</v>
      </c>
      <c r="F244" s="4">
        <v>5075</v>
      </c>
      <c r="G244" s="5">
        <v>21</v>
      </c>
    </row>
    <row r="245" spans="2:7" x14ac:dyDescent="0.3">
      <c r="B245" t="s">
        <v>7</v>
      </c>
      <c r="C245" t="s">
        <v>35</v>
      </c>
      <c r="D245"/>
      <c r="E245" t="s">
        <v>27</v>
      </c>
      <c r="F245" s="4">
        <v>2478</v>
      </c>
      <c r="G245" s="5">
        <v>21</v>
      </c>
    </row>
    <row r="246" spans="2:7" x14ac:dyDescent="0.3">
      <c r="B246" t="s">
        <v>41</v>
      </c>
      <c r="C246" t="s">
        <v>38</v>
      </c>
      <c r="D246"/>
      <c r="E246" t="s">
        <v>25</v>
      </c>
      <c r="F246" s="4">
        <v>154</v>
      </c>
      <c r="G246" s="5">
        <v>21</v>
      </c>
    </row>
    <row r="247" spans="2:7" x14ac:dyDescent="0.3">
      <c r="B247" t="s">
        <v>3</v>
      </c>
      <c r="C247" t="s">
        <v>34</v>
      </c>
      <c r="D247"/>
      <c r="E247" t="s">
        <v>20</v>
      </c>
      <c r="F247" s="4">
        <v>2583</v>
      </c>
      <c r="G247" s="5">
        <v>18</v>
      </c>
    </row>
    <row r="248" spans="2:7" x14ac:dyDescent="0.3">
      <c r="B248" t="s">
        <v>3</v>
      </c>
      <c r="C248" t="s">
        <v>36</v>
      </c>
      <c r="D248"/>
      <c r="E248" t="s">
        <v>19</v>
      </c>
      <c r="F248" s="4">
        <v>1281</v>
      </c>
      <c r="G248" s="5">
        <v>18</v>
      </c>
    </row>
    <row r="249" spans="2:7" x14ac:dyDescent="0.3">
      <c r="B249" t="s">
        <v>2</v>
      </c>
      <c r="C249" t="s">
        <v>37</v>
      </c>
      <c r="D249"/>
      <c r="E249" t="s">
        <v>19</v>
      </c>
      <c r="F249" s="4">
        <v>238</v>
      </c>
      <c r="G249" s="5">
        <v>18</v>
      </c>
    </row>
    <row r="250" spans="2:7" x14ac:dyDescent="0.3">
      <c r="B250" t="s">
        <v>5</v>
      </c>
      <c r="C250" t="s">
        <v>36</v>
      </c>
      <c r="D250"/>
      <c r="E250" t="s">
        <v>23</v>
      </c>
      <c r="F250" s="4">
        <v>6314</v>
      </c>
      <c r="G250" s="5">
        <v>15</v>
      </c>
    </row>
    <row r="251" spans="2:7" x14ac:dyDescent="0.3">
      <c r="B251" t="s">
        <v>5</v>
      </c>
      <c r="C251" t="s">
        <v>35</v>
      </c>
      <c r="D251"/>
      <c r="E251" t="s">
        <v>18</v>
      </c>
      <c r="F251" s="4">
        <v>2415</v>
      </c>
      <c r="G251" s="5">
        <v>15</v>
      </c>
    </row>
    <row r="252" spans="2:7" x14ac:dyDescent="0.3">
      <c r="B252" t="s">
        <v>6</v>
      </c>
      <c r="C252" t="s">
        <v>34</v>
      </c>
      <c r="D252"/>
      <c r="E252" t="s">
        <v>15</v>
      </c>
      <c r="F252" s="4">
        <v>1442</v>
      </c>
      <c r="G252" s="5">
        <v>15</v>
      </c>
    </row>
    <row r="253" spans="2:7" x14ac:dyDescent="0.3">
      <c r="B253" t="s">
        <v>2</v>
      </c>
      <c r="C253" t="s">
        <v>35</v>
      </c>
      <c r="D253"/>
      <c r="E253" t="s">
        <v>19</v>
      </c>
      <c r="F253" s="4">
        <v>553</v>
      </c>
      <c r="G253" s="5">
        <v>15</v>
      </c>
    </row>
    <row r="254" spans="2:7" x14ac:dyDescent="0.3">
      <c r="B254" t="s">
        <v>40</v>
      </c>
      <c r="C254" t="s">
        <v>39</v>
      </c>
      <c r="D254"/>
      <c r="E254" t="s">
        <v>22</v>
      </c>
      <c r="F254" s="4">
        <v>5817</v>
      </c>
      <c r="G254" s="5">
        <v>12</v>
      </c>
    </row>
    <row r="255" spans="2:7" x14ac:dyDescent="0.3">
      <c r="B255" t="s">
        <v>5</v>
      </c>
      <c r="C255" t="s">
        <v>37</v>
      </c>
      <c r="D255"/>
      <c r="E255" t="s">
        <v>14</v>
      </c>
      <c r="F255" s="4">
        <v>4991</v>
      </c>
      <c r="G255" s="5">
        <v>12</v>
      </c>
    </row>
    <row r="256" spans="2:7" x14ac:dyDescent="0.3">
      <c r="B256" t="s">
        <v>6</v>
      </c>
      <c r="C256" t="s">
        <v>36</v>
      </c>
      <c r="D256"/>
      <c r="E256" t="s">
        <v>32</v>
      </c>
      <c r="F256" s="4">
        <v>6118</v>
      </c>
      <c r="G256" s="5">
        <v>9</v>
      </c>
    </row>
    <row r="257" spans="2:7" x14ac:dyDescent="0.3">
      <c r="B257" t="s">
        <v>10</v>
      </c>
      <c r="C257" t="s">
        <v>34</v>
      </c>
      <c r="D257"/>
      <c r="E257" t="s">
        <v>26</v>
      </c>
      <c r="F257" s="4">
        <v>4991</v>
      </c>
      <c r="G257" s="5">
        <v>9</v>
      </c>
    </row>
    <row r="258" spans="2:7" x14ac:dyDescent="0.3">
      <c r="B258" t="s">
        <v>41</v>
      </c>
      <c r="C258" t="s">
        <v>37</v>
      </c>
      <c r="D258"/>
      <c r="E258" t="s">
        <v>21</v>
      </c>
      <c r="F258" s="4">
        <v>2933</v>
      </c>
      <c r="G258" s="5">
        <v>9</v>
      </c>
    </row>
    <row r="259" spans="2:7" x14ac:dyDescent="0.3">
      <c r="B259" t="s">
        <v>5</v>
      </c>
      <c r="C259" t="s">
        <v>35</v>
      </c>
      <c r="D259"/>
      <c r="E259" t="s">
        <v>4</v>
      </c>
      <c r="F259" s="4">
        <v>2744</v>
      </c>
      <c r="G259" s="5">
        <v>9</v>
      </c>
    </row>
    <row r="260" spans="2:7" x14ac:dyDescent="0.3">
      <c r="B260" t="s">
        <v>9</v>
      </c>
      <c r="C260" t="s">
        <v>38</v>
      </c>
      <c r="D260"/>
      <c r="E260" t="s">
        <v>17</v>
      </c>
      <c r="F260" s="4">
        <v>2408</v>
      </c>
      <c r="G260" s="5">
        <v>9</v>
      </c>
    </row>
    <row r="261" spans="2:7" x14ac:dyDescent="0.3">
      <c r="B261" t="s">
        <v>6</v>
      </c>
      <c r="C261" t="s">
        <v>37</v>
      </c>
      <c r="D261"/>
      <c r="E261" t="s">
        <v>26</v>
      </c>
      <c r="F261" s="4">
        <v>6818</v>
      </c>
      <c r="G261" s="5">
        <v>6</v>
      </c>
    </row>
    <row r="262" spans="2:7" x14ac:dyDescent="0.3">
      <c r="B262" t="s">
        <v>10</v>
      </c>
      <c r="C262" t="s">
        <v>35</v>
      </c>
      <c r="D262"/>
      <c r="E262" t="s">
        <v>15</v>
      </c>
      <c r="F262" s="4">
        <v>2562</v>
      </c>
      <c r="G262" s="5">
        <v>6</v>
      </c>
    </row>
    <row r="263" spans="2:7" x14ac:dyDescent="0.3">
      <c r="B263" t="s">
        <v>6</v>
      </c>
      <c r="C263" t="s">
        <v>38</v>
      </c>
      <c r="D263"/>
      <c r="E263" t="s">
        <v>16</v>
      </c>
      <c r="F263" s="4">
        <v>938</v>
      </c>
      <c r="G263" s="5">
        <v>6</v>
      </c>
    </row>
    <row r="264" spans="2:7" x14ac:dyDescent="0.3">
      <c r="B264" t="s">
        <v>5</v>
      </c>
      <c r="C264" t="s">
        <v>36</v>
      </c>
      <c r="D264"/>
      <c r="E264" t="s">
        <v>18</v>
      </c>
      <c r="F264" s="4">
        <v>6111</v>
      </c>
      <c r="G264" s="5">
        <v>3</v>
      </c>
    </row>
    <row r="265" spans="2:7" x14ac:dyDescent="0.3">
      <c r="B265" t="s">
        <v>41</v>
      </c>
      <c r="C265" t="s">
        <v>38</v>
      </c>
      <c r="D265"/>
      <c r="E265" t="s">
        <v>22</v>
      </c>
      <c r="F265" s="4">
        <v>5915</v>
      </c>
      <c r="G265" s="5">
        <v>3</v>
      </c>
    </row>
    <row r="266" spans="2:7" x14ac:dyDescent="0.3">
      <c r="B266" t="s">
        <v>2</v>
      </c>
      <c r="C266" t="s">
        <v>38</v>
      </c>
      <c r="D266"/>
      <c r="E266" t="s">
        <v>4</v>
      </c>
      <c r="F266" s="4">
        <v>3549</v>
      </c>
      <c r="G266" s="5">
        <v>3</v>
      </c>
    </row>
    <row r="267" spans="2:7" x14ac:dyDescent="0.3">
      <c r="B267" t="s">
        <v>6</v>
      </c>
      <c r="C267" t="s">
        <v>39</v>
      </c>
      <c r="D267"/>
      <c r="E267" t="s">
        <v>24</v>
      </c>
      <c r="F267" s="4">
        <v>2989</v>
      </c>
      <c r="G267" s="5">
        <v>3</v>
      </c>
    </row>
    <row r="268" spans="2:7" x14ac:dyDescent="0.3">
      <c r="B268" t="s">
        <v>10</v>
      </c>
      <c r="C268" t="s">
        <v>38</v>
      </c>
      <c r="D268"/>
      <c r="E268" t="s">
        <v>14</v>
      </c>
      <c r="F268" s="4">
        <v>5586</v>
      </c>
      <c r="G268" s="5">
        <v>525</v>
      </c>
    </row>
    <row r="269" spans="2:7" x14ac:dyDescent="0.3">
      <c r="B269" t="s">
        <v>2</v>
      </c>
      <c r="C269" t="s">
        <v>36</v>
      </c>
      <c r="D269"/>
      <c r="E269" t="s">
        <v>27</v>
      </c>
      <c r="F269" s="4">
        <v>798</v>
      </c>
      <c r="G269" s="5">
        <v>519</v>
      </c>
    </row>
    <row r="270" spans="2:7" x14ac:dyDescent="0.3">
      <c r="B270" t="s">
        <v>8</v>
      </c>
      <c r="C270" t="s">
        <v>38</v>
      </c>
      <c r="D270"/>
      <c r="E270" t="s">
        <v>13</v>
      </c>
      <c r="F270" s="4">
        <v>819</v>
      </c>
      <c r="G270" s="5">
        <v>510</v>
      </c>
    </row>
    <row r="271" spans="2:7" x14ac:dyDescent="0.3">
      <c r="B271" t="s">
        <v>3</v>
      </c>
      <c r="C271" t="s">
        <v>34</v>
      </c>
      <c r="D271"/>
      <c r="E271" t="s">
        <v>32</v>
      </c>
      <c r="F271" s="4">
        <v>7777</v>
      </c>
      <c r="G271" s="5">
        <v>504</v>
      </c>
    </row>
    <row r="272" spans="2:7" x14ac:dyDescent="0.3">
      <c r="B272" t="s">
        <v>9</v>
      </c>
      <c r="C272" t="s">
        <v>34</v>
      </c>
      <c r="D272"/>
      <c r="E272" t="s">
        <v>20</v>
      </c>
      <c r="F272" s="4">
        <v>8463</v>
      </c>
      <c r="G272" s="5">
        <v>492</v>
      </c>
    </row>
    <row r="273" spans="2:7" x14ac:dyDescent="0.3">
      <c r="B273" t="s">
        <v>2</v>
      </c>
      <c r="C273" t="s">
        <v>39</v>
      </c>
      <c r="D273"/>
      <c r="E273" t="s">
        <v>25</v>
      </c>
      <c r="F273" s="4">
        <v>1785</v>
      </c>
      <c r="G273" s="5">
        <v>462</v>
      </c>
    </row>
    <row r="274" spans="2:7" x14ac:dyDescent="0.3">
      <c r="B274" t="s">
        <v>6</v>
      </c>
      <c r="C274" t="s">
        <v>34</v>
      </c>
      <c r="D274"/>
      <c r="E274" t="s">
        <v>26</v>
      </c>
      <c r="F274" s="4">
        <v>8008</v>
      </c>
      <c r="G274" s="5">
        <v>456</v>
      </c>
    </row>
    <row r="275" spans="2:7" x14ac:dyDescent="0.3">
      <c r="B275" t="s">
        <v>40</v>
      </c>
      <c r="C275" t="s">
        <v>35</v>
      </c>
      <c r="D275"/>
      <c r="E275" t="s">
        <v>30</v>
      </c>
      <c r="F275" s="4">
        <v>2275</v>
      </c>
      <c r="G275" s="5">
        <v>447</v>
      </c>
    </row>
    <row r="276" spans="2:7" x14ac:dyDescent="0.3">
      <c r="B276" t="s">
        <v>40</v>
      </c>
      <c r="C276" t="s">
        <v>35</v>
      </c>
      <c r="D276"/>
      <c r="E276" t="s">
        <v>33</v>
      </c>
      <c r="F276" s="4">
        <v>8869</v>
      </c>
      <c r="G276" s="5">
        <v>432</v>
      </c>
    </row>
    <row r="277" spans="2:7" x14ac:dyDescent="0.3">
      <c r="B277" t="s">
        <v>6</v>
      </c>
      <c r="C277" t="s">
        <v>39</v>
      </c>
      <c r="D277"/>
      <c r="E277" t="s">
        <v>25</v>
      </c>
      <c r="F277" s="4">
        <v>2100</v>
      </c>
      <c r="G277" s="5">
        <v>414</v>
      </c>
    </row>
    <row r="278" spans="2:7" x14ac:dyDescent="0.3">
      <c r="B278" t="s">
        <v>6</v>
      </c>
      <c r="C278" t="s">
        <v>37</v>
      </c>
      <c r="D278"/>
      <c r="E278" t="s">
        <v>16</v>
      </c>
      <c r="F278" s="4">
        <v>1904</v>
      </c>
      <c r="G278" s="5">
        <v>405</v>
      </c>
    </row>
    <row r="279" spans="2:7" x14ac:dyDescent="0.3">
      <c r="B279" t="s">
        <v>6</v>
      </c>
      <c r="C279" t="s">
        <v>35</v>
      </c>
      <c r="D279"/>
      <c r="E279" t="s">
        <v>4</v>
      </c>
      <c r="F279" s="4">
        <v>1302</v>
      </c>
      <c r="G279" s="5">
        <v>402</v>
      </c>
    </row>
    <row r="280" spans="2:7" x14ac:dyDescent="0.3">
      <c r="B280" t="s">
        <v>6</v>
      </c>
      <c r="C280" t="s">
        <v>39</v>
      </c>
      <c r="D280"/>
      <c r="E280" t="s">
        <v>29</v>
      </c>
      <c r="F280" s="4">
        <v>3052</v>
      </c>
      <c r="G280" s="5">
        <v>378</v>
      </c>
    </row>
    <row r="281" spans="2:7" x14ac:dyDescent="0.3">
      <c r="B281" t="s">
        <v>40</v>
      </c>
      <c r="C281" t="s">
        <v>35</v>
      </c>
      <c r="D281"/>
      <c r="E281" t="s">
        <v>22</v>
      </c>
      <c r="F281" s="4">
        <v>6853</v>
      </c>
      <c r="G281" s="5">
        <v>372</v>
      </c>
    </row>
    <row r="282" spans="2:7" x14ac:dyDescent="0.3">
      <c r="B282" t="s">
        <v>7</v>
      </c>
      <c r="C282" t="s">
        <v>34</v>
      </c>
      <c r="D282"/>
      <c r="E282" t="s">
        <v>14</v>
      </c>
      <c r="F282" s="4">
        <v>1932</v>
      </c>
      <c r="G282" s="5">
        <v>369</v>
      </c>
    </row>
    <row r="283" spans="2:7" x14ac:dyDescent="0.3">
      <c r="B283" t="s">
        <v>8</v>
      </c>
      <c r="C283" t="s">
        <v>35</v>
      </c>
      <c r="D283"/>
      <c r="E283" t="s">
        <v>20</v>
      </c>
      <c r="F283" s="4">
        <v>2702</v>
      </c>
      <c r="G283" s="5">
        <v>363</v>
      </c>
    </row>
    <row r="284" spans="2:7" x14ac:dyDescent="0.3">
      <c r="B284" t="s">
        <v>5</v>
      </c>
      <c r="C284" t="s">
        <v>35</v>
      </c>
      <c r="D284"/>
      <c r="E284" t="s">
        <v>29</v>
      </c>
      <c r="F284" s="4">
        <v>4480</v>
      </c>
      <c r="G284" s="5">
        <v>357</v>
      </c>
    </row>
    <row r="285" spans="2:7" x14ac:dyDescent="0.3">
      <c r="B285" t="s">
        <v>10</v>
      </c>
      <c r="C285" t="s">
        <v>36</v>
      </c>
      <c r="D285"/>
      <c r="E285" t="s">
        <v>29</v>
      </c>
      <c r="F285" s="4">
        <v>2471</v>
      </c>
      <c r="G285" s="5">
        <v>342</v>
      </c>
    </row>
    <row r="286" spans="2:7" x14ac:dyDescent="0.3">
      <c r="B286" t="s">
        <v>5</v>
      </c>
      <c r="C286" t="s">
        <v>34</v>
      </c>
      <c r="D286"/>
      <c r="E286" t="s">
        <v>20</v>
      </c>
      <c r="F286" s="4">
        <v>15610</v>
      </c>
      <c r="G286" s="5">
        <v>339</v>
      </c>
    </row>
    <row r="287" spans="2:7" x14ac:dyDescent="0.3">
      <c r="B287" t="s">
        <v>7</v>
      </c>
      <c r="C287" t="s">
        <v>37</v>
      </c>
      <c r="D287"/>
      <c r="E287" t="s">
        <v>16</v>
      </c>
      <c r="F287" s="4">
        <v>4487</v>
      </c>
      <c r="G287" s="5">
        <v>333</v>
      </c>
    </row>
    <row r="288" spans="2:7" x14ac:dyDescent="0.3">
      <c r="B288" t="s">
        <v>3</v>
      </c>
      <c r="C288" t="s">
        <v>37</v>
      </c>
      <c r="D288"/>
      <c r="E288" t="s">
        <v>28</v>
      </c>
      <c r="F288" s="4">
        <v>7308</v>
      </c>
      <c r="G288" s="5">
        <v>327</v>
      </c>
    </row>
    <row r="289" spans="2:7" x14ac:dyDescent="0.3">
      <c r="B289" t="s">
        <v>3</v>
      </c>
      <c r="C289" t="s">
        <v>37</v>
      </c>
      <c r="D289"/>
      <c r="E289" t="s">
        <v>29</v>
      </c>
      <c r="F289" s="4">
        <v>4592</v>
      </c>
      <c r="G289" s="5">
        <v>324</v>
      </c>
    </row>
    <row r="290" spans="2:7" x14ac:dyDescent="0.3">
      <c r="B290" t="s">
        <v>41</v>
      </c>
      <c r="C290" t="s">
        <v>36</v>
      </c>
      <c r="D290"/>
      <c r="E290" t="s">
        <v>28</v>
      </c>
      <c r="F290" s="4">
        <v>854</v>
      </c>
      <c r="G290" s="5">
        <v>309</v>
      </c>
    </row>
    <row r="291" spans="2:7" x14ac:dyDescent="0.3">
      <c r="B291" t="s">
        <v>40</v>
      </c>
      <c r="C291" t="s">
        <v>38</v>
      </c>
      <c r="D291"/>
      <c r="E291" t="s">
        <v>13</v>
      </c>
      <c r="F291" s="4">
        <v>5670</v>
      </c>
      <c r="G291" s="5">
        <v>297</v>
      </c>
    </row>
    <row r="292" spans="2:7" x14ac:dyDescent="0.3">
      <c r="B292" t="s">
        <v>6</v>
      </c>
      <c r="C292" t="s">
        <v>38</v>
      </c>
      <c r="D292"/>
      <c r="E292" t="s">
        <v>27</v>
      </c>
      <c r="F292" s="4">
        <v>1134</v>
      </c>
      <c r="G292" s="5">
        <v>282</v>
      </c>
    </row>
    <row r="293" spans="2:7" x14ac:dyDescent="0.3">
      <c r="B293" t="s">
        <v>9</v>
      </c>
      <c r="C293" t="s">
        <v>37</v>
      </c>
      <c r="D293"/>
      <c r="E293" t="s">
        <v>29</v>
      </c>
      <c r="F293" s="4">
        <v>1085</v>
      </c>
      <c r="G293" s="5">
        <v>273</v>
      </c>
    </row>
    <row r="294" spans="2:7" x14ac:dyDescent="0.3">
      <c r="B294" t="s">
        <v>10</v>
      </c>
      <c r="C294" t="s">
        <v>36</v>
      </c>
      <c r="D294"/>
      <c r="E294" t="s">
        <v>23</v>
      </c>
      <c r="F294" s="4">
        <v>2317</v>
      </c>
      <c r="G294" s="5">
        <v>261</v>
      </c>
    </row>
    <row r="295" spans="2:7" x14ac:dyDescent="0.3">
      <c r="B295" t="s">
        <v>7</v>
      </c>
      <c r="C295" t="s">
        <v>38</v>
      </c>
      <c r="D295"/>
      <c r="E295" t="s">
        <v>28</v>
      </c>
      <c r="F295" s="4">
        <v>5677</v>
      </c>
      <c r="G295" s="5">
        <v>258</v>
      </c>
    </row>
    <row r="296" spans="2:7" x14ac:dyDescent="0.3">
      <c r="B296" t="s">
        <v>3</v>
      </c>
      <c r="C296" t="s">
        <v>35</v>
      </c>
      <c r="D296"/>
      <c r="E296" t="s">
        <v>14</v>
      </c>
      <c r="F296" s="4">
        <v>2415</v>
      </c>
      <c r="G296" s="5">
        <v>255</v>
      </c>
    </row>
    <row r="297" spans="2:7" x14ac:dyDescent="0.3">
      <c r="B297" t="s">
        <v>5</v>
      </c>
      <c r="C297" t="s">
        <v>39</v>
      </c>
      <c r="D297"/>
      <c r="E297" t="s">
        <v>18</v>
      </c>
      <c r="F297" s="4">
        <v>385</v>
      </c>
      <c r="G297" s="5">
        <v>249</v>
      </c>
    </row>
    <row r="298" spans="2:7" x14ac:dyDescent="0.3">
      <c r="B298" t="s">
        <v>9</v>
      </c>
      <c r="C298" t="s">
        <v>35</v>
      </c>
      <c r="D298"/>
      <c r="E298" t="s">
        <v>15</v>
      </c>
      <c r="F298" s="4">
        <v>7833</v>
      </c>
      <c r="G298" s="5">
        <v>243</v>
      </c>
    </row>
    <row r="299" spans="2:7" x14ac:dyDescent="0.3">
      <c r="B299" t="s">
        <v>5</v>
      </c>
      <c r="C299" t="s">
        <v>34</v>
      </c>
      <c r="D299"/>
      <c r="E299" t="s">
        <v>22</v>
      </c>
      <c r="F299" s="4">
        <v>6279</v>
      </c>
      <c r="G299" s="5">
        <v>237</v>
      </c>
    </row>
    <row r="300" spans="2:7" x14ac:dyDescent="0.3">
      <c r="B300" t="s">
        <v>10</v>
      </c>
      <c r="C300" t="s">
        <v>35</v>
      </c>
      <c r="D300"/>
      <c r="E300" t="s">
        <v>21</v>
      </c>
      <c r="F300" s="4">
        <v>567</v>
      </c>
      <c r="G300" s="5">
        <v>228</v>
      </c>
    </row>
    <row r="301" spans="2:7" x14ac:dyDescent="0.3">
      <c r="B301" t="s">
        <v>8</v>
      </c>
      <c r="C301" t="s">
        <v>34</v>
      </c>
      <c r="D301"/>
      <c r="E301" t="s">
        <v>16</v>
      </c>
      <c r="F301" s="4">
        <v>2009</v>
      </c>
      <c r="G301" s="5">
        <v>219</v>
      </c>
    </row>
    <row r="302" spans="2:7" x14ac:dyDescent="0.3">
      <c r="B302" t="s">
        <v>41</v>
      </c>
      <c r="C302" t="s">
        <v>35</v>
      </c>
      <c r="D302"/>
      <c r="E302" t="s">
        <v>28</v>
      </c>
      <c r="F302" s="4">
        <v>7455</v>
      </c>
      <c r="G302" s="5">
        <v>216</v>
      </c>
    </row>
    <row r="303" spans="2:7" x14ac:dyDescent="0.3">
      <c r="B303" t="s">
        <v>7</v>
      </c>
      <c r="C303" t="s">
        <v>39</v>
      </c>
      <c r="D303"/>
      <c r="E303" t="s">
        <v>27</v>
      </c>
      <c r="F303" s="4">
        <v>966</v>
      </c>
      <c r="G303" s="5">
        <v>198</v>
      </c>
    </row>
    <row r="304" spans="2:7" x14ac:dyDescent="0.3">
      <c r="B304" t="s">
        <v>41</v>
      </c>
      <c r="C304" t="s">
        <v>36</v>
      </c>
      <c r="D304"/>
      <c r="E304" t="s">
        <v>19</v>
      </c>
      <c r="F304" s="4">
        <v>1925</v>
      </c>
      <c r="G304" s="5">
        <v>192</v>
      </c>
    </row>
    <row r="305" spans="1:7" x14ac:dyDescent="0.3">
      <c r="B305" t="s">
        <v>41</v>
      </c>
      <c r="C305" t="s">
        <v>35</v>
      </c>
      <c r="D305"/>
      <c r="E305" t="s">
        <v>15</v>
      </c>
      <c r="F305" s="4">
        <v>2114</v>
      </c>
      <c r="G305" s="5">
        <v>186</v>
      </c>
    </row>
    <row r="306" spans="1:7" x14ac:dyDescent="0.3">
      <c r="B306" t="s">
        <v>3</v>
      </c>
      <c r="C306" t="s">
        <v>36</v>
      </c>
      <c r="D306"/>
      <c r="E306" t="s">
        <v>23</v>
      </c>
      <c r="F306" s="4">
        <v>3773</v>
      </c>
      <c r="G306" s="5">
        <v>165</v>
      </c>
    </row>
    <row r="307" spans="1:7" x14ac:dyDescent="0.3">
      <c r="B307" t="s">
        <v>2</v>
      </c>
      <c r="C307" t="s">
        <v>38</v>
      </c>
      <c r="D307"/>
      <c r="E307" t="s">
        <v>23</v>
      </c>
      <c r="F307" s="4">
        <v>4417</v>
      </c>
      <c r="G307" s="5">
        <v>153</v>
      </c>
    </row>
    <row r="308" spans="1:7" x14ac:dyDescent="0.3">
      <c r="B308" t="s">
        <v>9</v>
      </c>
      <c r="C308" t="s">
        <v>35</v>
      </c>
      <c r="D308"/>
      <c r="E308" t="s">
        <v>4</v>
      </c>
      <c r="F308" s="4">
        <v>959</v>
      </c>
      <c r="G308" s="5">
        <v>147</v>
      </c>
    </row>
    <row r="309" spans="1:7" x14ac:dyDescent="0.3">
      <c r="B309" t="s">
        <v>41</v>
      </c>
      <c r="C309" t="s">
        <v>35</v>
      </c>
      <c r="D309"/>
      <c r="E309" t="s">
        <v>27</v>
      </c>
      <c r="F309" s="4">
        <v>847</v>
      </c>
      <c r="G309" s="5">
        <v>129</v>
      </c>
    </row>
    <row r="310" spans="1:7" x14ac:dyDescent="0.3">
      <c r="B310" t="s">
        <v>7</v>
      </c>
      <c r="C310" t="s">
        <v>37</v>
      </c>
      <c r="D310"/>
      <c r="E310" t="s">
        <v>17</v>
      </c>
      <c r="F310" s="4">
        <v>4487</v>
      </c>
      <c r="G310" s="5">
        <v>111</v>
      </c>
    </row>
    <row r="311" spans="1:7" x14ac:dyDescent="0.3">
      <c r="B311" t="s">
        <v>5</v>
      </c>
      <c r="C311" t="s">
        <v>36</v>
      </c>
      <c r="D311"/>
      <c r="E311" t="s">
        <v>30</v>
      </c>
      <c r="F311" s="4">
        <v>1526</v>
      </c>
      <c r="G311" s="5">
        <v>105</v>
      </c>
    </row>
    <row r="312" spans="1:7" x14ac:dyDescent="0.3">
      <c r="B312" t="s">
        <v>41</v>
      </c>
      <c r="C312" t="s">
        <v>35</v>
      </c>
      <c r="D312"/>
      <c r="E312" t="s">
        <v>13</v>
      </c>
      <c r="F312" s="4">
        <v>4760</v>
      </c>
      <c r="G312" s="5">
        <v>69</v>
      </c>
    </row>
    <row r="313" spans="1:7" x14ac:dyDescent="0.3">
      <c r="B313" t="s">
        <v>3</v>
      </c>
      <c r="C313" t="s">
        <v>35</v>
      </c>
      <c r="D313"/>
      <c r="E313" t="s">
        <v>29</v>
      </c>
      <c r="F313" s="4">
        <v>2114</v>
      </c>
      <c r="G313" s="5">
        <v>66</v>
      </c>
    </row>
    <row r="314" spans="1:7" x14ac:dyDescent="0.3">
      <c r="B314" t="s">
        <v>9</v>
      </c>
      <c r="C314" t="s">
        <v>38</v>
      </c>
      <c r="D314"/>
      <c r="E314" t="s">
        <v>24</v>
      </c>
      <c r="F314" s="4">
        <v>4137</v>
      </c>
      <c r="G314" s="5">
        <v>60</v>
      </c>
    </row>
    <row r="315" spans="1:7" x14ac:dyDescent="0.3">
      <c r="B315" t="s">
        <v>9</v>
      </c>
      <c r="C315" t="s">
        <v>36</v>
      </c>
      <c r="D315"/>
      <c r="E315" t="s">
        <v>30</v>
      </c>
      <c r="F315" s="4">
        <v>9051</v>
      </c>
      <c r="G315" s="5">
        <v>57</v>
      </c>
    </row>
    <row r="316" spans="1:7" x14ac:dyDescent="0.3">
      <c r="B316" t="s">
        <v>7</v>
      </c>
      <c r="C316" t="s">
        <v>37</v>
      </c>
      <c r="D316"/>
      <c r="E316" t="s">
        <v>26</v>
      </c>
      <c r="F316" s="4">
        <v>5306</v>
      </c>
      <c r="G316" s="5">
        <v>0</v>
      </c>
    </row>
    <row r="318" spans="1:7" x14ac:dyDescent="0.3">
      <c r="A318" s="12">
        <v>3</v>
      </c>
      <c r="B318" s="12" t="s">
        <v>70</v>
      </c>
    </row>
    <row r="319" spans="1:7" x14ac:dyDescent="0.3">
      <c r="B319" s="12" t="s">
        <v>71</v>
      </c>
      <c r="C319" s="12" t="s">
        <v>58</v>
      </c>
      <c r="E319" s="12" t="s">
        <v>72</v>
      </c>
    </row>
    <row r="320" spans="1:7" x14ac:dyDescent="0.3">
      <c r="B320" s="14" t="s">
        <v>73</v>
      </c>
    </row>
    <row r="321" spans="2:5" x14ac:dyDescent="0.3">
      <c r="B321" s="14"/>
    </row>
    <row r="322" spans="2:5" x14ac:dyDescent="0.3">
      <c r="B322" s="14"/>
    </row>
    <row r="323" spans="2:5" x14ac:dyDescent="0.3">
      <c r="B323" s="22" t="s">
        <v>71</v>
      </c>
      <c r="C323" s="23" t="s">
        <v>58</v>
      </c>
      <c r="D323" s="23"/>
      <c r="E323" s="24" t="s">
        <v>72</v>
      </c>
    </row>
    <row r="324" spans="2:5" x14ac:dyDescent="0.3">
      <c r="B324" s="17" t="s">
        <v>34</v>
      </c>
      <c r="C324" s="18">
        <f>SUMIFS(data[Amount],data[Geography],B324)</f>
        <v>252469</v>
      </c>
      <c r="D324" s="18">
        <f>C324</f>
        <v>252469</v>
      </c>
      <c r="E324" s="25">
        <f>SUMIFS(data[Units],data[Geography],B324)</f>
        <v>8760</v>
      </c>
    </row>
    <row r="325" spans="2:5" x14ac:dyDescent="0.3">
      <c r="B325" s="19" t="s">
        <v>36</v>
      </c>
      <c r="C325" s="16">
        <f>SUMIFS(data[Amount],data[Geography],B325)</f>
        <v>237944</v>
      </c>
      <c r="D325" s="18">
        <f t="shared" ref="D325:D330" si="0">C325</f>
        <v>237944</v>
      </c>
      <c r="E325" s="26">
        <f>SUMIFS(data[Units],data[Geography],B325)</f>
        <v>7302</v>
      </c>
    </row>
    <row r="326" spans="2:5" x14ac:dyDescent="0.3">
      <c r="B326" s="19" t="s">
        <v>37</v>
      </c>
      <c r="C326" s="16">
        <f>SUMIFS(data[Amount],data[Geography],B326)</f>
        <v>218813</v>
      </c>
      <c r="D326" s="18">
        <f t="shared" si="0"/>
        <v>218813</v>
      </c>
      <c r="E326" s="26">
        <f>SUMIFS(data[Units],data[Geography],B326)</f>
        <v>7431</v>
      </c>
    </row>
    <row r="327" spans="2:5" x14ac:dyDescent="0.3">
      <c r="B327" s="19" t="s">
        <v>37</v>
      </c>
      <c r="C327" s="16">
        <f>SUMIFS(data[Amount],data[Geography],B327)</f>
        <v>218813</v>
      </c>
      <c r="D327" s="18">
        <f t="shared" si="0"/>
        <v>218813</v>
      </c>
      <c r="E327" s="26">
        <f>SUMIFS(data[Units],data[Geography],B327)</f>
        <v>7431</v>
      </c>
    </row>
    <row r="328" spans="2:5" x14ac:dyDescent="0.3">
      <c r="B328" s="19" t="s">
        <v>35</v>
      </c>
      <c r="C328" s="16">
        <f>SUMIFS(data[Amount],data[Geography],B328)</f>
        <v>189434</v>
      </c>
      <c r="D328" s="18">
        <f t="shared" si="0"/>
        <v>189434</v>
      </c>
      <c r="E328" s="26">
        <f>SUMIFS(data[Units],data[Geography],B328)</f>
        <v>10158</v>
      </c>
    </row>
    <row r="329" spans="2:5" x14ac:dyDescent="0.3">
      <c r="B329" s="19" t="s">
        <v>39</v>
      </c>
      <c r="C329" s="16">
        <f>SUMIFS(data[Amount],data[Geography],B329)</f>
        <v>173530</v>
      </c>
      <c r="D329" s="18">
        <f t="shared" si="0"/>
        <v>173530</v>
      </c>
      <c r="E329" s="26">
        <f>SUMIFS(data[Units],data[Geography],B329)</f>
        <v>5745</v>
      </c>
    </row>
    <row r="330" spans="2:5" x14ac:dyDescent="0.3">
      <c r="B330" s="20" t="s">
        <v>38</v>
      </c>
      <c r="C330" s="21">
        <f>SUMIFS(data[Amount],data[Geography],B330)</f>
        <v>168679</v>
      </c>
      <c r="D330" s="18">
        <f t="shared" si="0"/>
        <v>168679</v>
      </c>
      <c r="E330" s="27">
        <f>SUMIFS(data[Units],data[Geography],B330)</f>
        <v>6264</v>
      </c>
    </row>
    <row r="331" spans="2:5" x14ac:dyDescent="0.3">
      <c r="B331"/>
    </row>
    <row r="332" spans="2:5" x14ac:dyDescent="0.3">
      <c r="B332"/>
      <c r="E332" s="15"/>
    </row>
    <row r="333" spans="2:5" x14ac:dyDescent="0.3">
      <c r="B333"/>
    </row>
    <row r="334" spans="2:5" x14ac:dyDescent="0.3">
      <c r="B334"/>
    </row>
    <row r="335" spans="2:5" x14ac:dyDescent="0.3">
      <c r="B335"/>
    </row>
    <row r="336" spans="2:5" x14ac:dyDescent="0.3">
      <c r="B336"/>
    </row>
    <row r="337" spans="2:2" x14ac:dyDescent="0.3">
      <c r="B337"/>
    </row>
    <row r="338" spans="2:2" x14ac:dyDescent="0.3">
      <c r="B338"/>
    </row>
    <row r="339" spans="2:2" x14ac:dyDescent="0.3">
      <c r="B339"/>
    </row>
    <row r="340" spans="2:2" x14ac:dyDescent="0.3">
      <c r="B340"/>
    </row>
    <row r="341" spans="2:2" x14ac:dyDescent="0.3">
      <c r="B341"/>
    </row>
    <row r="342" spans="2:2" x14ac:dyDescent="0.3">
      <c r="B342"/>
    </row>
    <row r="343" spans="2:2" x14ac:dyDescent="0.3">
      <c r="B343"/>
    </row>
    <row r="344" spans="2:2" x14ac:dyDescent="0.3">
      <c r="B344"/>
    </row>
    <row r="345" spans="2:2" x14ac:dyDescent="0.3">
      <c r="B345"/>
    </row>
    <row r="346" spans="2:2" x14ac:dyDescent="0.3">
      <c r="B346"/>
    </row>
    <row r="347" spans="2:2" x14ac:dyDescent="0.3">
      <c r="B347"/>
    </row>
    <row r="348" spans="2:2" x14ac:dyDescent="0.3">
      <c r="B348"/>
    </row>
    <row r="349" spans="2:2" x14ac:dyDescent="0.3">
      <c r="B349"/>
    </row>
    <row r="350" spans="2:2" x14ac:dyDescent="0.3">
      <c r="B350"/>
    </row>
    <row r="351" spans="2:2" x14ac:dyDescent="0.3">
      <c r="B351"/>
    </row>
    <row r="352" spans="2:2" x14ac:dyDescent="0.3">
      <c r="B352"/>
    </row>
    <row r="353" spans="2:2" x14ac:dyDescent="0.3">
      <c r="B353"/>
    </row>
    <row r="354" spans="2:2" x14ac:dyDescent="0.3">
      <c r="B354"/>
    </row>
    <row r="355" spans="2:2" x14ac:dyDescent="0.3">
      <c r="B355"/>
    </row>
    <row r="356" spans="2:2" x14ac:dyDescent="0.3">
      <c r="B356"/>
    </row>
    <row r="357" spans="2:2" x14ac:dyDescent="0.3">
      <c r="B357"/>
    </row>
    <row r="358" spans="2:2" x14ac:dyDescent="0.3">
      <c r="B358"/>
    </row>
    <row r="359" spans="2:2" x14ac:dyDescent="0.3">
      <c r="B359"/>
    </row>
    <row r="360" spans="2:2" x14ac:dyDescent="0.3">
      <c r="B360"/>
    </row>
    <row r="361" spans="2:2" x14ac:dyDescent="0.3">
      <c r="B361"/>
    </row>
    <row r="362" spans="2:2" x14ac:dyDescent="0.3">
      <c r="B362"/>
    </row>
    <row r="363" spans="2:2" x14ac:dyDescent="0.3">
      <c r="B363"/>
    </row>
    <row r="364" spans="2:2" x14ac:dyDescent="0.3">
      <c r="B364"/>
    </row>
    <row r="365" spans="2:2" x14ac:dyDescent="0.3">
      <c r="B365"/>
    </row>
    <row r="366" spans="2:2" x14ac:dyDescent="0.3">
      <c r="B366"/>
    </row>
    <row r="367" spans="2:2" x14ac:dyDescent="0.3">
      <c r="B367"/>
    </row>
    <row r="368" spans="2:2" x14ac:dyDescent="0.3">
      <c r="B368"/>
    </row>
    <row r="369" spans="2:2" x14ac:dyDescent="0.3">
      <c r="B369"/>
    </row>
    <row r="370" spans="2:2" x14ac:dyDescent="0.3">
      <c r="B370"/>
    </row>
    <row r="371" spans="2:2" x14ac:dyDescent="0.3">
      <c r="B371"/>
    </row>
    <row r="372" spans="2:2" x14ac:dyDescent="0.3">
      <c r="B372"/>
    </row>
    <row r="373" spans="2:2" x14ac:dyDescent="0.3">
      <c r="B373"/>
    </row>
    <row r="374" spans="2:2" x14ac:dyDescent="0.3">
      <c r="B374"/>
    </row>
    <row r="375" spans="2:2" x14ac:dyDescent="0.3">
      <c r="B375"/>
    </row>
    <row r="376" spans="2:2" x14ac:dyDescent="0.3">
      <c r="B376"/>
    </row>
    <row r="377" spans="2:2" x14ac:dyDescent="0.3">
      <c r="B377"/>
    </row>
    <row r="378" spans="2:2" x14ac:dyDescent="0.3">
      <c r="B378"/>
    </row>
    <row r="379" spans="2:2" x14ac:dyDescent="0.3">
      <c r="B379"/>
    </row>
    <row r="380" spans="2:2" x14ac:dyDescent="0.3">
      <c r="B380"/>
    </row>
    <row r="381" spans="2:2" x14ac:dyDescent="0.3">
      <c r="B381"/>
    </row>
    <row r="382" spans="2:2" x14ac:dyDescent="0.3">
      <c r="B382"/>
    </row>
    <row r="383" spans="2:2" x14ac:dyDescent="0.3">
      <c r="B383"/>
    </row>
    <row r="384" spans="2:2" x14ac:dyDescent="0.3">
      <c r="B384"/>
    </row>
    <row r="385" spans="2:2" x14ac:dyDescent="0.3">
      <c r="B385"/>
    </row>
    <row r="386" spans="2:2" x14ac:dyDescent="0.3">
      <c r="B386"/>
    </row>
    <row r="387" spans="2:2" x14ac:dyDescent="0.3">
      <c r="B387"/>
    </row>
    <row r="388" spans="2:2" x14ac:dyDescent="0.3">
      <c r="B388"/>
    </row>
    <row r="389" spans="2:2" x14ac:dyDescent="0.3">
      <c r="B389"/>
    </row>
    <row r="390" spans="2:2" x14ac:dyDescent="0.3">
      <c r="B390"/>
    </row>
    <row r="391" spans="2:2" x14ac:dyDescent="0.3">
      <c r="B391"/>
    </row>
    <row r="392" spans="2:2" x14ac:dyDescent="0.3">
      <c r="B392"/>
    </row>
    <row r="393" spans="2:2" x14ac:dyDescent="0.3">
      <c r="B393"/>
    </row>
    <row r="394" spans="2:2" x14ac:dyDescent="0.3">
      <c r="B394"/>
    </row>
    <row r="395" spans="2:2" x14ac:dyDescent="0.3">
      <c r="B395"/>
    </row>
    <row r="396" spans="2:2" x14ac:dyDescent="0.3">
      <c r="B396"/>
    </row>
    <row r="397" spans="2:2" x14ac:dyDescent="0.3">
      <c r="B397"/>
    </row>
    <row r="398" spans="2:2" x14ac:dyDescent="0.3">
      <c r="B398"/>
    </row>
    <row r="399" spans="2:2" x14ac:dyDescent="0.3">
      <c r="B399"/>
    </row>
    <row r="400" spans="2:2" x14ac:dyDescent="0.3">
      <c r="B400"/>
    </row>
    <row r="401" spans="2:2" x14ac:dyDescent="0.3">
      <c r="B401"/>
    </row>
    <row r="402" spans="2:2" x14ac:dyDescent="0.3">
      <c r="B402"/>
    </row>
    <row r="403" spans="2:2" x14ac:dyDescent="0.3">
      <c r="B403"/>
    </row>
    <row r="404" spans="2:2" x14ac:dyDescent="0.3">
      <c r="B404"/>
    </row>
    <row r="405" spans="2:2" x14ac:dyDescent="0.3">
      <c r="B405"/>
    </row>
    <row r="406" spans="2:2" x14ac:dyDescent="0.3">
      <c r="B406"/>
    </row>
    <row r="407" spans="2:2" x14ac:dyDescent="0.3">
      <c r="B407"/>
    </row>
    <row r="408" spans="2:2" x14ac:dyDescent="0.3">
      <c r="B408"/>
    </row>
    <row r="409" spans="2:2" x14ac:dyDescent="0.3">
      <c r="B409"/>
    </row>
    <row r="410" spans="2:2" x14ac:dyDescent="0.3">
      <c r="B410"/>
    </row>
    <row r="411" spans="2:2" x14ac:dyDescent="0.3">
      <c r="B411"/>
    </row>
    <row r="412" spans="2:2" x14ac:dyDescent="0.3">
      <c r="B412"/>
    </row>
    <row r="413" spans="2:2" x14ac:dyDescent="0.3">
      <c r="B413"/>
    </row>
    <row r="414" spans="2:2" x14ac:dyDescent="0.3">
      <c r="B414"/>
    </row>
    <row r="415" spans="2:2" x14ac:dyDescent="0.3">
      <c r="B415"/>
    </row>
    <row r="416" spans="2:2" x14ac:dyDescent="0.3">
      <c r="B416"/>
    </row>
    <row r="417" spans="2:2" x14ac:dyDescent="0.3">
      <c r="B417"/>
    </row>
    <row r="418" spans="2:2" x14ac:dyDescent="0.3">
      <c r="B418"/>
    </row>
    <row r="419" spans="2:2" x14ac:dyDescent="0.3">
      <c r="B419"/>
    </row>
    <row r="420" spans="2:2" x14ac:dyDescent="0.3">
      <c r="B420"/>
    </row>
    <row r="421" spans="2:2" x14ac:dyDescent="0.3">
      <c r="B421"/>
    </row>
    <row r="422" spans="2:2" x14ac:dyDescent="0.3">
      <c r="B422"/>
    </row>
    <row r="423" spans="2:2" x14ac:dyDescent="0.3">
      <c r="B423"/>
    </row>
    <row r="424" spans="2:2" x14ac:dyDescent="0.3">
      <c r="B424"/>
    </row>
    <row r="425" spans="2:2" x14ac:dyDescent="0.3">
      <c r="B425"/>
    </row>
    <row r="426" spans="2:2" x14ac:dyDescent="0.3">
      <c r="B426"/>
    </row>
    <row r="427" spans="2:2" x14ac:dyDescent="0.3">
      <c r="B427"/>
    </row>
    <row r="428" spans="2:2" x14ac:dyDescent="0.3">
      <c r="B428"/>
    </row>
    <row r="429" spans="2:2" x14ac:dyDescent="0.3">
      <c r="B429"/>
    </row>
    <row r="430" spans="2:2" x14ac:dyDescent="0.3">
      <c r="B430"/>
    </row>
    <row r="431" spans="2:2" x14ac:dyDescent="0.3">
      <c r="B431"/>
    </row>
    <row r="432" spans="2:2" x14ac:dyDescent="0.3">
      <c r="B432"/>
    </row>
    <row r="433" spans="2:2" x14ac:dyDescent="0.3">
      <c r="B433"/>
    </row>
    <row r="434" spans="2:2" x14ac:dyDescent="0.3">
      <c r="B434"/>
    </row>
    <row r="435" spans="2:2" x14ac:dyDescent="0.3">
      <c r="B435"/>
    </row>
    <row r="436" spans="2:2" x14ac:dyDescent="0.3">
      <c r="B436"/>
    </row>
    <row r="437" spans="2:2" x14ac:dyDescent="0.3">
      <c r="B437"/>
    </row>
    <row r="438" spans="2:2" x14ac:dyDescent="0.3">
      <c r="B438"/>
    </row>
    <row r="439" spans="2:2" x14ac:dyDescent="0.3">
      <c r="B439"/>
    </row>
    <row r="440" spans="2:2" x14ac:dyDescent="0.3">
      <c r="B440"/>
    </row>
    <row r="441" spans="2:2" x14ac:dyDescent="0.3">
      <c r="B441"/>
    </row>
    <row r="442" spans="2:2" x14ac:dyDescent="0.3">
      <c r="B442"/>
    </row>
    <row r="443" spans="2:2" x14ac:dyDescent="0.3">
      <c r="B443"/>
    </row>
    <row r="444" spans="2:2" x14ac:dyDescent="0.3">
      <c r="B444"/>
    </row>
    <row r="445" spans="2:2" x14ac:dyDescent="0.3">
      <c r="B445"/>
    </row>
    <row r="446" spans="2:2" x14ac:dyDescent="0.3">
      <c r="B446"/>
    </row>
    <row r="447" spans="2:2" x14ac:dyDescent="0.3">
      <c r="B447"/>
    </row>
    <row r="448" spans="2:2" x14ac:dyDescent="0.3">
      <c r="B448"/>
    </row>
    <row r="449" spans="2:2" x14ac:dyDescent="0.3">
      <c r="B449"/>
    </row>
    <row r="450" spans="2:2" x14ac:dyDescent="0.3">
      <c r="B450"/>
    </row>
    <row r="451" spans="2:2" x14ac:dyDescent="0.3">
      <c r="B451"/>
    </row>
    <row r="452" spans="2:2" x14ac:dyDescent="0.3">
      <c r="B452"/>
    </row>
    <row r="453" spans="2:2" x14ac:dyDescent="0.3">
      <c r="B453"/>
    </row>
    <row r="454" spans="2:2" x14ac:dyDescent="0.3">
      <c r="B454"/>
    </row>
    <row r="455" spans="2:2" x14ac:dyDescent="0.3">
      <c r="B455"/>
    </row>
    <row r="456" spans="2:2" x14ac:dyDescent="0.3">
      <c r="B456"/>
    </row>
    <row r="457" spans="2:2" x14ac:dyDescent="0.3">
      <c r="B457"/>
    </row>
    <row r="458" spans="2:2" x14ac:dyDescent="0.3">
      <c r="B458"/>
    </row>
    <row r="459" spans="2:2" x14ac:dyDescent="0.3">
      <c r="B459"/>
    </row>
    <row r="460" spans="2:2" x14ac:dyDescent="0.3">
      <c r="B460"/>
    </row>
    <row r="461" spans="2:2" x14ac:dyDescent="0.3">
      <c r="B461"/>
    </row>
    <row r="462" spans="2:2" x14ac:dyDescent="0.3">
      <c r="B462"/>
    </row>
    <row r="463" spans="2:2" x14ac:dyDescent="0.3">
      <c r="B463"/>
    </row>
    <row r="464" spans="2:2" x14ac:dyDescent="0.3">
      <c r="B464"/>
    </row>
    <row r="465" spans="2:2" x14ac:dyDescent="0.3">
      <c r="B465"/>
    </row>
    <row r="466" spans="2:2" x14ac:dyDescent="0.3">
      <c r="B466"/>
    </row>
    <row r="467" spans="2:2" x14ac:dyDescent="0.3">
      <c r="B467"/>
    </row>
    <row r="468" spans="2:2" x14ac:dyDescent="0.3">
      <c r="B468"/>
    </row>
    <row r="469" spans="2:2" x14ac:dyDescent="0.3">
      <c r="B469"/>
    </row>
    <row r="470" spans="2:2" x14ac:dyDescent="0.3">
      <c r="B470"/>
    </row>
    <row r="471" spans="2:2" x14ac:dyDescent="0.3">
      <c r="B471"/>
    </row>
    <row r="472" spans="2:2" x14ac:dyDescent="0.3">
      <c r="B472"/>
    </row>
    <row r="473" spans="2:2" x14ac:dyDescent="0.3">
      <c r="B473"/>
    </row>
    <row r="474" spans="2:2" x14ac:dyDescent="0.3">
      <c r="B474"/>
    </row>
    <row r="475" spans="2:2" x14ac:dyDescent="0.3">
      <c r="B475"/>
    </row>
    <row r="476" spans="2:2" x14ac:dyDescent="0.3">
      <c r="B476"/>
    </row>
    <row r="477" spans="2:2" x14ac:dyDescent="0.3">
      <c r="B477"/>
    </row>
    <row r="478" spans="2:2" x14ac:dyDescent="0.3">
      <c r="B478"/>
    </row>
    <row r="479" spans="2:2" x14ac:dyDescent="0.3">
      <c r="B479"/>
    </row>
    <row r="480" spans="2:2" x14ac:dyDescent="0.3">
      <c r="B480"/>
    </row>
    <row r="481" spans="2:2" x14ac:dyDescent="0.3">
      <c r="B481"/>
    </row>
    <row r="482" spans="2:2" x14ac:dyDescent="0.3">
      <c r="B482"/>
    </row>
    <row r="483" spans="2:2" x14ac:dyDescent="0.3">
      <c r="B483"/>
    </row>
    <row r="484" spans="2:2" x14ac:dyDescent="0.3">
      <c r="B484"/>
    </row>
    <row r="485" spans="2:2" x14ac:dyDescent="0.3">
      <c r="B485"/>
    </row>
    <row r="486" spans="2:2" x14ac:dyDescent="0.3">
      <c r="B486"/>
    </row>
    <row r="487" spans="2:2" x14ac:dyDescent="0.3">
      <c r="B487"/>
    </row>
    <row r="488" spans="2:2" x14ac:dyDescent="0.3">
      <c r="B488"/>
    </row>
    <row r="489" spans="2:2" x14ac:dyDescent="0.3">
      <c r="B489"/>
    </row>
    <row r="490" spans="2:2" x14ac:dyDescent="0.3">
      <c r="B490"/>
    </row>
    <row r="491" spans="2:2" x14ac:dyDescent="0.3">
      <c r="B491"/>
    </row>
    <row r="492" spans="2:2" x14ac:dyDescent="0.3">
      <c r="B492"/>
    </row>
    <row r="493" spans="2:2" x14ac:dyDescent="0.3">
      <c r="B493"/>
    </row>
    <row r="494" spans="2:2" x14ac:dyDescent="0.3">
      <c r="B494"/>
    </row>
    <row r="495" spans="2:2" x14ac:dyDescent="0.3">
      <c r="B495"/>
    </row>
    <row r="496" spans="2:2" x14ac:dyDescent="0.3">
      <c r="B496"/>
    </row>
    <row r="497" spans="2:2" x14ac:dyDescent="0.3">
      <c r="B497"/>
    </row>
    <row r="498" spans="2:2" x14ac:dyDescent="0.3">
      <c r="B498"/>
    </row>
    <row r="499" spans="2:2" x14ac:dyDescent="0.3">
      <c r="B499"/>
    </row>
    <row r="500" spans="2:2" x14ac:dyDescent="0.3">
      <c r="B500"/>
    </row>
    <row r="501" spans="2:2" x14ac:dyDescent="0.3">
      <c r="B501"/>
    </row>
    <row r="502" spans="2:2" x14ac:dyDescent="0.3">
      <c r="B502"/>
    </row>
    <row r="503" spans="2:2" x14ac:dyDescent="0.3">
      <c r="B503"/>
    </row>
    <row r="504" spans="2:2" x14ac:dyDescent="0.3">
      <c r="B504"/>
    </row>
    <row r="505" spans="2:2" x14ac:dyDescent="0.3">
      <c r="B505"/>
    </row>
    <row r="506" spans="2:2" x14ac:dyDescent="0.3">
      <c r="B506"/>
    </row>
    <row r="507" spans="2:2" x14ac:dyDescent="0.3">
      <c r="B507"/>
    </row>
    <row r="508" spans="2:2" x14ac:dyDescent="0.3">
      <c r="B508"/>
    </row>
    <row r="509" spans="2:2" x14ac:dyDescent="0.3">
      <c r="B509"/>
    </row>
    <row r="510" spans="2:2" x14ac:dyDescent="0.3">
      <c r="B510"/>
    </row>
    <row r="511" spans="2:2" x14ac:dyDescent="0.3">
      <c r="B511"/>
    </row>
    <row r="512" spans="2:2" x14ac:dyDescent="0.3">
      <c r="B512"/>
    </row>
    <row r="513" spans="2:2" x14ac:dyDescent="0.3">
      <c r="B513"/>
    </row>
    <row r="514" spans="2:2" x14ac:dyDescent="0.3">
      <c r="B514"/>
    </row>
    <row r="515" spans="2:2" x14ac:dyDescent="0.3">
      <c r="B515"/>
    </row>
    <row r="516" spans="2:2" x14ac:dyDescent="0.3">
      <c r="B516"/>
    </row>
    <row r="517" spans="2:2" x14ac:dyDescent="0.3">
      <c r="B517"/>
    </row>
    <row r="518" spans="2:2" x14ac:dyDescent="0.3">
      <c r="B518"/>
    </row>
    <row r="519" spans="2:2" x14ac:dyDescent="0.3">
      <c r="B519"/>
    </row>
    <row r="520" spans="2:2" x14ac:dyDescent="0.3">
      <c r="B520"/>
    </row>
    <row r="521" spans="2:2" x14ac:dyDescent="0.3">
      <c r="B521"/>
    </row>
    <row r="522" spans="2:2" x14ac:dyDescent="0.3">
      <c r="B522"/>
    </row>
    <row r="523" spans="2:2" x14ac:dyDescent="0.3">
      <c r="B523"/>
    </row>
    <row r="524" spans="2:2" x14ac:dyDescent="0.3">
      <c r="B524"/>
    </row>
    <row r="525" spans="2:2" x14ac:dyDescent="0.3">
      <c r="B525"/>
    </row>
    <row r="526" spans="2:2" x14ac:dyDescent="0.3">
      <c r="B526"/>
    </row>
    <row r="527" spans="2:2" x14ac:dyDescent="0.3">
      <c r="B527"/>
    </row>
    <row r="528" spans="2:2" x14ac:dyDescent="0.3">
      <c r="B528"/>
    </row>
    <row r="529" spans="2:2" x14ac:dyDescent="0.3">
      <c r="B529"/>
    </row>
    <row r="530" spans="2:2" x14ac:dyDescent="0.3">
      <c r="B530"/>
    </row>
    <row r="531" spans="2:2" x14ac:dyDescent="0.3">
      <c r="B531"/>
    </row>
    <row r="532" spans="2:2" x14ac:dyDescent="0.3">
      <c r="B532"/>
    </row>
    <row r="533" spans="2:2" x14ac:dyDescent="0.3">
      <c r="B533"/>
    </row>
    <row r="534" spans="2:2" x14ac:dyDescent="0.3">
      <c r="B534"/>
    </row>
    <row r="535" spans="2:2" x14ac:dyDescent="0.3">
      <c r="B535"/>
    </row>
    <row r="536" spans="2:2" x14ac:dyDescent="0.3">
      <c r="B536"/>
    </row>
    <row r="537" spans="2:2" x14ac:dyDescent="0.3">
      <c r="B537"/>
    </row>
    <row r="538" spans="2:2" x14ac:dyDescent="0.3">
      <c r="B538"/>
    </row>
    <row r="539" spans="2:2" x14ac:dyDescent="0.3">
      <c r="B539"/>
    </row>
    <row r="540" spans="2:2" x14ac:dyDescent="0.3">
      <c r="B540"/>
    </row>
    <row r="541" spans="2:2" x14ac:dyDescent="0.3">
      <c r="B541"/>
    </row>
    <row r="542" spans="2:2" x14ac:dyDescent="0.3">
      <c r="B542"/>
    </row>
    <row r="543" spans="2:2" x14ac:dyDescent="0.3">
      <c r="B543"/>
    </row>
    <row r="544" spans="2:2" x14ac:dyDescent="0.3">
      <c r="B544"/>
    </row>
    <row r="545" spans="2:2" x14ac:dyDescent="0.3">
      <c r="B545"/>
    </row>
    <row r="546" spans="2:2" x14ac:dyDescent="0.3">
      <c r="B546"/>
    </row>
    <row r="547" spans="2:2" x14ac:dyDescent="0.3">
      <c r="B547"/>
    </row>
    <row r="548" spans="2:2" x14ac:dyDescent="0.3">
      <c r="B548"/>
    </row>
    <row r="549" spans="2:2" x14ac:dyDescent="0.3">
      <c r="B549"/>
    </row>
    <row r="550" spans="2:2" x14ac:dyDescent="0.3">
      <c r="B550"/>
    </row>
    <row r="551" spans="2:2" x14ac:dyDescent="0.3">
      <c r="B551"/>
    </row>
    <row r="552" spans="2:2" x14ac:dyDescent="0.3">
      <c r="B552"/>
    </row>
    <row r="553" spans="2:2" x14ac:dyDescent="0.3">
      <c r="B553"/>
    </row>
    <row r="554" spans="2:2" x14ac:dyDescent="0.3">
      <c r="B554"/>
    </row>
    <row r="555" spans="2:2" x14ac:dyDescent="0.3">
      <c r="B555"/>
    </row>
    <row r="556" spans="2:2" x14ac:dyDescent="0.3">
      <c r="B556"/>
    </row>
    <row r="557" spans="2:2" x14ac:dyDescent="0.3">
      <c r="B557"/>
    </row>
    <row r="558" spans="2:2" x14ac:dyDescent="0.3">
      <c r="B558"/>
    </row>
    <row r="559" spans="2:2" x14ac:dyDescent="0.3">
      <c r="B559"/>
    </row>
    <row r="560" spans="2:2" x14ac:dyDescent="0.3">
      <c r="B560"/>
    </row>
    <row r="561" spans="2:2" x14ac:dyDescent="0.3">
      <c r="B561"/>
    </row>
    <row r="562" spans="2:2" x14ac:dyDescent="0.3">
      <c r="B562"/>
    </row>
    <row r="563" spans="2:2" x14ac:dyDescent="0.3">
      <c r="B563"/>
    </row>
    <row r="564" spans="2:2" x14ac:dyDescent="0.3">
      <c r="B564"/>
    </row>
    <row r="565" spans="2:2" x14ac:dyDescent="0.3">
      <c r="B565"/>
    </row>
    <row r="566" spans="2:2" x14ac:dyDescent="0.3">
      <c r="B566"/>
    </row>
    <row r="567" spans="2:2" x14ac:dyDescent="0.3">
      <c r="B567"/>
    </row>
    <row r="568" spans="2:2" x14ac:dyDescent="0.3">
      <c r="B568"/>
    </row>
    <row r="569" spans="2:2" x14ac:dyDescent="0.3">
      <c r="B569"/>
    </row>
    <row r="570" spans="2:2" x14ac:dyDescent="0.3">
      <c r="B570"/>
    </row>
    <row r="571" spans="2:2" x14ac:dyDescent="0.3">
      <c r="B571"/>
    </row>
    <row r="572" spans="2:2" x14ac:dyDescent="0.3">
      <c r="B572"/>
    </row>
    <row r="573" spans="2:2" x14ac:dyDescent="0.3">
      <c r="B573"/>
    </row>
    <row r="574" spans="2:2" x14ac:dyDescent="0.3">
      <c r="B574"/>
    </row>
    <row r="575" spans="2:2" x14ac:dyDescent="0.3">
      <c r="B575"/>
    </row>
    <row r="576" spans="2:2" x14ac:dyDescent="0.3">
      <c r="B576"/>
    </row>
    <row r="577" spans="2:2" x14ac:dyDescent="0.3">
      <c r="B577"/>
    </row>
    <row r="578" spans="2:2" x14ac:dyDescent="0.3">
      <c r="B578"/>
    </row>
    <row r="579" spans="2:2" x14ac:dyDescent="0.3">
      <c r="B579"/>
    </row>
    <row r="580" spans="2:2" x14ac:dyDescent="0.3">
      <c r="B580"/>
    </row>
    <row r="581" spans="2:2" x14ac:dyDescent="0.3">
      <c r="B581"/>
    </row>
    <row r="582" spans="2:2" x14ac:dyDescent="0.3">
      <c r="B582"/>
    </row>
    <row r="583" spans="2:2" x14ac:dyDescent="0.3">
      <c r="B583"/>
    </row>
    <row r="584" spans="2:2" x14ac:dyDescent="0.3">
      <c r="B584"/>
    </row>
    <row r="585" spans="2:2" x14ac:dyDescent="0.3">
      <c r="B585"/>
    </row>
    <row r="586" spans="2:2" x14ac:dyDescent="0.3">
      <c r="B586"/>
    </row>
    <row r="587" spans="2:2" x14ac:dyDescent="0.3">
      <c r="B587"/>
    </row>
    <row r="588" spans="2:2" x14ac:dyDescent="0.3">
      <c r="B588"/>
    </row>
    <row r="589" spans="2:2" x14ac:dyDescent="0.3">
      <c r="B589"/>
    </row>
    <row r="590" spans="2:2" x14ac:dyDescent="0.3">
      <c r="B590"/>
    </row>
    <row r="591" spans="2:2" x14ac:dyDescent="0.3">
      <c r="B591"/>
    </row>
    <row r="592" spans="2:2" x14ac:dyDescent="0.3">
      <c r="B592"/>
    </row>
    <row r="593" spans="2:2" x14ac:dyDescent="0.3">
      <c r="B593"/>
    </row>
    <row r="594" spans="2:2" x14ac:dyDescent="0.3">
      <c r="B594"/>
    </row>
    <row r="595" spans="2:2" x14ac:dyDescent="0.3">
      <c r="B595"/>
    </row>
    <row r="596" spans="2:2" x14ac:dyDescent="0.3">
      <c r="B596"/>
    </row>
    <row r="597" spans="2:2" x14ac:dyDescent="0.3">
      <c r="B597"/>
    </row>
    <row r="598" spans="2:2" x14ac:dyDescent="0.3">
      <c r="B598"/>
    </row>
    <row r="599" spans="2:2" x14ac:dyDescent="0.3">
      <c r="B599"/>
    </row>
    <row r="600" spans="2:2" x14ac:dyDescent="0.3">
      <c r="B600"/>
    </row>
    <row r="601" spans="2:2" x14ac:dyDescent="0.3">
      <c r="B601"/>
    </row>
    <row r="602" spans="2:2" x14ac:dyDescent="0.3">
      <c r="B602"/>
    </row>
    <row r="603" spans="2:2" x14ac:dyDescent="0.3">
      <c r="B603"/>
    </row>
    <row r="604" spans="2:2" x14ac:dyDescent="0.3">
      <c r="B604"/>
    </row>
    <row r="605" spans="2:2" x14ac:dyDescent="0.3">
      <c r="B605"/>
    </row>
    <row r="606" spans="2:2" x14ac:dyDescent="0.3">
      <c r="B606"/>
    </row>
    <row r="607" spans="2:2" x14ac:dyDescent="0.3">
      <c r="B607"/>
    </row>
    <row r="608" spans="2:2" x14ac:dyDescent="0.3">
      <c r="B608"/>
    </row>
    <row r="609" spans="2:2" x14ac:dyDescent="0.3">
      <c r="B609"/>
    </row>
    <row r="610" spans="2:2" x14ac:dyDescent="0.3">
      <c r="B610"/>
    </row>
    <row r="611" spans="2:2" x14ac:dyDescent="0.3">
      <c r="B611"/>
    </row>
    <row r="612" spans="2:2" x14ac:dyDescent="0.3">
      <c r="B612"/>
    </row>
    <row r="613" spans="2:2" x14ac:dyDescent="0.3">
      <c r="B613"/>
    </row>
    <row r="614" spans="2:2" x14ac:dyDescent="0.3">
      <c r="B614"/>
    </row>
    <row r="615" spans="2:2" x14ac:dyDescent="0.3">
      <c r="B615"/>
    </row>
    <row r="616" spans="2:2" x14ac:dyDescent="0.3">
      <c r="B616"/>
    </row>
    <row r="617" spans="2:2" x14ac:dyDescent="0.3">
      <c r="B617"/>
    </row>
    <row r="618" spans="2:2" x14ac:dyDescent="0.3">
      <c r="B618"/>
    </row>
    <row r="619" spans="2:2" x14ac:dyDescent="0.3">
      <c r="B619"/>
    </row>
    <row r="620" spans="2:2" x14ac:dyDescent="0.3">
      <c r="B620"/>
    </row>
    <row r="621" spans="2:2" x14ac:dyDescent="0.3">
      <c r="B621"/>
    </row>
    <row r="622" spans="2:2" x14ac:dyDescent="0.3">
      <c r="B622"/>
    </row>
    <row r="623" spans="2:2" x14ac:dyDescent="0.3">
      <c r="B623"/>
    </row>
  </sheetData>
  <conditionalFormatting sqref="G16">
    <cfRule type="dataBar" priority="5">
      <dataBar>
        <cfvo type="min"/>
        <cfvo type="max"/>
        <color rgb="FFD6007B"/>
      </dataBar>
      <extLst>
        <ext xmlns:x14="http://schemas.microsoft.com/office/spreadsheetml/2009/9/main" uri="{B025F937-C7B1-47D3-B67F-A62EFF666E3E}">
          <x14:id>{36DBAE65-B350-4989-8D9C-69B76B2E02D3}</x14:id>
        </ext>
      </extLst>
    </cfRule>
  </conditionalFormatting>
  <conditionalFormatting sqref="F1:F1048576">
    <cfRule type="top10" dxfId="32" priority="3" rank="10"/>
  </conditionalFormatting>
  <conditionalFormatting sqref="G17:G316">
    <cfRule type="duplicateValues" dxfId="31" priority="2"/>
  </conditionalFormatting>
  <conditionalFormatting sqref="D324:D330">
    <cfRule type="dataBar" priority="1">
      <dataBar showValue="0">
        <cfvo type="min"/>
        <cfvo type="max"/>
        <color rgb="FF92D050"/>
      </dataBar>
      <extLst>
        <ext xmlns:x14="http://schemas.microsoft.com/office/spreadsheetml/2009/9/main" uri="{B025F937-C7B1-47D3-B67F-A62EFF666E3E}">
          <x14:id>{87C4EB6A-78C2-484E-842B-A43B3E6E6EF3}</x14:id>
        </ext>
      </extLst>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6DBAE65-B350-4989-8D9C-69B76B2E02D3}">
            <x14:dataBar minLength="0" maxLength="100" border="1" negativeBarBorderColorSameAsPositive="0">
              <x14:cfvo type="autoMin"/>
              <x14:cfvo type="autoMax"/>
              <x14:borderColor rgb="FFD6007B"/>
              <x14:negativeFillColor rgb="FFFF0000"/>
              <x14:negativeBorderColor rgb="FFFF0000"/>
              <x14:axisColor rgb="FF000000"/>
            </x14:dataBar>
          </x14:cfRule>
          <xm:sqref>G16</xm:sqref>
        </x14:conditionalFormatting>
        <x14:conditionalFormatting xmlns:xm="http://schemas.microsoft.com/office/excel/2006/main">
          <x14:cfRule type="dataBar" id="{87C4EB6A-78C2-484E-842B-A43B3E6E6EF3}">
            <x14:dataBar minLength="0" maxLength="100" gradient="0">
              <x14:cfvo type="autoMin"/>
              <x14:cfvo type="autoMax"/>
              <x14:negativeFillColor rgb="FFFF0000"/>
              <x14:axisColor rgb="FF000000"/>
            </x14:dataBar>
          </x14:cfRule>
          <xm:sqref>D324:D330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D39BA-98DE-4192-AB05-BCCA0C927DB4}">
  <dimension ref="A1:AB351"/>
  <sheetViews>
    <sheetView topLeftCell="A104" workbookViewId="0">
      <selection activeCell="E121" sqref="E121"/>
    </sheetView>
  </sheetViews>
  <sheetFormatPr defaultRowHeight="15" x14ac:dyDescent="0.25"/>
  <cols>
    <col min="1" max="1" width="21.85546875" bestFit="1" customWidth="1"/>
    <col min="2" max="2" width="19.42578125" bestFit="1" customWidth="1"/>
    <col min="3" max="3" width="12.85546875" bestFit="1" customWidth="1"/>
    <col min="4" max="4" width="13.5703125" bestFit="1" customWidth="1"/>
    <col min="5" max="5" width="12.28515625" bestFit="1" customWidth="1"/>
    <col min="6" max="6" width="16.28515625" bestFit="1" customWidth="1"/>
    <col min="7" max="7" width="14.85546875" bestFit="1" customWidth="1"/>
    <col min="8" max="8" width="4.7109375" bestFit="1" customWidth="1"/>
    <col min="9" max="24" width="5.7109375" bestFit="1" customWidth="1"/>
    <col min="25" max="25" width="5" customWidth="1"/>
    <col min="26" max="26" width="7.7109375" customWidth="1"/>
    <col min="27" max="27" width="8.140625" customWidth="1"/>
    <col min="28" max="46" width="5.7109375" bestFit="1" customWidth="1"/>
    <col min="47" max="257" width="7.28515625" bestFit="1" customWidth="1"/>
    <col min="258" max="270" width="8.28515625" bestFit="1" customWidth="1"/>
    <col min="271" max="271" width="11.28515625" bestFit="1" customWidth="1"/>
  </cols>
  <sheetData>
    <row r="1" spans="1:5" x14ac:dyDescent="0.25">
      <c r="A1">
        <v>4</v>
      </c>
      <c r="B1" t="s">
        <v>75</v>
      </c>
    </row>
    <row r="2" spans="1:5" x14ac:dyDescent="0.25">
      <c r="B2" s="28" t="s">
        <v>76</v>
      </c>
      <c r="C2" t="s">
        <v>78</v>
      </c>
      <c r="D2" t="s">
        <v>80</v>
      </c>
      <c r="E2" t="s">
        <v>79</v>
      </c>
    </row>
    <row r="3" spans="1:5" x14ac:dyDescent="0.25">
      <c r="B3" s="29" t="s">
        <v>34</v>
      </c>
      <c r="C3" s="31">
        <v>33670</v>
      </c>
      <c r="D3" s="30">
        <v>33670</v>
      </c>
      <c r="E3" s="5">
        <v>1515</v>
      </c>
    </row>
    <row r="4" spans="1:5" x14ac:dyDescent="0.25">
      <c r="B4" s="29" t="s">
        <v>36</v>
      </c>
      <c r="C4" s="31">
        <v>27377</v>
      </c>
      <c r="D4" s="30">
        <v>27377</v>
      </c>
      <c r="E4" s="5">
        <v>513</v>
      </c>
    </row>
    <row r="5" spans="1:5" x14ac:dyDescent="0.25">
      <c r="B5" s="29" t="s">
        <v>37</v>
      </c>
      <c r="C5" s="31">
        <v>26985</v>
      </c>
      <c r="D5" s="30">
        <v>26985</v>
      </c>
      <c r="E5" s="5">
        <v>1329</v>
      </c>
    </row>
    <row r="6" spans="1:5" x14ac:dyDescent="0.25">
      <c r="B6" s="29" t="s">
        <v>39</v>
      </c>
      <c r="C6" s="31">
        <v>15827</v>
      </c>
      <c r="D6" s="30">
        <v>15827</v>
      </c>
      <c r="E6" s="5">
        <v>885</v>
      </c>
    </row>
    <row r="7" spans="1:5" x14ac:dyDescent="0.25">
      <c r="B7" s="29" t="s">
        <v>38</v>
      </c>
      <c r="C7" s="31">
        <v>15820</v>
      </c>
      <c r="D7" s="30">
        <v>15820</v>
      </c>
      <c r="E7" s="5">
        <v>711</v>
      </c>
    </row>
    <row r="8" spans="1:5" x14ac:dyDescent="0.25">
      <c r="B8" s="29" t="s">
        <v>35</v>
      </c>
      <c r="C8" s="31">
        <v>11018</v>
      </c>
      <c r="D8" s="30">
        <v>11018</v>
      </c>
      <c r="E8" s="5">
        <v>972</v>
      </c>
    </row>
    <row r="15" spans="1:5" x14ac:dyDescent="0.25">
      <c r="A15">
        <v>5</v>
      </c>
      <c r="B15" t="s">
        <v>81</v>
      </c>
    </row>
    <row r="16" spans="1:5" x14ac:dyDescent="0.25">
      <c r="B16" s="28" t="s">
        <v>76</v>
      </c>
      <c r="C16" t="s">
        <v>82</v>
      </c>
    </row>
    <row r="17" spans="1:3" x14ac:dyDescent="0.25">
      <c r="B17" s="29" t="s">
        <v>15</v>
      </c>
      <c r="C17" s="32">
        <v>44.990867579908674</v>
      </c>
    </row>
    <row r="18" spans="1:3" x14ac:dyDescent="0.25">
      <c r="B18" s="29" t="s">
        <v>33</v>
      </c>
      <c r="C18" s="32">
        <v>37.303128371089535</v>
      </c>
    </row>
    <row r="19" spans="1:3" x14ac:dyDescent="0.25">
      <c r="B19" s="29" t="s">
        <v>24</v>
      </c>
      <c r="C19" s="32">
        <v>33.88697318007663</v>
      </c>
    </row>
    <row r="20" spans="1:3" x14ac:dyDescent="0.25">
      <c r="B20" s="29" t="s">
        <v>26</v>
      </c>
      <c r="C20" s="32">
        <v>32.807189542483663</v>
      </c>
    </row>
    <row r="21" spans="1:3" x14ac:dyDescent="0.25">
      <c r="B21" s="29" t="s">
        <v>22</v>
      </c>
      <c r="C21" s="32">
        <v>32.301656920077974</v>
      </c>
    </row>
    <row r="22" spans="1:3" x14ac:dyDescent="0.25">
      <c r="B22" s="29" t="s">
        <v>77</v>
      </c>
      <c r="C22" s="32">
        <v>35.949565217391303</v>
      </c>
    </row>
    <row r="24" spans="1:3" x14ac:dyDescent="0.25">
      <c r="A24">
        <v>6</v>
      </c>
      <c r="B24" s="29" t="s">
        <v>83</v>
      </c>
    </row>
    <row r="26" spans="1:3" x14ac:dyDescent="0.25">
      <c r="A26" t="s">
        <v>84</v>
      </c>
    </row>
    <row r="48" spans="1:1" x14ac:dyDescent="0.25">
      <c r="A48" t="s">
        <v>85</v>
      </c>
    </row>
    <row r="51" spans="24:28" x14ac:dyDescent="0.25">
      <c r="X51" s="6" t="s">
        <v>11</v>
      </c>
      <c r="Y51" s="6" t="s">
        <v>12</v>
      </c>
      <c r="Z51" s="6" t="s">
        <v>0</v>
      </c>
      <c r="AA51" s="10" t="s">
        <v>1</v>
      </c>
      <c r="AB51" s="10" t="s">
        <v>50</v>
      </c>
    </row>
    <row r="52" spans="24:28" x14ac:dyDescent="0.25">
      <c r="X52" t="s">
        <v>40</v>
      </c>
      <c r="Y52" t="s">
        <v>37</v>
      </c>
      <c r="Z52" t="s">
        <v>30</v>
      </c>
      <c r="AA52" s="4">
        <v>1624</v>
      </c>
      <c r="AB52" s="5">
        <v>114</v>
      </c>
    </row>
    <row r="53" spans="24:28" x14ac:dyDescent="0.25">
      <c r="X53" t="s">
        <v>8</v>
      </c>
      <c r="Y53" t="s">
        <v>35</v>
      </c>
      <c r="Z53" t="s">
        <v>32</v>
      </c>
      <c r="AA53" s="4">
        <v>6706</v>
      </c>
      <c r="AB53" s="5">
        <v>459</v>
      </c>
    </row>
    <row r="54" spans="24:28" x14ac:dyDescent="0.25">
      <c r="X54" t="s">
        <v>9</v>
      </c>
      <c r="Y54" t="s">
        <v>35</v>
      </c>
      <c r="Z54" t="s">
        <v>4</v>
      </c>
      <c r="AA54" s="4">
        <v>959</v>
      </c>
      <c r="AB54" s="5">
        <v>147</v>
      </c>
    </row>
    <row r="55" spans="24:28" x14ac:dyDescent="0.25">
      <c r="X55" t="s">
        <v>41</v>
      </c>
      <c r="Y55" t="s">
        <v>36</v>
      </c>
      <c r="Z55" t="s">
        <v>18</v>
      </c>
      <c r="AA55" s="4">
        <v>9632</v>
      </c>
      <c r="AB55" s="5">
        <v>288</v>
      </c>
    </row>
    <row r="56" spans="24:28" x14ac:dyDescent="0.25">
      <c r="X56" t="s">
        <v>6</v>
      </c>
      <c r="Y56" t="s">
        <v>39</v>
      </c>
      <c r="Z56" t="s">
        <v>25</v>
      </c>
      <c r="AA56" s="4">
        <v>2100</v>
      </c>
      <c r="AB56" s="5">
        <v>414</v>
      </c>
    </row>
    <row r="57" spans="24:28" x14ac:dyDescent="0.25">
      <c r="X57" t="s">
        <v>40</v>
      </c>
      <c r="Y57" t="s">
        <v>35</v>
      </c>
      <c r="Z57" t="s">
        <v>33</v>
      </c>
      <c r="AA57" s="4">
        <v>8869</v>
      </c>
      <c r="AB57" s="5">
        <v>432</v>
      </c>
    </row>
    <row r="58" spans="24:28" x14ac:dyDescent="0.25">
      <c r="X58" t="s">
        <v>6</v>
      </c>
      <c r="Y58" t="s">
        <v>38</v>
      </c>
      <c r="Z58" t="s">
        <v>31</v>
      </c>
      <c r="AA58" s="4">
        <v>2681</v>
      </c>
      <c r="AB58" s="5">
        <v>54</v>
      </c>
    </row>
    <row r="59" spans="24:28" x14ac:dyDescent="0.25">
      <c r="X59" t="s">
        <v>8</v>
      </c>
      <c r="Y59" t="s">
        <v>35</v>
      </c>
      <c r="Z59" t="s">
        <v>22</v>
      </c>
      <c r="AA59" s="4">
        <v>5012</v>
      </c>
      <c r="AB59" s="5">
        <v>210</v>
      </c>
    </row>
    <row r="60" spans="24:28" x14ac:dyDescent="0.25">
      <c r="X60" t="s">
        <v>7</v>
      </c>
      <c r="Y60" t="s">
        <v>38</v>
      </c>
      <c r="Z60" t="s">
        <v>14</v>
      </c>
      <c r="AA60" s="4">
        <v>1281</v>
      </c>
      <c r="AB60" s="5">
        <v>75</v>
      </c>
    </row>
    <row r="61" spans="24:28" x14ac:dyDescent="0.25">
      <c r="X61" t="s">
        <v>5</v>
      </c>
      <c r="Y61" t="s">
        <v>37</v>
      </c>
      <c r="Z61" t="s">
        <v>14</v>
      </c>
      <c r="AA61" s="4">
        <v>4991</v>
      </c>
      <c r="AB61" s="5">
        <v>12</v>
      </c>
    </row>
    <row r="62" spans="24:28" x14ac:dyDescent="0.25">
      <c r="X62" t="s">
        <v>2</v>
      </c>
      <c r="Y62" t="s">
        <v>39</v>
      </c>
      <c r="Z62" t="s">
        <v>25</v>
      </c>
      <c r="AA62" s="4">
        <v>1785</v>
      </c>
      <c r="AB62" s="5">
        <v>462</v>
      </c>
    </row>
    <row r="63" spans="24:28" x14ac:dyDescent="0.25">
      <c r="X63" t="s">
        <v>3</v>
      </c>
      <c r="Y63" t="s">
        <v>37</v>
      </c>
      <c r="Z63" t="s">
        <v>17</v>
      </c>
      <c r="AA63" s="4">
        <v>3983</v>
      </c>
      <c r="AB63" s="5">
        <v>144</v>
      </c>
    </row>
    <row r="64" spans="24:28" x14ac:dyDescent="0.25">
      <c r="X64" t="s">
        <v>9</v>
      </c>
      <c r="Y64" t="s">
        <v>38</v>
      </c>
      <c r="Z64" t="s">
        <v>16</v>
      </c>
      <c r="AA64" s="4">
        <v>2646</v>
      </c>
      <c r="AB64" s="5">
        <v>120</v>
      </c>
    </row>
    <row r="65" spans="24:28" x14ac:dyDescent="0.25">
      <c r="X65" t="s">
        <v>2</v>
      </c>
      <c r="Y65" t="s">
        <v>34</v>
      </c>
      <c r="Z65" t="s">
        <v>13</v>
      </c>
      <c r="AA65" s="4">
        <v>252</v>
      </c>
      <c r="AB65" s="5">
        <v>54</v>
      </c>
    </row>
    <row r="66" spans="24:28" x14ac:dyDescent="0.25">
      <c r="X66" t="s">
        <v>3</v>
      </c>
      <c r="Y66" t="s">
        <v>35</v>
      </c>
      <c r="Z66" t="s">
        <v>25</v>
      </c>
      <c r="AA66" s="4">
        <v>2464</v>
      </c>
      <c r="AB66" s="5">
        <v>234</v>
      </c>
    </row>
    <row r="67" spans="24:28" x14ac:dyDescent="0.25">
      <c r="X67" t="s">
        <v>3</v>
      </c>
      <c r="Y67" t="s">
        <v>35</v>
      </c>
      <c r="Z67" t="s">
        <v>29</v>
      </c>
      <c r="AA67" s="4">
        <v>2114</v>
      </c>
      <c r="AB67" s="5">
        <v>66</v>
      </c>
    </row>
    <row r="68" spans="24:28" x14ac:dyDescent="0.25">
      <c r="X68" t="s">
        <v>6</v>
      </c>
      <c r="Y68" t="s">
        <v>37</v>
      </c>
      <c r="Z68" t="s">
        <v>31</v>
      </c>
      <c r="AA68" s="4">
        <v>7693</v>
      </c>
      <c r="AB68" s="5">
        <v>87</v>
      </c>
    </row>
    <row r="69" spans="24:28" x14ac:dyDescent="0.25">
      <c r="X69" t="s">
        <v>5</v>
      </c>
      <c r="Y69" t="s">
        <v>34</v>
      </c>
      <c r="Z69" t="s">
        <v>20</v>
      </c>
      <c r="AA69" s="4">
        <v>15610</v>
      </c>
      <c r="AB69" s="5">
        <v>339</v>
      </c>
    </row>
    <row r="70" spans="24:28" x14ac:dyDescent="0.25">
      <c r="X70" t="s">
        <v>41</v>
      </c>
      <c r="Y70" t="s">
        <v>34</v>
      </c>
      <c r="Z70" t="s">
        <v>22</v>
      </c>
      <c r="AA70" s="4">
        <v>336</v>
      </c>
      <c r="AB70" s="5">
        <v>144</v>
      </c>
    </row>
    <row r="71" spans="24:28" x14ac:dyDescent="0.25">
      <c r="X71" t="s">
        <v>2</v>
      </c>
      <c r="Y71" t="s">
        <v>39</v>
      </c>
      <c r="Z71" t="s">
        <v>20</v>
      </c>
      <c r="AA71" s="4">
        <v>9443</v>
      </c>
      <c r="AB71" s="5">
        <v>162</v>
      </c>
    </row>
    <row r="72" spans="24:28" x14ac:dyDescent="0.25">
      <c r="X72" t="s">
        <v>9</v>
      </c>
      <c r="Y72" t="s">
        <v>34</v>
      </c>
      <c r="Z72" t="s">
        <v>23</v>
      </c>
      <c r="AA72" s="4">
        <v>8155</v>
      </c>
      <c r="AB72" s="5">
        <v>90</v>
      </c>
    </row>
    <row r="73" spans="24:28" x14ac:dyDescent="0.25">
      <c r="X73" t="s">
        <v>8</v>
      </c>
      <c r="Y73" t="s">
        <v>38</v>
      </c>
      <c r="Z73" t="s">
        <v>23</v>
      </c>
      <c r="AA73" s="4">
        <v>1701</v>
      </c>
      <c r="AB73" s="5">
        <v>234</v>
      </c>
    </row>
    <row r="74" spans="24:28" x14ac:dyDescent="0.25">
      <c r="X74" t="s">
        <v>10</v>
      </c>
      <c r="Y74" t="s">
        <v>38</v>
      </c>
      <c r="Z74" t="s">
        <v>22</v>
      </c>
      <c r="AA74" s="4">
        <v>2205</v>
      </c>
      <c r="AB74" s="5">
        <v>141</v>
      </c>
    </row>
    <row r="75" spans="24:28" x14ac:dyDescent="0.25">
      <c r="X75" t="s">
        <v>8</v>
      </c>
      <c r="Y75" t="s">
        <v>37</v>
      </c>
      <c r="Z75" t="s">
        <v>19</v>
      </c>
      <c r="AA75" s="4">
        <v>1771</v>
      </c>
      <c r="AB75" s="5">
        <v>204</v>
      </c>
    </row>
    <row r="76" spans="24:28" x14ac:dyDescent="0.25">
      <c r="X76" t="s">
        <v>41</v>
      </c>
      <c r="Y76" t="s">
        <v>35</v>
      </c>
      <c r="Z76" t="s">
        <v>15</v>
      </c>
      <c r="AA76" s="4">
        <v>2114</v>
      </c>
      <c r="AB76" s="5">
        <v>186</v>
      </c>
    </row>
    <row r="77" spans="24:28" x14ac:dyDescent="0.25">
      <c r="X77" t="s">
        <v>41</v>
      </c>
      <c r="Y77" t="s">
        <v>36</v>
      </c>
      <c r="Z77" t="s">
        <v>13</v>
      </c>
      <c r="AA77" s="4">
        <v>10311</v>
      </c>
      <c r="AB77" s="5">
        <v>231</v>
      </c>
    </row>
    <row r="78" spans="24:28" x14ac:dyDescent="0.25">
      <c r="X78" t="s">
        <v>3</v>
      </c>
      <c r="Y78" t="s">
        <v>39</v>
      </c>
      <c r="Z78" t="s">
        <v>16</v>
      </c>
      <c r="AA78" s="4">
        <v>21</v>
      </c>
      <c r="AB78" s="5">
        <v>168</v>
      </c>
    </row>
    <row r="79" spans="24:28" x14ac:dyDescent="0.25">
      <c r="X79" t="s">
        <v>10</v>
      </c>
      <c r="Y79" t="s">
        <v>35</v>
      </c>
      <c r="Z79" t="s">
        <v>20</v>
      </c>
      <c r="AA79" s="4">
        <v>1974</v>
      </c>
      <c r="AB79" s="5">
        <v>195</v>
      </c>
    </row>
    <row r="80" spans="24:28" x14ac:dyDescent="0.25">
      <c r="X80" t="s">
        <v>5</v>
      </c>
      <c r="Y80" t="s">
        <v>36</v>
      </c>
      <c r="Z80" t="s">
        <v>23</v>
      </c>
      <c r="AA80" s="4">
        <v>6314</v>
      </c>
      <c r="AB80" s="5">
        <v>15</v>
      </c>
    </row>
    <row r="81" spans="1:28" x14ac:dyDescent="0.25">
      <c r="X81" t="s">
        <v>10</v>
      </c>
      <c r="Y81" t="s">
        <v>37</v>
      </c>
      <c r="Z81" t="s">
        <v>23</v>
      </c>
      <c r="AA81" s="4">
        <v>4683</v>
      </c>
      <c r="AB81" s="5">
        <v>30</v>
      </c>
    </row>
    <row r="82" spans="1:28" x14ac:dyDescent="0.25">
      <c r="X82" t="s">
        <v>41</v>
      </c>
      <c r="Y82" t="s">
        <v>37</v>
      </c>
      <c r="Z82" t="s">
        <v>24</v>
      </c>
      <c r="AA82" s="4">
        <v>6398</v>
      </c>
      <c r="AB82" s="5">
        <v>102</v>
      </c>
    </row>
    <row r="83" spans="1:28" x14ac:dyDescent="0.25">
      <c r="X83" t="s">
        <v>2</v>
      </c>
      <c r="Y83" t="s">
        <v>35</v>
      </c>
      <c r="Z83" t="s">
        <v>19</v>
      </c>
      <c r="AA83" s="4">
        <v>553</v>
      </c>
      <c r="AB83" s="5">
        <v>15</v>
      </c>
    </row>
    <row r="84" spans="1:28" x14ac:dyDescent="0.25">
      <c r="X84" t="s">
        <v>8</v>
      </c>
      <c r="Y84" t="s">
        <v>39</v>
      </c>
      <c r="Z84" t="s">
        <v>30</v>
      </c>
      <c r="AA84" s="4">
        <v>7021</v>
      </c>
      <c r="AB84" s="5">
        <v>183</v>
      </c>
    </row>
    <row r="85" spans="1:28" x14ac:dyDescent="0.25">
      <c r="X85" t="s">
        <v>40</v>
      </c>
      <c r="Y85" t="s">
        <v>39</v>
      </c>
      <c r="Z85" t="s">
        <v>22</v>
      </c>
      <c r="AA85" s="4">
        <v>5817</v>
      </c>
      <c r="AB85" s="5">
        <v>12</v>
      </c>
    </row>
    <row r="86" spans="1:28" x14ac:dyDescent="0.25">
      <c r="X86" t="s">
        <v>41</v>
      </c>
      <c r="Y86" t="s">
        <v>39</v>
      </c>
      <c r="Z86" t="s">
        <v>14</v>
      </c>
      <c r="AA86" s="4">
        <v>3976</v>
      </c>
      <c r="AB86" s="5">
        <v>72</v>
      </c>
    </row>
    <row r="87" spans="1:28" x14ac:dyDescent="0.25">
      <c r="X87" t="s">
        <v>6</v>
      </c>
      <c r="Y87" t="s">
        <v>38</v>
      </c>
      <c r="Z87" t="s">
        <v>27</v>
      </c>
      <c r="AA87" s="4">
        <v>1134</v>
      </c>
      <c r="AB87" s="5">
        <v>282</v>
      </c>
    </row>
    <row r="88" spans="1:28" x14ac:dyDescent="0.25">
      <c r="X88" t="s">
        <v>2</v>
      </c>
      <c r="Y88" t="s">
        <v>39</v>
      </c>
      <c r="Z88" t="s">
        <v>28</v>
      </c>
      <c r="AA88" s="4">
        <v>6027</v>
      </c>
      <c r="AB88" s="5">
        <v>144</v>
      </c>
    </row>
    <row r="89" spans="1:28" x14ac:dyDescent="0.25">
      <c r="X89" t="s">
        <v>6</v>
      </c>
      <c r="Y89" t="s">
        <v>37</v>
      </c>
      <c r="Z89" t="s">
        <v>16</v>
      </c>
      <c r="AA89" s="4">
        <v>1904</v>
      </c>
      <c r="AB89" s="5">
        <v>405</v>
      </c>
    </row>
    <row r="90" spans="1:28" x14ac:dyDescent="0.25">
      <c r="X90" t="s">
        <v>7</v>
      </c>
      <c r="Y90" t="s">
        <v>34</v>
      </c>
      <c r="Z90" t="s">
        <v>32</v>
      </c>
      <c r="AA90" s="4">
        <v>3262</v>
      </c>
      <c r="AB90" s="5">
        <v>75</v>
      </c>
    </row>
    <row r="91" spans="1:28" x14ac:dyDescent="0.25">
      <c r="A91">
        <v>7</v>
      </c>
      <c r="B91" t="s">
        <v>86</v>
      </c>
      <c r="F91" t="s">
        <v>87</v>
      </c>
      <c r="X91" t="s">
        <v>40</v>
      </c>
      <c r="Y91" t="s">
        <v>34</v>
      </c>
      <c r="Z91" t="s">
        <v>27</v>
      </c>
      <c r="AA91" s="4">
        <v>2289</v>
      </c>
      <c r="AB91" s="5">
        <v>135</v>
      </c>
    </row>
    <row r="92" spans="1:28" x14ac:dyDescent="0.25">
      <c r="B92" s="28" t="s">
        <v>76</v>
      </c>
      <c r="C92" t="s">
        <v>78</v>
      </c>
      <c r="F92" s="28" t="s">
        <v>76</v>
      </c>
      <c r="G92" t="s">
        <v>78</v>
      </c>
      <c r="X92" t="s">
        <v>5</v>
      </c>
      <c r="Y92" t="s">
        <v>34</v>
      </c>
      <c r="Z92" t="s">
        <v>27</v>
      </c>
      <c r="AA92" s="4">
        <v>6986</v>
      </c>
      <c r="AB92" s="5">
        <v>21</v>
      </c>
    </row>
    <row r="93" spans="1:28" x14ac:dyDescent="0.25">
      <c r="B93" s="29" t="s">
        <v>38</v>
      </c>
      <c r="C93" s="30">
        <v>25221</v>
      </c>
      <c r="F93" s="29" t="s">
        <v>38</v>
      </c>
      <c r="G93" s="30">
        <v>6069</v>
      </c>
      <c r="X93" t="s">
        <v>2</v>
      </c>
      <c r="Y93" t="s">
        <v>38</v>
      </c>
      <c r="Z93" t="s">
        <v>23</v>
      </c>
      <c r="AA93" s="4">
        <v>4417</v>
      </c>
      <c r="AB93" s="5">
        <v>153</v>
      </c>
    </row>
    <row r="94" spans="1:28" x14ac:dyDescent="0.25">
      <c r="B94" s="33" t="s">
        <v>5</v>
      </c>
      <c r="C94" s="30">
        <v>25221</v>
      </c>
      <c r="F94" s="33" t="s">
        <v>41</v>
      </c>
      <c r="G94" s="30">
        <v>6069</v>
      </c>
      <c r="X94" t="s">
        <v>6</v>
      </c>
      <c r="Y94" t="s">
        <v>34</v>
      </c>
      <c r="Z94" t="s">
        <v>15</v>
      </c>
      <c r="AA94" s="4">
        <v>1442</v>
      </c>
      <c r="AB94" s="5">
        <v>15</v>
      </c>
    </row>
    <row r="95" spans="1:28" x14ac:dyDescent="0.25">
      <c r="B95" s="29" t="s">
        <v>36</v>
      </c>
      <c r="C95" s="30">
        <v>39620</v>
      </c>
      <c r="F95" s="29" t="s">
        <v>36</v>
      </c>
      <c r="G95" s="30">
        <v>5019</v>
      </c>
      <c r="X95" t="s">
        <v>3</v>
      </c>
      <c r="Y95" t="s">
        <v>35</v>
      </c>
      <c r="Z95" t="s">
        <v>14</v>
      </c>
      <c r="AA95" s="4">
        <v>2415</v>
      </c>
      <c r="AB95" s="5">
        <v>255</v>
      </c>
    </row>
    <row r="96" spans="1:28" x14ac:dyDescent="0.25">
      <c r="B96" s="33" t="s">
        <v>5</v>
      </c>
      <c r="C96" s="30">
        <v>39620</v>
      </c>
      <c r="F96" s="33" t="s">
        <v>8</v>
      </c>
      <c r="G96" s="30">
        <v>5019</v>
      </c>
      <c r="X96" t="s">
        <v>2</v>
      </c>
      <c r="Y96" t="s">
        <v>37</v>
      </c>
      <c r="Z96" t="s">
        <v>19</v>
      </c>
      <c r="AA96" s="4">
        <v>238</v>
      </c>
      <c r="AB96" s="5">
        <v>18</v>
      </c>
    </row>
    <row r="97" spans="2:28" x14ac:dyDescent="0.25">
      <c r="B97" s="29" t="s">
        <v>34</v>
      </c>
      <c r="C97" s="30">
        <v>41559</v>
      </c>
      <c r="F97" s="29" t="s">
        <v>34</v>
      </c>
      <c r="G97" s="30">
        <v>5516</v>
      </c>
      <c r="X97" t="s">
        <v>6</v>
      </c>
      <c r="Y97" t="s">
        <v>37</v>
      </c>
      <c r="Z97" t="s">
        <v>23</v>
      </c>
      <c r="AA97" s="4">
        <v>4949</v>
      </c>
      <c r="AB97" s="5">
        <v>189</v>
      </c>
    </row>
    <row r="98" spans="2:28" x14ac:dyDescent="0.25">
      <c r="B98" s="33" t="s">
        <v>5</v>
      </c>
      <c r="C98" s="30">
        <v>41559</v>
      </c>
      <c r="F98" s="33" t="s">
        <v>8</v>
      </c>
      <c r="G98" s="30">
        <v>5516</v>
      </c>
      <c r="X98" t="s">
        <v>5</v>
      </c>
      <c r="Y98" t="s">
        <v>38</v>
      </c>
      <c r="Z98" t="s">
        <v>32</v>
      </c>
      <c r="AA98" s="4">
        <v>5075</v>
      </c>
      <c r="AB98" s="5">
        <v>21</v>
      </c>
    </row>
    <row r="99" spans="2:28" x14ac:dyDescent="0.25">
      <c r="B99" s="29" t="s">
        <v>37</v>
      </c>
      <c r="C99" s="30">
        <v>43568</v>
      </c>
      <c r="F99" s="29" t="s">
        <v>37</v>
      </c>
      <c r="G99" s="30">
        <v>7987</v>
      </c>
      <c r="X99" t="s">
        <v>3</v>
      </c>
      <c r="Y99" t="s">
        <v>36</v>
      </c>
      <c r="Z99" t="s">
        <v>16</v>
      </c>
      <c r="AA99" s="4">
        <v>9198</v>
      </c>
      <c r="AB99" s="5">
        <v>36</v>
      </c>
    </row>
    <row r="100" spans="2:28" x14ac:dyDescent="0.25">
      <c r="B100" s="33" t="s">
        <v>7</v>
      </c>
      <c r="C100" s="30">
        <v>43568</v>
      </c>
      <c r="F100" s="33" t="s">
        <v>10</v>
      </c>
      <c r="G100" s="30">
        <v>7987</v>
      </c>
      <c r="X100" t="s">
        <v>6</v>
      </c>
      <c r="Y100" t="s">
        <v>34</v>
      </c>
      <c r="Z100" t="s">
        <v>29</v>
      </c>
      <c r="AA100" s="4">
        <v>3339</v>
      </c>
      <c r="AB100" s="5">
        <v>75</v>
      </c>
    </row>
    <row r="101" spans="2:28" x14ac:dyDescent="0.25">
      <c r="B101" s="29" t="s">
        <v>39</v>
      </c>
      <c r="C101" s="30">
        <v>45752</v>
      </c>
      <c r="F101" s="29" t="s">
        <v>39</v>
      </c>
      <c r="G101" s="30">
        <v>3976</v>
      </c>
      <c r="X101" t="s">
        <v>40</v>
      </c>
      <c r="Y101" t="s">
        <v>34</v>
      </c>
      <c r="Z101" t="s">
        <v>17</v>
      </c>
      <c r="AA101" s="4">
        <v>5019</v>
      </c>
      <c r="AB101" s="5">
        <v>156</v>
      </c>
    </row>
    <row r="102" spans="2:28" x14ac:dyDescent="0.25">
      <c r="B102" s="33" t="s">
        <v>2</v>
      </c>
      <c r="C102" s="30">
        <v>45752</v>
      </c>
      <c r="F102" s="33" t="s">
        <v>41</v>
      </c>
      <c r="G102" s="30">
        <v>3976</v>
      </c>
      <c r="X102" t="s">
        <v>5</v>
      </c>
      <c r="Y102" t="s">
        <v>36</v>
      </c>
      <c r="Z102" t="s">
        <v>16</v>
      </c>
      <c r="AA102" s="4">
        <v>16184</v>
      </c>
      <c r="AB102" s="5">
        <v>39</v>
      </c>
    </row>
    <row r="103" spans="2:28" x14ac:dyDescent="0.25">
      <c r="B103" s="29" t="s">
        <v>35</v>
      </c>
      <c r="C103" s="30">
        <v>38325</v>
      </c>
      <c r="F103" s="29" t="s">
        <v>35</v>
      </c>
      <c r="G103" s="30">
        <v>2142</v>
      </c>
      <c r="X103" t="s">
        <v>6</v>
      </c>
      <c r="Y103" t="s">
        <v>36</v>
      </c>
      <c r="Z103" t="s">
        <v>21</v>
      </c>
      <c r="AA103" s="4">
        <v>497</v>
      </c>
      <c r="AB103" s="5">
        <v>63</v>
      </c>
    </row>
    <row r="104" spans="2:28" x14ac:dyDescent="0.25">
      <c r="B104" s="33" t="s">
        <v>40</v>
      </c>
      <c r="C104" s="30">
        <v>38325</v>
      </c>
      <c r="F104" s="33" t="s">
        <v>2</v>
      </c>
      <c r="G104" s="30">
        <v>2142</v>
      </c>
      <c r="X104" t="s">
        <v>2</v>
      </c>
      <c r="Y104" t="s">
        <v>36</v>
      </c>
      <c r="Z104" t="s">
        <v>29</v>
      </c>
      <c r="AA104" s="4">
        <v>8211</v>
      </c>
      <c r="AB104" s="5">
        <v>75</v>
      </c>
    </row>
    <row r="105" spans="2:28" x14ac:dyDescent="0.25">
      <c r="B105" s="29" t="s">
        <v>77</v>
      </c>
      <c r="C105" s="30">
        <v>234045</v>
      </c>
      <c r="F105" s="29" t="s">
        <v>77</v>
      </c>
      <c r="G105" s="30">
        <v>30709</v>
      </c>
      <c r="X105" t="s">
        <v>2</v>
      </c>
      <c r="Y105" t="s">
        <v>38</v>
      </c>
      <c r="Z105" t="s">
        <v>28</v>
      </c>
      <c r="AA105" s="4">
        <v>6580</v>
      </c>
      <c r="AB105" s="5">
        <v>183</v>
      </c>
    </row>
    <row r="106" spans="2:28" x14ac:dyDescent="0.25">
      <c r="X106" t="s">
        <v>41</v>
      </c>
      <c r="Y106" t="s">
        <v>35</v>
      </c>
      <c r="Z106" t="s">
        <v>13</v>
      </c>
      <c r="AA106" s="4">
        <v>4760</v>
      </c>
      <c r="AB106" s="5">
        <v>69</v>
      </c>
    </row>
    <row r="107" spans="2:28" x14ac:dyDescent="0.25">
      <c r="X107" t="s">
        <v>40</v>
      </c>
      <c r="Y107" t="s">
        <v>36</v>
      </c>
      <c r="Z107" t="s">
        <v>25</v>
      </c>
      <c r="AA107" s="4">
        <v>5439</v>
      </c>
      <c r="AB107" s="5">
        <v>30</v>
      </c>
    </row>
    <row r="108" spans="2:28" x14ac:dyDescent="0.25">
      <c r="X108" t="s">
        <v>41</v>
      </c>
      <c r="Y108" t="s">
        <v>34</v>
      </c>
      <c r="Z108" t="s">
        <v>17</v>
      </c>
      <c r="AA108" s="4">
        <v>1463</v>
      </c>
      <c r="AB108" s="5">
        <v>39</v>
      </c>
    </row>
    <row r="109" spans="2:28" x14ac:dyDescent="0.25">
      <c r="X109" t="s">
        <v>3</v>
      </c>
      <c r="Y109" t="s">
        <v>34</v>
      </c>
      <c r="Z109" t="s">
        <v>32</v>
      </c>
      <c r="AA109" s="4">
        <v>7777</v>
      </c>
      <c r="AB109" s="5">
        <v>504</v>
      </c>
    </row>
    <row r="110" spans="2:28" x14ac:dyDescent="0.25">
      <c r="X110" t="s">
        <v>9</v>
      </c>
      <c r="Y110" t="s">
        <v>37</v>
      </c>
      <c r="Z110" t="s">
        <v>29</v>
      </c>
      <c r="AA110" s="4">
        <v>1085</v>
      </c>
      <c r="AB110" s="5">
        <v>273</v>
      </c>
    </row>
    <row r="111" spans="2:28" x14ac:dyDescent="0.25">
      <c r="E111" s="36"/>
      <c r="X111" t="s">
        <v>5</v>
      </c>
      <c r="Y111" t="s">
        <v>37</v>
      </c>
      <c r="Z111" t="s">
        <v>31</v>
      </c>
      <c r="AA111" s="4">
        <v>182</v>
      </c>
      <c r="AB111" s="5">
        <v>48</v>
      </c>
    </row>
    <row r="112" spans="2:28" x14ac:dyDescent="0.25">
      <c r="X112" t="s">
        <v>6</v>
      </c>
      <c r="Y112" t="s">
        <v>34</v>
      </c>
      <c r="Z112" t="s">
        <v>27</v>
      </c>
      <c r="AA112" s="4">
        <v>4242</v>
      </c>
      <c r="AB112" s="5">
        <v>207</v>
      </c>
    </row>
    <row r="113" spans="7:28" x14ac:dyDescent="0.25">
      <c r="X113" t="s">
        <v>6</v>
      </c>
      <c r="Y113" t="s">
        <v>36</v>
      </c>
      <c r="Z113" t="s">
        <v>32</v>
      </c>
      <c r="AA113" s="4">
        <v>6118</v>
      </c>
      <c r="AB113" s="5">
        <v>9</v>
      </c>
    </row>
    <row r="114" spans="7:28" x14ac:dyDescent="0.25">
      <c r="X114" t="s">
        <v>10</v>
      </c>
      <c r="Y114" t="s">
        <v>36</v>
      </c>
      <c r="Z114" t="s">
        <v>23</v>
      </c>
      <c r="AA114" s="4">
        <v>2317</v>
      </c>
      <c r="AB114" s="5">
        <v>261</v>
      </c>
    </row>
    <row r="115" spans="7:28" x14ac:dyDescent="0.25">
      <c r="X115" t="s">
        <v>6</v>
      </c>
      <c r="Y115" t="s">
        <v>38</v>
      </c>
      <c r="Z115" t="s">
        <v>16</v>
      </c>
      <c r="AA115" s="4">
        <v>938</v>
      </c>
      <c r="AB115" s="5">
        <v>6</v>
      </c>
    </row>
    <row r="116" spans="7:28" x14ac:dyDescent="0.25">
      <c r="X116" t="s">
        <v>8</v>
      </c>
      <c r="Y116" t="s">
        <v>37</v>
      </c>
      <c r="Z116" t="s">
        <v>15</v>
      </c>
      <c r="AA116" s="4">
        <v>9709</v>
      </c>
      <c r="AB116" s="5">
        <v>30</v>
      </c>
    </row>
    <row r="117" spans="7:28" x14ac:dyDescent="0.25">
      <c r="X117" t="s">
        <v>7</v>
      </c>
      <c r="Y117" t="s">
        <v>34</v>
      </c>
      <c r="Z117" t="s">
        <v>20</v>
      </c>
      <c r="AA117" s="4">
        <v>2205</v>
      </c>
      <c r="AB117" s="5">
        <v>138</v>
      </c>
    </row>
    <row r="118" spans="7:28" x14ac:dyDescent="0.25">
      <c r="X118" t="s">
        <v>7</v>
      </c>
      <c r="Y118" t="s">
        <v>37</v>
      </c>
      <c r="Z118" t="s">
        <v>17</v>
      </c>
      <c r="AA118" s="4">
        <v>4487</v>
      </c>
      <c r="AB118" s="5">
        <v>111</v>
      </c>
    </row>
    <row r="119" spans="7:28" x14ac:dyDescent="0.25">
      <c r="G119" t="s">
        <v>92</v>
      </c>
      <c r="X119" t="s">
        <v>5</v>
      </c>
      <c r="Y119" t="s">
        <v>35</v>
      </c>
      <c r="Z119" t="s">
        <v>18</v>
      </c>
      <c r="AA119" s="4">
        <v>2415</v>
      </c>
      <c r="AB119" s="5">
        <v>15</v>
      </c>
    </row>
    <row r="120" spans="7:28" x14ac:dyDescent="0.25">
      <c r="X120" t="s">
        <v>40</v>
      </c>
      <c r="Y120" t="s">
        <v>34</v>
      </c>
      <c r="Z120" t="s">
        <v>19</v>
      </c>
      <c r="AA120" s="4">
        <v>4018</v>
      </c>
      <c r="AB120" s="5">
        <v>162</v>
      </c>
    </row>
    <row r="121" spans="7:28" x14ac:dyDescent="0.25">
      <c r="X121" t="s">
        <v>5</v>
      </c>
      <c r="Y121" t="s">
        <v>34</v>
      </c>
      <c r="Z121" t="s">
        <v>19</v>
      </c>
      <c r="AA121" s="4">
        <v>861</v>
      </c>
      <c r="AB121" s="5">
        <v>195</v>
      </c>
    </row>
    <row r="122" spans="7:28" x14ac:dyDescent="0.25">
      <c r="X122" t="s">
        <v>10</v>
      </c>
      <c r="Y122" t="s">
        <v>38</v>
      </c>
      <c r="Z122" t="s">
        <v>14</v>
      </c>
      <c r="AA122" s="4">
        <v>5586</v>
      </c>
      <c r="AB122" s="5">
        <v>525</v>
      </c>
    </row>
    <row r="123" spans="7:28" x14ac:dyDescent="0.25">
      <c r="X123" t="s">
        <v>7</v>
      </c>
      <c r="Y123" t="s">
        <v>34</v>
      </c>
      <c r="Z123" t="s">
        <v>33</v>
      </c>
      <c r="AA123" s="4">
        <v>2226</v>
      </c>
      <c r="AB123" s="5">
        <v>48</v>
      </c>
    </row>
    <row r="124" spans="7:28" x14ac:dyDescent="0.25">
      <c r="X124" t="s">
        <v>9</v>
      </c>
      <c r="Y124" t="s">
        <v>34</v>
      </c>
      <c r="Z124" t="s">
        <v>28</v>
      </c>
      <c r="AA124" s="4">
        <v>14329</v>
      </c>
      <c r="AB124" s="5">
        <v>150</v>
      </c>
    </row>
    <row r="125" spans="7:28" x14ac:dyDescent="0.25">
      <c r="X125" t="s">
        <v>9</v>
      </c>
      <c r="Y125" t="s">
        <v>34</v>
      </c>
      <c r="Z125" t="s">
        <v>20</v>
      </c>
      <c r="AA125" s="4">
        <v>8463</v>
      </c>
      <c r="AB125" s="5">
        <v>492</v>
      </c>
    </row>
    <row r="126" spans="7:28" x14ac:dyDescent="0.25">
      <c r="X126" t="s">
        <v>5</v>
      </c>
      <c r="Y126" t="s">
        <v>34</v>
      </c>
      <c r="Z126" t="s">
        <v>29</v>
      </c>
      <c r="AA126" s="4">
        <v>2891</v>
      </c>
      <c r="AB126" s="5">
        <v>102</v>
      </c>
    </row>
    <row r="127" spans="7:28" x14ac:dyDescent="0.25">
      <c r="X127" t="s">
        <v>3</v>
      </c>
      <c r="Y127" t="s">
        <v>36</v>
      </c>
      <c r="Z127" t="s">
        <v>23</v>
      </c>
      <c r="AA127" s="4">
        <v>3773</v>
      </c>
      <c r="AB127" s="5">
        <v>165</v>
      </c>
    </row>
    <row r="128" spans="7:28" x14ac:dyDescent="0.25">
      <c r="X128" t="s">
        <v>41</v>
      </c>
      <c r="Y128" t="s">
        <v>36</v>
      </c>
      <c r="Z128" t="s">
        <v>28</v>
      </c>
      <c r="AA128" s="4">
        <v>854</v>
      </c>
      <c r="AB128" s="5">
        <v>309</v>
      </c>
    </row>
    <row r="129" spans="24:28" x14ac:dyDescent="0.25">
      <c r="X129" t="s">
        <v>6</v>
      </c>
      <c r="Y129" t="s">
        <v>36</v>
      </c>
      <c r="Z129" t="s">
        <v>17</v>
      </c>
      <c r="AA129" s="4">
        <v>4970</v>
      </c>
      <c r="AB129" s="5">
        <v>156</v>
      </c>
    </row>
    <row r="130" spans="24:28" x14ac:dyDescent="0.25">
      <c r="X130" t="s">
        <v>9</v>
      </c>
      <c r="Y130" t="s">
        <v>35</v>
      </c>
      <c r="Z130" t="s">
        <v>26</v>
      </c>
      <c r="AA130" s="4">
        <v>98</v>
      </c>
      <c r="AB130" s="5">
        <v>159</v>
      </c>
    </row>
    <row r="131" spans="24:28" x14ac:dyDescent="0.25">
      <c r="X131" t="s">
        <v>5</v>
      </c>
      <c r="Y131" t="s">
        <v>35</v>
      </c>
      <c r="Z131" t="s">
        <v>15</v>
      </c>
      <c r="AA131" s="4">
        <v>13391</v>
      </c>
      <c r="AB131" s="5">
        <v>201</v>
      </c>
    </row>
    <row r="132" spans="24:28" x14ac:dyDescent="0.25">
      <c r="X132" t="s">
        <v>8</v>
      </c>
      <c r="Y132" t="s">
        <v>39</v>
      </c>
      <c r="Z132" t="s">
        <v>31</v>
      </c>
      <c r="AA132" s="4">
        <v>8890</v>
      </c>
      <c r="AB132" s="5">
        <v>210</v>
      </c>
    </row>
    <row r="133" spans="24:28" x14ac:dyDescent="0.25">
      <c r="X133" t="s">
        <v>2</v>
      </c>
      <c r="Y133" t="s">
        <v>38</v>
      </c>
      <c r="Z133" t="s">
        <v>13</v>
      </c>
      <c r="AA133" s="4">
        <v>56</v>
      </c>
      <c r="AB133" s="5">
        <v>51</v>
      </c>
    </row>
    <row r="134" spans="24:28" x14ac:dyDescent="0.25">
      <c r="X134" t="s">
        <v>3</v>
      </c>
      <c r="Y134" t="s">
        <v>36</v>
      </c>
      <c r="Z134" t="s">
        <v>25</v>
      </c>
      <c r="AA134" s="4">
        <v>3339</v>
      </c>
      <c r="AB134" s="5">
        <v>39</v>
      </c>
    </row>
    <row r="135" spans="24:28" x14ac:dyDescent="0.25">
      <c r="X135" t="s">
        <v>10</v>
      </c>
      <c r="Y135" t="s">
        <v>35</v>
      </c>
      <c r="Z135" t="s">
        <v>18</v>
      </c>
      <c r="AA135" s="4">
        <v>3808</v>
      </c>
      <c r="AB135" s="5">
        <v>279</v>
      </c>
    </row>
    <row r="136" spans="24:28" x14ac:dyDescent="0.25">
      <c r="X136" t="s">
        <v>10</v>
      </c>
      <c r="Y136" t="s">
        <v>38</v>
      </c>
      <c r="Z136" t="s">
        <v>13</v>
      </c>
      <c r="AA136" s="4">
        <v>63</v>
      </c>
      <c r="AB136" s="5">
        <v>123</v>
      </c>
    </row>
    <row r="137" spans="24:28" x14ac:dyDescent="0.25">
      <c r="X137" t="s">
        <v>2</v>
      </c>
      <c r="Y137" t="s">
        <v>39</v>
      </c>
      <c r="Z137" t="s">
        <v>27</v>
      </c>
      <c r="AA137" s="4">
        <v>7812</v>
      </c>
      <c r="AB137" s="5">
        <v>81</v>
      </c>
    </row>
    <row r="138" spans="24:28" x14ac:dyDescent="0.25">
      <c r="X138" t="s">
        <v>40</v>
      </c>
      <c r="Y138" t="s">
        <v>37</v>
      </c>
      <c r="Z138" t="s">
        <v>19</v>
      </c>
      <c r="AA138" s="4">
        <v>7693</v>
      </c>
      <c r="AB138" s="5">
        <v>21</v>
      </c>
    </row>
    <row r="139" spans="24:28" x14ac:dyDescent="0.25">
      <c r="X139" t="s">
        <v>3</v>
      </c>
      <c r="Y139" t="s">
        <v>36</v>
      </c>
      <c r="Z139" t="s">
        <v>28</v>
      </c>
      <c r="AA139" s="4">
        <v>973</v>
      </c>
      <c r="AB139" s="5">
        <v>162</v>
      </c>
    </row>
    <row r="140" spans="24:28" x14ac:dyDescent="0.25">
      <c r="X140" t="s">
        <v>10</v>
      </c>
      <c r="Y140" t="s">
        <v>35</v>
      </c>
      <c r="Z140" t="s">
        <v>21</v>
      </c>
      <c r="AA140" s="4">
        <v>567</v>
      </c>
      <c r="AB140" s="5">
        <v>228</v>
      </c>
    </row>
    <row r="141" spans="24:28" x14ac:dyDescent="0.25">
      <c r="X141" t="s">
        <v>10</v>
      </c>
      <c r="Y141" t="s">
        <v>36</v>
      </c>
      <c r="Z141" t="s">
        <v>29</v>
      </c>
      <c r="AA141" s="4">
        <v>2471</v>
      </c>
      <c r="AB141" s="5">
        <v>342</v>
      </c>
    </row>
    <row r="142" spans="24:28" x14ac:dyDescent="0.25">
      <c r="X142" t="s">
        <v>5</v>
      </c>
      <c r="Y142" t="s">
        <v>38</v>
      </c>
      <c r="Z142" t="s">
        <v>13</v>
      </c>
      <c r="AA142" s="4">
        <v>7189</v>
      </c>
      <c r="AB142" s="5">
        <v>54</v>
      </c>
    </row>
    <row r="143" spans="24:28" x14ac:dyDescent="0.25">
      <c r="X143" t="s">
        <v>41</v>
      </c>
      <c r="Y143" t="s">
        <v>35</v>
      </c>
      <c r="Z143" t="s">
        <v>28</v>
      </c>
      <c r="AA143" s="4">
        <v>7455</v>
      </c>
      <c r="AB143" s="5">
        <v>216</v>
      </c>
    </row>
    <row r="144" spans="24:28" x14ac:dyDescent="0.25">
      <c r="X144" t="s">
        <v>3</v>
      </c>
      <c r="Y144" t="s">
        <v>34</v>
      </c>
      <c r="Z144" t="s">
        <v>26</v>
      </c>
      <c r="AA144" s="4">
        <v>3108</v>
      </c>
      <c r="AB144" s="5">
        <v>54</v>
      </c>
    </row>
    <row r="145" spans="24:28" x14ac:dyDescent="0.25">
      <c r="X145" t="s">
        <v>6</v>
      </c>
      <c r="Y145" t="s">
        <v>38</v>
      </c>
      <c r="Z145" t="s">
        <v>25</v>
      </c>
      <c r="AA145" s="4">
        <v>469</v>
      </c>
      <c r="AB145" s="5">
        <v>75</v>
      </c>
    </row>
    <row r="146" spans="24:28" x14ac:dyDescent="0.25">
      <c r="X146" t="s">
        <v>9</v>
      </c>
      <c r="Y146" t="s">
        <v>37</v>
      </c>
      <c r="Z146" t="s">
        <v>23</v>
      </c>
      <c r="AA146" s="4">
        <v>2737</v>
      </c>
      <c r="AB146" s="5">
        <v>93</v>
      </c>
    </row>
    <row r="147" spans="24:28" x14ac:dyDescent="0.25">
      <c r="X147" t="s">
        <v>9</v>
      </c>
      <c r="Y147" t="s">
        <v>37</v>
      </c>
      <c r="Z147" t="s">
        <v>25</v>
      </c>
      <c r="AA147" s="4">
        <v>4305</v>
      </c>
      <c r="AB147" s="5">
        <v>156</v>
      </c>
    </row>
    <row r="148" spans="24:28" x14ac:dyDescent="0.25">
      <c r="X148" t="s">
        <v>9</v>
      </c>
      <c r="Y148" t="s">
        <v>38</v>
      </c>
      <c r="Z148" t="s">
        <v>17</v>
      </c>
      <c r="AA148" s="4">
        <v>2408</v>
      </c>
      <c r="AB148" s="5">
        <v>9</v>
      </c>
    </row>
    <row r="149" spans="24:28" x14ac:dyDescent="0.25">
      <c r="X149" t="s">
        <v>3</v>
      </c>
      <c r="Y149" t="s">
        <v>36</v>
      </c>
      <c r="Z149" t="s">
        <v>19</v>
      </c>
      <c r="AA149" s="4">
        <v>1281</v>
      </c>
      <c r="AB149" s="5">
        <v>18</v>
      </c>
    </row>
    <row r="150" spans="24:28" x14ac:dyDescent="0.25">
      <c r="X150" t="s">
        <v>40</v>
      </c>
      <c r="Y150" t="s">
        <v>35</v>
      </c>
      <c r="Z150" t="s">
        <v>32</v>
      </c>
      <c r="AA150" s="4">
        <v>12348</v>
      </c>
      <c r="AB150" s="5">
        <v>234</v>
      </c>
    </row>
    <row r="151" spans="24:28" x14ac:dyDescent="0.25">
      <c r="X151" t="s">
        <v>3</v>
      </c>
      <c r="Y151" t="s">
        <v>34</v>
      </c>
      <c r="Z151" t="s">
        <v>28</v>
      </c>
      <c r="AA151" s="4">
        <v>3689</v>
      </c>
      <c r="AB151" s="5">
        <v>312</v>
      </c>
    </row>
    <row r="152" spans="24:28" x14ac:dyDescent="0.25">
      <c r="X152" t="s">
        <v>7</v>
      </c>
      <c r="Y152" t="s">
        <v>36</v>
      </c>
      <c r="Z152" t="s">
        <v>19</v>
      </c>
      <c r="AA152" s="4">
        <v>2870</v>
      </c>
      <c r="AB152" s="5">
        <v>300</v>
      </c>
    </row>
    <row r="153" spans="24:28" x14ac:dyDescent="0.25">
      <c r="X153" t="s">
        <v>2</v>
      </c>
      <c r="Y153" t="s">
        <v>36</v>
      </c>
      <c r="Z153" t="s">
        <v>27</v>
      </c>
      <c r="AA153" s="4">
        <v>798</v>
      </c>
      <c r="AB153" s="5">
        <v>519</v>
      </c>
    </row>
    <row r="154" spans="24:28" x14ac:dyDescent="0.25">
      <c r="X154" t="s">
        <v>41</v>
      </c>
      <c r="Y154" t="s">
        <v>37</v>
      </c>
      <c r="Z154" t="s">
        <v>21</v>
      </c>
      <c r="AA154" s="4">
        <v>2933</v>
      </c>
      <c r="AB154" s="5">
        <v>9</v>
      </c>
    </row>
    <row r="155" spans="24:28" x14ac:dyDescent="0.25">
      <c r="X155" t="s">
        <v>5</v>
      </c>
      <c r="Y155" t="s">
        <v>35</v>
      </c>
      <c r="Z155" t="s">
        <v>4</v>
      </c>
      <c r="AA155" s="4">
        <v>2744</v>
      </c>
      <c r="AB155" s="5">
        <v>9</v>
      </c>
    </row>
    <row r="156" spans="24:28" x14ac:dyDescent="0.25">
      <c r="X156" t="s">
        <v>40</v>
      </c>
      <c r="Y156" t="s">
        <v>36</v>
      </c>
      <c r="Z156" t="s">
        <v>33</v>
      </c>
      <c r="AA156" s="4">
        <v>9772</v>
      </c>
      <c r="AB156" s="5">
        <v>90</v>
      </c>
    </row>
    <row r="157" spans="24:28" x14ac:dyDescent="0.25">
      <c r="X157" t="s">
        <v>7</v>
      </c>
      <c r="Y157" t="s">
        <v>34</v>
      </c>
      <c r="Z157" t="s">
        <v>25</v>
      </c>
      <c r="AA157" s="4">
        <v>1568</v>
      </c>
      <c r="AB157" s="5">
        <v>96</v>
      </c>
    </row>
    <row r="158" spans="24:28" x14ac:dyDescent="0.25">
      <c r="X158" t="s">
        <v>2</v>
      </c>
      <c r="Y158" t="s">
        <v>36</v>
      </c>
      <c r="Z158" t="s">
        <v>16</v>
      </c>
      <c r="AA158" s="4">
        <v>11417</v>
      </c>
      <c r="AB158" s="5">
        <v>21</v>
      </c>
    </row>
    <row r="159" spans="24:28" x14ac:dyDescent="0.25">
      <c r="X159" t="s">
        <v>40</v>
      </c>
      <c r="Y159" t="s">
        <v>34</v>
      </c>
      <c r="Z159" t="s">
        <v>26</v>
      </c>
      <c r="AA159" s="4">
        <v>6748</v>
      </c>
      <c r="AB159" s="5">
        <v>48</v>
      </c>
    </row>
    <row r="160" spans="24:28" x14ac:dyDescent="0.25">
      <c r="X160" t="s">
        <v>10</v>
      </c>
      <c r="Y160" t="s">
        <v>36</v>
      </c>
      <c r="Z160" t="s">
        <v>27</v>
      </c>
      <c r="AA160" s="4">
        <v>1407</v>
      </c>
      <c r="AB160" s="5">
        <v>72</v>
      </c>
    </row>
    <row r="161" spans="24:28" x14ac:dyDescent="0.25">
      <c r="X161" t="s">
        <v>8</v>
      </c>
      <c r="Y161" t="s">
        <v>35</v>
      </c>
      <c r="Z161" t="s">
        <v>29</v>
      </c>
      <c r="AA161" s="4">
        <v>2023</v>
      </c>
      <c r="AB161" s="5">
        <v>168</v>
      </c>
    </row>
    <row r="162" spans="24:28" x14ac:dyDescent="0.25">
      <c r="X162" t="s">
        <v>5</v>
      </c>
      <c r="Y162" t="s">
        <v>39</v>
      </c>
      <c r="Z162" t="s">
        <v>26</v>
      </c>
      <c r="AA162" s="4">
        <v>5236</v>
      </c>
      <c r="AB162" s="5">
        <v>51</v>
      </c>
    </row>
    <row r="163" spans="24:28" x14ac:dyDescent="0.25">
      <c r="X163" t="s">
        <v>41</v>
      </c>
      <c r="Y163" t="s">
        <v>36</v>
      </c>
      <c r="Z163" t="s">
        <v>19</v>
      </c>
      <c r="AA163" s="4">
        <v>1925</v>
      </c>
      <c r="AB163" s="5">
        <v>192</v>
      </c>
    </row>
    <row r="164" spans="24:28" x14ac:dyDescent="0.25">
      <c r="X164" t="s">
        <v>7</v>
      </c>
      <c r="Y164" t="s">
        <v>37</v>
      </c>
      <c r="Z164" t="s">
        <v>14</v>
      </c>
      <c r="AA164" s="4">
        <v>6608</v>
      </c>
      <c r="AB164" s="5">
        <v>225</v>
      </c>
    </row>
    <row r="165" spans="24:28" x14ac:dyDescent="0.25">
      <c r="X165" t="s">
        <v>6</v>
      </c>
      <c r="Y165" t="s">
        <v>34</v>
      </c>
      <c r="Z165" t="s">
        <v>26</v>
      </c>
      <c r="AA165" s="4">
        <v>8008</v>
      </c>
      <c r="AB165" s="5">
        <v>456</v>
      </c>
    </row>
    <row r="166" spans="24:28" x14ac:dyDescent="0.25">
      <c r="X166" t="s">
        <v>10</v>
      </c>
      <c r="Y166" t="s">
        <v>34</v>
      </c>
      <c r="Z166" t="s">
        <v>25</v>
      </c>
      <c r="AA166" s="4">
        <v>1428</v>
      </c>
      <c r="AB166" s="5">
        <v>93</v>
      </c>
    </row>
    <row r="167" spans="24:28" x14ac:dyDescent="0.25">
      <c r="X167" t="s">
        <v>6</v>
      </c>
      <c r="Y167" t="s">
        <v>34</v>
      </c>
      <c r="Z167" t="s">
        <v>4</v>
      </c>
      <c r="AA167" s="4">
        <v>525</v>
      </c>
      <c r="AB167" s="5">
        <v>48</v>
      </c>
    </row>
    <row r="168" spans="24:28" x14ac:dyDescent="0.25">
      <c r="X168" t="s">
        <v>6</v>
      </c>
      <c r="Y168" t="s">
        <v>37</v>
      </c>
      <c r="Z168" t="s">
        <v>18</v>
      </c>
      <c r="AA168" s="4">
        <v>1505</v>
      </c>
      <c r="AB168" s="5">
        <v>102</v>
      </c>
    </row>
    <row r="169" spans="24:28" x14ac:dyDescent="0.25">
      <c r="X169" t="s">
        <v>7</v>
      </c>
      <c r="Y169" t="s">
        <v>35</v>
      </c>
      <c r="Z169" t="s">
        <v>30</v>
      </c>
      <c r="AA169" s="4">
        <v>6755</v>
      </c>
      <c r="AB169" s="5">
        <v>252</v>
      </c>
    </row>
    <row r="170" spans="24:28" x14ac:dyDescent="0.25">
      <c r="X170" t="s">
        <v>2</v>
      </c>
      <c r="Y170" t="s">
        <v>37</v>
      </c>
      <c r="Z170" t="s">
        <v>18</v>
      </c>
      <c r="AA170" s="4">
        <v>11571</v>
      </c>
      <c r="AB170" s="5">
        <v>138</v>
      </c>
    </row>
    <row r="171" spans="24:28" x14ac:dyDescent="0.25">
      <c r="X171" t="s">
        <v>40</v>
      </c>
      <c r="Y171" t="s">
        <v>38</v>
      </c>
      <c r="Z171" t="s">
        <v>25</v>
      </c>
      <c r="AA171" s="4">
        <v>2541</v>
      </c>
      <c r="AB171" s="5">
        <v>90</v>
      </c>
    </row>
    <row r="172" spans="24:28" x14ac:dyDescent="0.25">
      <c r="X172" t="s">
        <v>41</v>
      </c>
      <c r="Y172" t="s">
        <v>37</v>
      </c>
      <c r="Z172" t="s">
        <v>30</v>
      </c>
      <c r="AA172" s="4">
        <v>1526</v>
      </c>
      <c r="AB172" s="5">
        <v>240</v>
      </c>
    </row>
    <row r="173" spans="24:28" x14ac:dyDescent="0.25">
      <c r="X173" t="s">
        <v>40</v>
      </c>
      <c r="Y173" t="s">
        <v>38</v>
      </c>
      <c r="Z173" t="s">
        <v>4</v>
      </c>
      <c r="AA173" s="4">
        <v>6125</v>
      </c>
      <c r="AB173" s="5">
        <v>102</v>
      </c>
    </row>
    <row r="174" spans="24:28" x14ac:dyDescent="0.25">
      <c r="X174" t="s">
        <v>41</v>
      </c>
      <c r="Y174" t="s">
        <v>35</v>
      </c>
      <c r="Z174" t="s">
        <v>27</v>
      </c>
      <c r="AA174" s="4">
        <v>847</v>
      </c>
      <c r="AB174" s="5">
        <v>129</v>
      </c>
    </row>
    <row r="175" spans="24:28" x14ac:dyDescent="0.25">
      <c r="X175" t="s">
        <v>8</v>
      </c>
      <c r="Y175" t="s">
        <v>35</v>
      </c>
      <c r="Z175" t="s">
        <v>27</v>
      </c>
      <c r="AA175" s="4">
        <v>4753</v>
      </c>
      <c r="AB175" s="5">
        <v>300</v>
      </c>
    </row>
    <row r="176" spans="24:28" x14ac:dyDescent="0.25">
      <c r="X176" t="s">
        <v>6</v>
      </c>
      <c r="Y176" t="s">
        <v>38</v>
      </c>
      <c r="Z176" t="s">
        <v>33</v>
      </c>
      <c r="AA176" s="4">
        <v>959</v>
      </c>
      <c r="AB176" s="5">
        <v>135</v>
      </c>
    </row>
    <row r="177" spans="24:28" x14ac:dyDescent="0.25">
      <c r="X177" t="s">
        <v>7</v>
      </c>
      <c r="Y177" t="s">
        <v>35</v>
      </c>
      <c r="Z177" t="s">
        <v>24</v>
      </c>
      <c r="AA177" s="4">
        <v>2793</v>
      </c>
      <c r="AB177" s="5">
        <v>114</v>
      </c>
    </row>
    <row r="178" spans="24:28" x14ac:dyDescent="0.25">
      <c r="X178" t="s">
        <v>7</v>
      </c>
      <c r="Y178" t="s">
        <v>35</v>
      </c>
      <c r="Z178" t="s">
        <v>14</v>
      </c>
      <c r="AA178" s="4">
        <v>4606</v>
      </c>
      <c r="AB178" s="5">
        <v>63</v>
      </c>
    </row>
    <row r="179" spans="24:28" x14ac:dyDescent="0.25">
      <c r="X179" t="s">
        <v>7</v>
      </c>
      <c r="Y179" t="s">
        <v>36</v>
      </c>
      <c r="Z179" t="s">
        <v>29</v>
      </c>
      <c r="AA179" s="4">
        <v>5551</v>
      </c>
      <c r="AB179" s="5">
        <v>252</v>
      </c>
    </row>
    <row r="180" spans="24:28" x14ac:dyDescent="0.25">
      <c r="X180" t="s">
        <v>10</v>
      </c>
      <c r="Y180" t="s">
        <v>36</v>
      </c>
      <c r="Z180" t="s">
        <v>32</v>
      </c>
      <c r="AA180" s="4">
        <v>6657</v>
      </c>
      <c r="AB180" s="5">
        <v>303</v>
      </c>
    </row>
    <row r="181" spans="24:28" x14ac:dyDescent="0.25">
      <c r="X181" t="s">
        <v>7</v>
      </c>
      <c r="Y181" t="s">
        <v>39</v>
      </c>
      <c r="Z181" t="s">
        <v>17</v>
      </c>
      <c r="AA181" s="4">
        <v>4438</v>
      </c>
      <c r="AB181" s="5">
        <v>246</v>
      </c>
    </row>
    <row r="182" spans="24:28" x14ac:dyDescent="0.25">
      <c r="X182" t="s">
        <v>8</v>
      </c>
      <c r="Y182" t="s">
        <v>38</v>
      </c>
      <c r="Z182" t="s">
        <v>22</v>
      </c>
      <c r="AA182" s="4">
        <v>168</v>
      </c>
      <c r="AB182" s="5">
        <v>84</v>
      </c>
    </row>
    <row r="183" spans="24:28" x14ac:dyDescent="0.25">
      <c r="X183" t="s">
        <v>7</v>
      </c>
      <c r="Y183" t="s">
        <v>34</v>
      </c>
      <c r="Z183" t="s">
        <v>17</v>
      </c>
      <c r="AA183" s="4">
        <v>7777</v>
      </c>
      <c r="AB183" s="5">
        <v>39</v>
      </c>
    </row>
    <row r="184" spans="24:28" x14ac:dyDescent="0.25">
      <c r="X184" t="s">
        <v>5</v>
      </c>
      <c r="Y184" t="s">
        <v>36</v>
      </c>
      <c r="Z184" t="s">
        <v>17</v>
      </c>
      <c r="AA184" s="4">
        <v>3339</v>
      </c>
      <c r="AB184" s="5">
        <v>348</v>
      </c>
    </row>
    <row r="185" spans="24:28" x14ac:dyDescent="0.25">
      <c r="X185" t="s">
        <v>7</v>
      </c>
      <c r="Y185" t="s">
        <v>37</v>
      </c>
      <c r="Z185" t="s">
        <v>33</v>
      </c>
      <c r="AA185" s="4">
        <v>6391</v>
      </c>
      <c r="AB185" s="5">
        <v>48</v>
      </c>
    </row>
    <row r="186" spans="24:28" x14ac:dyDescent="0.25">
      <c r="X186" t="s">
        <v>5</v>
      </c>
      <c r="Y186" t="s">
        <v>37</v>
      </c>
      <c r="Z186" t="s">
        <v>22</v>
      </c>
      <c r="AA186" s="4">
        <v>518</v>
      </c>
      <c r="AB186" s="5">
        <v>75</v>
      </c>
    </row>
    <row r="187" spans="24:28" x14ac:dyDescent="0.25">
      <c r="X187" t="s">
        <v>7</v>
      </c>
      <c r="Y187" t="s">
        <v>38</v>
      </c>
      <c r="Z187" t="s">
        <v>28</v>
      </c>
      <c r="AA187" s="4">
        <v>5677</v>
      </c>
      <c r="AB187" s="5">
        <v>258</v>
      </c>
    </row>
    <row r="188" spans="24:28" x14ac:dyDescent="0.25">
      <c r="X188" t="s">
        <v>6</v>
      </c>
      <c r="Y188" t="s">
        <v>39</v>
      </c>
      <c r="Z188" t="s">
        <v>17</v>
      </c>
      <c r="AA188" s="4">
        <v>6048</v>
      </c>
      <c r="AB188" s="5">
        <v>27</v>
      </c>
    </row>
    <row r="189" spans="24:28" x14ac:dyDescent="0.25">
      <c r="X189" t="s">
        <v>8</v>
      </c>
      <c r="Y189" t="s">
        <v>38</v>
      </c>
      <c r="Z189" t="s">
        <v>32</v>
      </c>
      <c r="AA189" s="4">
        <v>3752</v>
      </c>
      <c r="AB189" s="5">
        <v>213</v>
      </c>
    </row>
    <row r="190" spans="24:28" x14ac:dyDescent="0.25">
      <c r="X190" t="s">
        <v>5</v>
      </c>
      <c r="Y190" t="s">
        <v>35</v>
      </c>
      <c r="Z190" t="s">
        <v>29</v>
      </c>
      <c r="AA190" s="4">
        <v>4480</v>
      </c>
      <c r="AB190" s="5">
        <v>357</v>
      </c>
    </row>
    <row r="191" spans="24:28" x14ac:dyDescent="0.25">
      <c r="X191" t="s">
        <v>9</v>
      </c>
      <c r="Y191" t="s">
        <v>37</v>
      </c>
      <c r="Z191" t="s">
        <v>4</v>
      </c>
      <c r="AA191" s="4">
        <v>259</v>
      </c>
      <c r="AB191" s="5">
        <v>207</v>
      </c>
    </row>
    <row r="192" spans="24:28" x14ac:dyDescent="0.25">
      <c r="X192" t="s">
        <v>8</v>
      </c>
      <c r="Y192" t="s">
        <v>37</v>
      </c>
      <c r="Z192" t="s">
        <v>30</v>
      </c>
      <c r="AA192" s="4">
        <v>42</v>
      </c>
      <c r="AB192" s="5">
        <v>150</v>
      </c>
    </row>
    <row r="193" spans="24:28" x14ac:dyDescent="0.25">
      <c r="X193" t="s">
        <v>41</v>
      </c>
      <c r="Y193" t="s">
        <v>36</v>
      </c>
      <c r="Z193" t="s">
        <v>26</v>
      </c>
      <c r="AA193" s="4">
        <v>98</v>
      </c>
      <c r="AB193" s="5">
        <v>204</v>
      </c>
    </row>
    <row r="194" spans="24:28" x14ac:dyDescent="0.25">
      <c r="X194" t="s">
        <v>7</v>
      </c>
      <c r="Y194" t="s">
        <v>35</v>
      </c>
      <c r="Z194" t="s">
        <v>27</v>
      </c>
      <c r="AA194" s="4">
        <v>2478</v>
      </c>
      <c r="AB194" s="5">
        <v>21</v>
      </c>
    </row>
    <row r="195" spans="24:28" x14ac:dyDescent="0.25">
      <c r="X195" t="s">
        <v>41</v>
      </c>
      <c r="Y195" t="s">
        <v>34</v>
      </c>
      <c r="Z195" t="s">
        <v>33</v>
      </c>
      <c r="AA195" s="4">
        <v>7847</v>
      </c>
      <c r="AB195" s="5">
        <v>174</v>
      </c>
    </row>
    <row r="196" spans="24:28" x14ac:dyDescent="0.25">
      <c r="X196" t="s">
        <v>2</v>
      </c>
      <c r="Y196" t="s">
        <v>37</v>
      </c>
      <c r="Z196" t="s">
        <v>17</v>
      </c>
      <c r="AA196" s="4">
        <v>9926</v>
      </c>
      <c r="AB196" s="5">
        <v>201</v>
      </c>
    </row>
    <row r="197" spans="24:28" x14ac:dyDescent="0.25">
      <c r="X197" t="s">
        <v>8</v>
      </c>
      <c r="Y197" t="s">
        <v>38</v>
      </c>
      <c r="Z197" t="s">
        <v>13</v>
      </c>
      <c r="AA197" s="4">
        <v>819</v>
      </c>
      <c r="AB197" s="5">
        <v>510</v>
      </c>
    </row>
    <row r="198" spans="24:28" x14ac:dyDescent="0.25">
      <c r="X198" t="s">
        <v>6</v>
      </c>
      <c r="Y198" t="s">
        <v>39</v>
      </c>
      <c r="Z198" t="s">
        <v>29</v>
      </c>
      <c r="AA198" s="4">
        <v>3052</v>
      </c>
      <c r="AB198" s="5">
        <v>378</v>
      </c>
    </row>
    <row r="199" spans="24:28" x14ac:dyDescent="0.25">
      <c r="X199" t="s">
        <v>9</v>
      </c>
      <c r="Y199" t="s">
        <v>34</v>
      </c>
      <c r="Z199" t="s">
        <v>21</v>
      </c>
      <c r="AA199" s="4">
        <v>6832</v>
      </c>
      <c r="AB199" s="5">
        <v>27</v>
      </c>
    </row>
    <row r="200" spans="24:28" x14ac:dyDescent="0.25">
      <c r="X200" t="s">
        <v>2</v>
      </c>
      <c r="Y200" t="s">
        <v>39</v>
      </c>
      <c r="Z200" t="s">
        <v>16</v>
      </c>
      <c r="AA200" s="4">
        <v>2016</v>
      </c>
      <c r="AB200" s="5">
        <v>117</v>
      </c>
    </row>
    <row r="201" spans="24:28" x14ac:dyDescent="0.25">
      <c r="X201" t="s">
        <v>6</v>
      </c>
      <c r="Y201" t="s">
        <v>38</v>
      </c>
      <c r="Z201" t="s">
        <v>21</v>
      </c>
      <c r="AA201" s="4">
        <v>7322</v>
      </c>
      <c r="AB201" s="5">
        <v>36</v>
      </c>
    </row>
    <row r="202" spans="24:28" x14ac:dyDescent="0.25">
      <c r="X202" t="s">
        <v>8</v>
      </c>
      <c r="Y202" t="s">
        <v>35</v>
      </c>
      <c r="Z202" t="s">
        <v>33</v>
      </c>
      <c r="AA202" s="4">
        <v>357</v>
      </c>
      <c r="AB202" s="5">
        <v>126</v>
      </c>
    </row>
    <row r="203" spans="24:28" x14ac:dyDescent="0.25">
      <c r="X203" t="s">
        <v>9</v>
      </c>
      <c r="Y203" t="s">
        <v>39</v>
      </c>
      <c r="Z203" t="s">
        <v>25</v>
      </c>
      <c r="AA203" s="4">
        <v>3192</v>
      </c>
      <c r="AB203" s="5">
        <v>72</v>
      </c>
    </row>
    <row r="204" spans="24:28" x14ac:dyDescent="0.25">
      <c r="X204" t="s">
        <v>7</v>
      </c>
      <c r="Y204" t="s">
        <v>36</v>
      </c>
      <c r="Z204" t="s">
        <v>22</v>
      </c>
      <c r="AA204" s="4">
        <v>8435</v>
      </c>
      <c r="AB204" s="5">
        <v>42</v>
      </c>
    </row>
    <row r="205" spans="24:28" x14ac:dyDescent="0.25">
      <c r="X205" t="s">
        <v>40</v>
      </c>
      <c r="Y205" t="s">
        <v>39</v>
      </c>
      <c r="Z205" t="s">
        <v>29</v>
      </c>
      <c r="AA205" s="4">
        <v>0</v>
      </c>
      <c r="AB205" s="5">
        <v>135</v>
      </c>
    </row>
    <row r="206" spans="24:28" x14ac:dyDescent="0.25">
      <c r="X206" t="s">
        <v>7</v>
      </c>
      <c r="Y206" t="s">
        <v>34</v>
      </c>
      <c r="Z206" t="s">
        <v>24</v>
      </c>
      <c r="AA206" s="4">
        <v>8862</v>
      </c>
      <c r="AB206" s="5">
        <v>189</v>
      </c>
    </row>
    <row r="207" spans="24:28" x14ac:dyDescent="0.25">
      <c r="X207" t="s">
        <v>6</v>
      </c>
      <c r="Y207" t="s">
        <v>37</v>
      </c>
      <c r="Z207" t="s">
        <v>28</v>
      </c>
      <c r="AA207" s="4">
        <v>3556</v>
      </c>
      <c r="AB207" s="5">
        <v>459</v>
      </c>
    </row>
    <row r="208" spans="24:28" x14ac:dyDescent="0.25">
      <c r="X208" t="s">
        <v>5</v>
      </c>
      <c r="Y208" t="s">
        <v>34</v>
      </c>
      <c r="Z208" t="s">
        <v>15</v>
      </c>
      <c r="AA208" s="4">
        <v>7280</v>
      </c>
      <c r="AB208" s="5">
        <v>201</v>
      </c>
    </row>
    <row r="209" spans="24:28" x14ac:dyDescent="0.25">
      <c r="X209" t="s">
        <v>6</v>
      </c>
      <c r="Y209" t="s">
        <v>34</v>
      </c>
      <c r="Z209" t="s">
        <v>30</v>
      </c>
      <c r="AA209" s="4">
        <v>3402</v>
      </c>
      <c r="AB209" s="5">
        <v>366</v>
      </c>
    </row>
    <row r="210" spans="24:28" x14ac:dyDescent="0.25">
      <c r="X210" t="s">
        <v>3</v>
      </c>
      <c r="Y210" t="s">
        <v>37</v>
      </c>
      <c r="Z210" t="s">
        <v>29</v>
      </c>
      <c r="AA210" s="4">
        <v>4592</v>
      </c>
      <c r="AB210" s="5">
        <v>324</v>
      </c>
    </row>
    <row r="211" spans="24:28" x14ac:dyDescent="0.25">
      <c r="X211" t="s">
        <v>9</v>
      </c>
      <c r="Y211" t="s">
        <v>35</v>
      </c>
      <c r="Z211" t="s">
        <v>15</v>
      </c>
      <c r="AA211" s="4">
        <v>7833</v>
      </c>
      <c r="AB211" s="5">
        <v>243</v>
      </c>
    </row>
    <row r="212" spans="24:28" x14ac:dyDescent="0.25">
      <c r="X212" t="s">
        <v>2</v>
      </c>
      <c r="Y212" t="s">
        <v>39</v>
      </c>
      <c r="Z212" t="s">
        <v>21</v>
      </c>
      <c r="AA212" s="4">
        <v>7651</v>
      </c>
      <c r="AB212" s="5">
        <v>213</v>
      </c>
    </row>
    <row r="213" spans="24:28" x14ac:dyDescent="0.25">
      <c r="X213" t="s">
        <v>40</v>
      </c>
      <c r="Y213" t="s">
        <v>35</v>
      </c>
      <c r="Z213" t="s">
        <v>30</v>
      </c>
      <c r="AA213" s="4">
        <v>2275</v>
      </c>
      <c r="AB213" s="5">
        <v>447</v>
      </c>
    </row>
    <row r="214" spans="24:28" x14ac:dyDescent="0.25">
      <c r="X214" t="s">
        <v>40</v>
      </c>
      <c r="Y214" t="s">
        <v>38</v>
      </c>
      <c r="Z214" t="s">
        <v>13</v>
      </c>
      <c r="AA214" s="4">
        <v>5670</v>
      </c>
      <c r="AB214" s="5">
        <v>297</v>
      </c>
    </row>
    <row r="215" spans="24:28" x14ac:dyDescent="0.25">
      <c r="X215" t="s">
        <v>7</v>
      </c>
      <c r="Y215" t="s">
        <v>35</v>
      </c>
      <c r="Z215" t="s">
        <v>16</v>
      </c>
      <c r="AA215" s="4">
        <v>2135</v>
      </c>
      <c r="AB215" s="5">
        <v>27</v>
      </c>
    </row>
    <row r="216" spans="24:28" x14ac:dyDescent="0.25">
      <c r="X216" t="s">
        <v>40</v>
      </c>
      <c r="Y216" t="s">
        <v>34</v>
      </c>
      <c r="Z216" t="s">
        <v>23</v>
      </c>
      <c r="AA216" s="4">
        <v>2779</v>
      </c>
      <c r="AB216" s="5">
        <v>75</v>
      </c>
    </row>
    <row r="217" spans="24:28" x14ac:dyDescent="0.25">
      <c r="X217" t="s">
        <v>10</v>
      </c>
      <c r="Y217" t="s">
        <v>39</v>
      </c>
      <c r="Z217" t="s">
        <v>33</v>
      </c>
      <c r="AA217" s="4">
        <v>12950</v>
      </c>
      <c r="AB217" s="5">
        <v>30</v>
      </c>
    </row>
    <row r="218" spans="24:28" x14ac:dyDescent="0.25">
      <c r="X218" t="s">
        <v>7</v>
      </c>
      <c r="Y218" t="s">
        <v>36</v>
      </c>
      <c r="Z218" t="s">
        <v>18</v>
      </c>
      <c r="AA218" s="4">
        <v>2646</v>
      </c>
      <c r="AB218" s="5">
        <v>177</v>
      </c>
    </row>
    <row r="219" spans="24:28" x14ac:dyDescent="0.25">
      <c r="X219" t="s">
        <v>40</v>
      </c>
      <c r="Y219" t="s">
        <v>34</v>
      </c>
      <c r="Z219" t="s">
        <v>33</v>
      </c>
      <c r="AA219" s="4">
        <v>3794</v>
      </c>
      <c r="AB219" s="5">
        <v>159</v>
      </c>
    </row>
    <row r="220" spans="24:28" x14ac:dyDescent="0.25">
      <c r="X220" t="s">
        <v>3</v>
      </c>
      <c r="Y220" t="s">
        <v>35</v>
      </c>
      <c r="Z220" t="s">
        <v>33</v>
      </c>
      <c r="AA220" s="4">
        <v>819</v>
      </c>
      <c r="AB220" s="5">
        <v>306</v>
      </c>
    </row>
    <row r="221" spans="24:28" x14ac:dyDescent="0.25">
      <c r="X221" t="s">
        <v>3</v>
      </c>
      <c r="Y221" t="s">
        <v>34</v>
      </c>
      <c r="Z221" t="s">
        <v>20</v>
      </c>
      <c r="AA221" s="4">
        <v>2583</v>
      </c>
      <c r="AB221" s="5">
        <v>18</v>
      </c>
    </row>
    <row r="222" spans="24:28" x14ac:dyDescent="0.25">
      <c r="X222" t="s">
        <v>7</v>
      </c>
      <c r="Y222" t="s">
        <v>35</v>
      </c>
      <c r="Z222" t="s">
        <v>19</v>
      </c>
      <c r="AA222" s="4">
        <v>4585</v>
      </c>
      <c r="AB222" s="5">
        <v>240</v>
      </c>
    </row>
    <row r="223" spans="24:28" x14ac:dyDescent="0.25">
      <c r="X223" t="s">
        <v>5</v>
      </c>
      <c r="Y223" t="s">
        <v>34</v>
      </c>
      <c r="Z223" t="s">
        <v>33</v>
      </c>
      <c r="AA223" s="4">
        <v>1652</v>
      </c>
      <c r="AB223" s="5">
        <v>93</v>
      </c>
    </row>
    <row r="224" spans="24:28" x14ac:dyDescent="0.25">
      <c r="X224" t="s">
        <v>10</v>
      </c>
      <c r="Y224" t="s">
        <v>34</v>
      </c>
      <c r="Z224" t="s">
        <v>26</v>
      </c>
      <c r="AA224" s="4">
        <v>4991</v>
      </c>
      <c r="AB224" s="5">
        <v>9</v>
      </c>
    </row>
    <row r="225" spans="24:28" x14ac:dyDescent="0.25">
      <c r="X225" t="s">
        <v>8</v>
      </c>
      <c r="Y225" t="s">
        <v>34</v>
      </c>
      <c r="Z225" t="s">
        <v>16</v>
      </c>
      <c r="AA225" s="4">
        <v>2009</v>
      </c>
      <c r="AB225" s="5">
        <v>219</v>
      </c>
    </row>
    <row r="226" spans="24:28" x14ac:dyDescent="0.25">
      <c r="X226" t="s">
        <v>2</v>
      </c>
      <c r="Y226" t="s">
        <v>39</v>
      </c>
      <c r="Z226" t="s">
        <v>22</v>
      </c>
      <c r="AA226" s="4">
        <v>1568</v>
      </c>
      <c r="AB226" s="5">
        <v>141</v>
      </c>
    </row>
    <row r="227" spans="24:28" x14ac:dyDescent="0.25">
      <c r="X227" t="s">
        <v>41</v>
      </c>
      <c r="Y227" t="s">
        <v>37</v>
      </c>
      <c r="Z227" t="s">
        <v>20</v>
      </c>
      <c r="AA227" s="4">
        <v>3388</v>
      </c>
      <c r="AB227" s="5">
        <v>123</v>
      </c>
    </row>
    <row r="228" spans="24:28" x14ac:dyDescent="0.25">
      <c r="X228" t="s">
        <v>40</v>
      </c>
      <c r="Y228" t="s">
        <v>38</v>
      </c>
      <c r="Z228" t="s">
        <v>24</v>
      </c>
      <c r="AA228" s="4">
        <v>623</v>
      </c>
      <c r="AB228" s="5">
        <v>51</v>
      </c>
    </row>
    <row r="229" spans="24:28" x14ac:dyDescent="0.25">
      <c r="X229" t="s">
        <v>6</v>
      </c>
      <c r="Y229" t="s">
        <v>36</v>
      </c>
      <c r="Z229" t="s">
        <v>4</v>
      </c>
      <c r="AA229" s="4">
        <v>10073</v>
      </c>
      <c r="AB229" s="5">
        <v>120</v>
      </c>
    </row>
    <row r="230" spans="24:28" x14ac:dyDescent="0.25">
      <c r="X230" t="s">
        <v>8</v>
      </c>
      <c r="Y230" t="s">
        <v>39</v>
      </c>
      <c r="Z230" t="s">
        <v>26</v>
      </c>
      <c r="AA230" s="4">
        <v>1561</v>
      </c>
      <c r="AB230" s="5">
        <v>27</v>
      </c>
    </row>
    <row r="231" spans="24:28" x14ac:dyDescent="0.25">
      <c r="X231" t="s">
        <v>9</v>
      </c>
      <c r="Y231" t="s">
        <v>36</v>
      </c>
      <c r="Z231" t="s">
        <v>27</v>
      </c>
      <c r="AA231" s="4">
        <v>11522</v>
      </c>
      <c r="AB231" s="5">
        <v>204</v>
      </c>
    </row>
    <row r="232" spans="24:28" x14ac:dyDescent="0.25">
      <c r="X232" t="s">
        <v>6</v>
      </c>
      <c r="Y232" t="s">
        <v>38</v>
      </c>
      <c r="Z232" t="s">
        <v>13</v>
      </c>
      <c r="AA232" s="4">
        <v>2317</v>
      </c>
      <c r="AB232" s="5">
        <v>123</v>
      </c>
    </row>
    <row r="233" spans="24:28" x14ac:dyDescent="0.25">
      <c r="X233" t="s">
        <v>10</v>
      </c>
      <c r="Y233" t="s">
        <v>37</v>
      </c>
      <c r="Z233" t="s">
        <v>28</v>
      </c>
      <c r="AA233" s="4">
        <v>3059</v>
      </c>
      <c r="AB233" s="5">
        <v>27</v>
      </c>
    </row>
    <row r="234" spans="24:28" x14ac:dyDescent="0.25">
      <c r="X234" t="s">
        <v>41</v>
      </c>
      <c r="Y234" t="s">
        <v>37</v>
      </c>
      <c r="Z234" t="s">
        <v>26</v>
      </c>
      <c r="AA234" s="4">
        <v>2324</v>
      </c>
      <c r="AB234" s="5">
        <v>177</v>
      </c>
    </row>
    <row r="235" spans="24:28" x14ac:dyDescent="0.25">
      <c r="X235" t="s">
        <v>3</v>
      </c>
      <c r="Y235" t="s">
        <v>39</v>
      </c>
      <c r="Z235" t="s">
        <v>26</v>
      </c>
      <c r="AA235" s="4">
        <v>4956</v>
      </c>
      <c r="AB235" s="5">
        <v>171</v>
      </c>
    </row>
    <row r="236" spans="24:28" x14ac:dyDescent="0.25">
      <c r="X236" t="s">
        <v>10</v>
      </c>
      <c r="Y236" t="s">
        <v>34</v>
      </c>
      <c r="Z236" t="s">
        <v>19</v>
      </c>
      <c r="AA236" s="4">
        <v>5355</v>
      </c>
      <c r="AB236" s="5">
        <v>204</v>
      </c>
    </row>
    <row r="237" spans="24:28" x14ac:dyDescent="0.25">
      <c r="X237" t="s">
        <v>3</v>
      </c>
      <c r="Y237" t="s">
        <v>34</v>
      </c>
      <c r="Z237" t="s">
        <v>14</v>
      </c>
      <c r="AA237" s="4">
        <v>7259</v>
      </c>
      <c r="AB237" s="5">
        <v>276</v>
      </c>
    </row>
    <row r="238" spans="24:28" x14ac:dyDescent="0.25">
      <c r="X238" t="s">
        <v>8</v>
      </c>
      <c r="Y238" t="s">
        <v>37</v>
      </c>
      <c r="Z238" t="s">
        <v>26</v>
      </c>
      <c r="AA238" s="4">
        <v>6279</v>
      </c>
      <c r="AB238" s="5">
        <v>45</v>
      </c>
    </row>
    <row r="239" spans="24:28" x14ac:dyDescent="0.25">
      <c r="X239" t="s">
        <v>40</v>
      </c>
      <c r="Y239" t="s">
        <v>38</v>
      </c>
      <c r="Z239" t="s">
        <v>29</v>
      </c>
      <c r="AA239" s="4">
        <v>2541</v>
      </c>
      <c r="AB239" s="5">
        <v>45</v>
      </c>
    </row>
    <row r="240" spans="24:28" x14ac:dyDescent="0.25">
      <c r="X240" t="s">
        <v>6</v>
      </c>
      <c r="Y240" t="s">
        <v>35</v>
      </c>
      <c r="Z240" t="s">
        <v>27</v>
      </c>
      <c r="AA240" s="4">
        <v>3864</v>
      </c>
      <c r="AB240" s="5">
        <v>177</v>
      </c>
    </row>
    <row r="241" spans="24:28" x14ac:dyDescent="0.25">
      <c r="X241" t="s">
        <v>5</v>
      </c>
      <c r="Y241" t="s">
        <v>36</v>
      </c>
      <c r="Z241" t="s">
        <v>13</v>
      </c>
      <c r="AA241" s="4">
        <v>6146</v>
      </c>
      <c r="AB241" s="5">
        <v>63</v>
      </c>
    </row>
    <row r="242" spans="24:28" x14ac:dyDescent="0.25">
      <c r="X242" t="s">
        <v>9</v>
      </c>
      <c r="Y242" t="s">
        <v>39</v>
      </c>
      <c r="Z242" t="s">
        <v>18</v>
      </c>
      <c r="AA242" s="4">
        <v>2639</v>
      </c>
      <c r="AB242" s="5">
        <v>204</v>
      </c>
    </row>
    <row r="243" spans="24:28" x14ac:dyDescent="0.25">
      <c r="X243" t="s">
        <v>8</v>
      </c>
      <c r="Y243" t="s">
        <v>37</v>
      </c>
      <c r="Z243" t="s">
        <v>22</v>
      </c>
      <c r="AA243" s="4">
        <v>1890</v>
      </c>
      <c r="AB243" s="5">
        <v>195</v>
      </c>
    </row>
    <row r="244" spans="24:28" x14ac:dyDescent="0.25">
      <c r="X244" t="s">
        <v>7</v>
      </c>
      <c r="Y244" t="s">
        <v>34</v>
      </c>
      <c r="Z244" t="s">
        <v>14</v>
      </c>
      <c r="AA244" s="4">
        <v>1932</v>
      </c>
      <c r="AB244" s="5">
        <v>369</v>
      </c>
    </row>
    <row r="245" spans="24:28" x14ac:dyDescent="0.25">
      <c r="X245" t="s">
        <v>3</v>
      </c>
      <c r="Y245" t="s">
        <v>34</v>
      </c>
      <c r="Z245" t="s">
        <v>25</v>
      </c>
      <c r="AA245" s="4">
        <v>6300</v>
      </c>
      <c r="AB245" s="5">
        <v>42</v>
      </c>
    </row>
    <row r="246" spans="24:28" x14ac:dyDescent="0.25">
      <c r="X246" t="s">
        <v>6</v>
      </c>
      <c r="Y246" t="s">
        <v>37</v>
      </c>
      <c r="Z246" t="s">
        <v>30</v>
      </c>
      <c r="AA246" s="4">
        <v>560</v>
      </c>
      <c r="AB246" s="5">
        <v>81</v>
      </c>
    </row>
    <row r="247" spans="24:28" x14ac:dyDescent="0.25">
      <c r="X247" t="s">
        <v>9</v>
      </c>
      <c r="Y247" t="s">
        <v>37</v>
      </c>
      <c r="Z247" t="s">
        <v>26</v>
      </c>
      <c r="AA247" s="4">
        <v>2856</v>
      </c>
      <c r="AB247" s="5">
        <v>246</v>
      </c>
    </row>
    <row r="248" spans="24:28" x14ac:dyDescent="0.25">
      <c r="X248" t="s">
        <v>9</v>
      </c>
      <c r="Y248" t="s">
        <v>34</v>
      </c>
      <c r="Z248" t="s">
        <v>17</v>
      </c>
      <c r="AA248" s="4">
        <v>707</v>
      </c>
      <c r="AB248" s="5">
        <v>174</v>
      </c>
    </row>
    <row r="249" spans="24:28" x14ac:dyDescent="0.25">
      <c r="X249" t="s">
        <v>8</v>
      </c>
      <c r="Y249" t="s">
        <v>35</v>
      </c>
      <c r="Z249" t="s">
        <v>30</v>
      </c>
      <c r="AA249" s="4">
        <v>3598</v>
      </c>
      <c r="AB249" s="5">
        <v>81</v>
      </c>
    </row>
    <row r="250" spans="24:28" x14ac:dyDescent="0.25">
      <c r="X250" t="s">
        <v>40</v>
      </c>
      <c r="Y250" t="s">
        <v>35</v>
      </c>
      <c r="Z250" t="s">
        <v>22</v>
      </c>
      <c r="AA250" s="4">
        <v>6853</v>
      </c>
      <c r="AB250" s="5">
        <v>372</v>
      </c>
    </row>
    <row r="251" spans="24:28" x14ac:dyDescent="0.25">
      <c r="X251" t="s">
        <v>40</v>
      </c>
      <c r="Y251" t="s">
        <v>35</v>
      </c>
      <c r="Z251" t="s">
        <v>16</v>
      </c>
      <c r="AA251" s="4">
        <v>4725</v>
      </c>
      <c r="AB251" s="5">
        <v>174</v>
      </c>
    </row>
    <row r="252" spans="24:28" x14ac:dyDescent="0.25">
      <c r="X252" t="s">
        <v>41</v>
      </c>
      <c r="Y252" t="s">
        <v>36</v>
      </c>
      <c r="Z252" t="s">
        <v>32</v>
      </c>
      <c r="AA252" s="4">
        <v>10304</v>
      </c>
      <c r="AB252" s="5">
        <v>84</v>
      </c>
    </row>
    <row r="253" spans="24:28" x14ac:dyDescent="0.25">
      <c r="X253" t="s">
        <v>41</v>
      </c>
      <c r="Y253" t="s">
        <v>34</v>
      </c>
      <c r="Z253" t="s">
        <v>16</v>
      </c>
      <c r="AA253" s="4">
        <v>1274</v>
      </c>
      <c r="AB253" s="5">
        <v>225</v>
      </c>
    </row>
    <row r="254" spans="24:28" x14ac:dyDescent="0.25">
      <c r="X254" t="s">
        <v>5</v>
      </c>
      <c r="Y254" t="s">
        <v>36</v>
      </c>
      <c r="Z254" t="s">
        <v>30</v>
      </c>
      <c r="AA254" s="4">
        <v>1526</v>
      </c>
      <c r="AB254" s="5">
        <v>105</v>
      </c>
    </row>
    <row r="255" spans="24:28" x14ac:dyDescent="0.25">
      <c r="X255" t="s">
        <v>40</v>
      </c>
      <c r="Y255" t="s">
        <v>39</v>
      </c>
      <c r="Z255" t="s">
        <v>28</v>
      </c>
      <c r="AA255" s="4">
        <v>3101</v>
      </c>
      <c r="AB255" s="5">
        <v>225</v>
      </c>
    </row>
    <row r="256" spans="24:28" x14ac:dyDescent="0.25">
      <c r="X256" t="s">
        <v>2</v>
      </c>
      <c r="Y256" t="s">
        <v>37</v>
      </c>
      <c r="Z256" t="s">
        <v>14</v>
      </c>
      <c r="AA256" s="4">
        <v>1057</v>
      </c>
      <c r="AB256" s="5">
        <v>54</v>
      </c>
    </row>
    <row r="257" spans="24:28" x14ac:dyDescent="0.25">
      <c r="X257" t="s">
        <v>7</v>
      </c>
      <c r="Y257" t="s">
        <v>37</v>
      </c>
      <c r="Z257" t="s">
        <v>26</v>
      </c>
      <c r="AA257" s="4">
        <v>5306</v>
      </c>
      <c r="AB257" s="5">
        <v>0</v>
      </c>
    </row>
    <row r="258" spans="24:28" x14ac:dyDescent="0.25">
      <c r="X258" t="s">
        <v>5</v>
      </c>
      <c r="Y258" t="s">
        <v>39</v>
      </c>
      <c r="Z258" t="s">
        <v>24</v>
      </c>
      <c r="AA258" s="4">
        <v>4018</v>
      </c>
      <c r="AB258" s="5">
        <v>171</v>
      </c>
    </row>
    <row r="259" spans="24:28" x14ac:dyDescent="0.25">
      <c r="X259" t="s">
        <v>9</v>
      </c>
      <c r="Y259" t="s">
        <v>34</v>
      </c>
      <c r="Z259" t="s">
        <v>16</v>
      </c>
      <c r="AA259" s="4">
        <v>938</v>
      </c>
      <c r="AB259" s="5">
        <v>189</v>
      </c>
    </row>
    <row r="260" spans="24:28" x14ac:dyDescent="0.25">
      <c r="X260" t="s">
        <v>7</v>
      </c>
      <c r="Y260" t="s">
        <v>38</v>
      </c>
      <c r="Z260" t="s">
        <v>18</v>
      </c>
      <c r="AA260" s="4">
        <v>1778</v>
      </c>
      <c r="AB260" s="5">
        <v>270</v>
      </c>
    </row>
    <row r="261" spans="24:28" x14ac:dyDescent="0.25">
      <c r="X261" t="s">
        <v>6</v>
      </c>
      <c r="Y261" t="s">
        <v>39</v>
      </c>
      <c r="Z261" t="s">
        <v>30</v>
      </c>
      <c r="AA261" s="4">
        <v>1638</v>
      </c>
      <c r="AB261" s="5">
        <v>63</v>
      </c>
    </row>
    <row r="262" spans="24:28" x14ac:dyDescent="0.25">
      <c r="X262" t="s">
        <v>41</v>
      </c>
      <c r="Y262" t="s">
        <v>38</v>
      </c>
      <c r="Z262" t="s">
        <v>25</v>
      </c>
      <c r="AA262" s="4">
        <v>154</v>
      </c>
      <c r="AB262" s="5">
        <v>21</v>
      </c>
    </row>
    <row r="263" spans="24:28" x14ac:dyDescent="0.25">
      <c r="X263" t="s">
        <v>7</v>
      </c>
      <c r="Y263" t="s">
        <v>37</v>
      </c>
      <c r="Z263" t="s">
        <v>22</v>
      </c>
      <c r="AA263" s="4">
        <v>9835</v>
      </c>
      <c r="AB263" s="5">
        <v>207</v>
      </c>
    </row>
    <row r="264" spans="24:28" x14ac:dyDescent="0.25">
      <c r="X264" t="s">
        <v>9</v>
      </c>
      <c r="Y264" t="s">
        <v>37</v>
      </c>
      <c r="Z264" t="s">
        <v>20</v>
      </c>
      <c r="AA264" s="4">
        <v>7273</v>
      </c>
      <c r="AB264" s="5">
        <v>96</v>
      </c>
    </row>
    <row r="265" spans="24:28" x14ac:dyDescent="0.25">
      <c r="X265" t="s">
        <v>5</v>
      </c>
      <c r="Y265" t="s">
        <v>39</v>
      </c>
      <c r="Z265" t="s">
        <v>22</v>
      </c>
      <c r="AA265" s="4">
        <v>6909</v>
      </c>
      <c r="AB265" s="5">
        <v>81</v>
      </c>
    </row>
    <row r="266" spans="24:28" x14ac:dyDescent="0.25">
      <c r="X266" t="s">
        <v>9</v>
      </c>
      <c r="Y266" t="s">
        <v>39</v>
      </c>
      <c r="Z266" t="s">
        <v>24</v>
      </c>
      <c r="AA266" s="4">
        <v>3920</v>
      </c>
      <c r="AB266" s="5">
        <v>306</v>
      </c>
    </row>
    <row r="267" spans="24:28" x14ac:dyDescent="0.25">
      <c r="X267" t="s">
        <v>10</v>
      </c>
      <c r="Y267" t="s">
        <v>39</v>
      </c>
      <c r="Z267" t="s">
        <v>21</v>
      </c>
      <c r="AA267" s="4">
        <v>4858</v>
      </c>
      <c r="AB267" s="5">
        <v>279</v>
      </c>
    </row>
    <row r="268" spans="24:28" x14ac:dyDescent="0.25">
      <c r="X268" t="s">
        <v>2</v>
      </c>
      <c r="Y268" t="s">
        <v>38</v>
      </c>
      <c r="Z268" t="s">
        <v>4</v>
      </c>
      <c r="AA268" s="4">
        <v>3549</v>
      </c>
      <c r="AB268" s="5">
        <v>3</v>
      </c>
    </row>
    <row r="269" spans="24:28" x14ac:dyDescent="0.25">
      <c r="X269" t="s">
        <v>7</v>
      </c>
      <c r="Y269" t="s">
        <v>39</v>
      </c>
      <c r="Z269" t="s">
        <v>27</v>
      </c>
      <c r="AA269" s="4">
        <v>966</v>
      </c>
      <c r="AB269" s="5">
        <v>198</v>
      </c>
    </row>
    <row r="270" spans="24:28" x14ac:dyDescent="0.25">
      <c r="X270" t="s">
        <v>5</v>
      </c>
      <c r="Y270" t="s">
        <v>39</v>
      </c>
      <c r="Z270" t="s">
        <v>18</v>
      </c>
      <c r="AA270" s="4">
        <v>385</v>
      </c>
      <c r="AB270" s="5">
        <v>249</v>
      </c>
    </row>
    <row r="271" spans="24:28" x14ac:dyDescent="0.25">
      <c r="X271" t="s">
        <v>6</v>
      </c>
      <c r="Y271" t="s">
        <v>34</v>
      </c>
      <c r="Z271" t="s">
        <v>16</v>
      </c>
      <c r="AA271" s="4">
        <v>2219</v>
      </c>
      <c r="AB271" s="5">
        <v>75</v>
      </c>
    </row>
    <row r="272" spans="24:28" x14ac:dyDescent="0.25">
      <c r="X272" t="s">
        <v>9</v>
      </c>
      <c r="Y272" t="s">
        <v>36</v>
      </c>
      <c r="Z272" t="s">
        <v>32</v>
      </c>
      <c r="AA272" s="4">
        <v>2954</v>
      </c>
      <c r="AB272" s="5">
        <v>189</v>
      </c>
    </row>
    <row r="273" spans="24:28" x14ac:dyDescent="0.25">
      <c r="X273" t="s">
        <v>7</v>
      </c>
      <c r="Y273" t="s">
        <v>36</v>
      </c>
      <c r="Z273" t="s">
        <v>32</v>
      </c>
      <c r="AA273" s="4">
        <v>280</v>
      </c>
      <c r="AB273" s="5">
        <v>87</v>
      </c>
    </row>
    <row r="274" spans="24:28" x14ac:dyDescent="0.25">
      <c r="X274" t="s">
        <v>41</v>
      </c>
      <c r="Y274" t="s">
        <v>36</v>
      </c>
      <c r="Z274" t="s">
        <v>30</v>
      </c>
      <c r="AA274" s="4">
        <v>6118</v>
      </c>
      <c r="AB274" s="5">
        <v>174</v>
      </c>
    </row>
    <row r="275" spans="24:28" x14ac:dyDescent="0.25">
      <c r="X275" t="s">
        <v>2</v>
      </c>
      <c r="Y275" t="s">
        <v>39</v>
      </c>
      <c r="Z275" t="s">
        <v>15</v>
      </c>
      <c r="AA275" s="4">
        <v>4802</v>
      </c>
      <c r="AB275" s="5">
        <v>36</v>
      </c>
    </row>
    <row r="276" spans="24:28" x14ac:dyDescent="0.25">
      <c r="X276" t="s">
        <v>9</v>
      </c>
      <c r="Y276" t="s">
        <v>38</v>
      </c>
      <c r="Z276" t="s">
        <v>24</v>
      </c>
      <c r="AA276" s="4">
        <v>4137</v>
      </c>
      <c r="AB276" s="5">
        <v>60</v>
      </c>
    </row>
    <row r="277" spans="24:28" x14ac:dyDescent="0.25">
      <c r="X277" t="s">
        <v>3</v>
      </c>
      <c r="Y277" t="s">
        <v>35</v>
      </c>
      <c r="Z277" t="s">
        <v>23</v>
      </c>
      <c r="AA277" s="4">
        <v>2023</v>
      </c>
      <c r="AB277" s="5">
        <v>78</v>
      </c>
    </row>
    <row r="278" spans="24:28" x14ac:dyDescent="0.25">
      <c r="X278" t="s">
        <v>9</v>
      </c>
      <c r="Y278" t="s">
        <v>36</v>
      </c>
      <c r="Z278" t="s">
        <v>30</v>
      </c>
      <c r="AA278" s="4">
        <v>9051</v>
      </c>
      <c r="AB278" s="5">
        <v>57</v>
      </c>
    </row>
    <row r="279" spans="24:28" x14ac:dyDescent="0.25">
      <c r="X279" t="s">
        <v>9</v>
      </c>
      <c r="Y279" t="s">
        <v>37</v>
      </c>
      <c r="Z279" t="s">
        <v>28</v>
      </c>
      <c r="AA279" s="4">
        <v>2919</v>
      </c>
      <c r="AB279" s="5">
        <v>45</v>
      </c>
    </row>
    <row r="280" spans="24:28" x14ac:dyDescent="0.25">
      <c r="X280" t="s">
        <v>41</v>
      </c>
      <c r="Y280" t="s">
        <v>38</v>
      </c>
      <c r="Z280" t="s">
        <v>22</v>
      </c>
      <c r="AA280" s="4">
        <v>5915</v>
      </c>
      <c r="AB280" s="5">
        <v>3</v>
      </c>
    </row>
    <row r="281" spans="24:28" x14ac:dyDescent="0.25">
      <c r="X281" t="s">
        <v>10</v>
      </c>
      <c r="Y281" t="s">
        <v>35</v>
      </c>
      <c r="Z281" t="s">
        <v>15</v>
      </c>
      <c r="AA281" s="4">
        <v>2562</v>
      </c>
      <c r="AB281" s="5">
        <v>6</v>
      </c>
    </row>
    <row r="282" spans="24:28" x14ac:dyDescent="0.25">
      <c r="X282" t="s">
        <v>5</v>
      </c>
      <c r="Y282" t="s">
        <v>37</v>
      </c>
      <c r="Z282" t="s">
        <v>25</v>
      </c>
      <c r="AA282" s="4">
        <v>8813</v>
      </c>
      <c r="AB282" s="5">
        <v>21</v>
      </c>
    </row>
    <row r="283" spans="24:28" x14ac:dyDescent="0.25">
      <c r="X283" t="s">
        <v>5</v>
      </c>
      <c r="Y283" t="s">
        <v>36</v>
      </c>
      <c r="Z283" t="s">
        <v>18</v>
      </c>
      <c r="AA283" s="4">
        <v>6111</v>
      </c>
      <c r="AB283" s="5">
        <v>3</v>
      </c>
    </row>
    <row r="284" spans="24:28" x14ac:dyDescent="0.25">
      <c r="X284" t="s">
        <v>8</v>
      </c>
      <c r="Y284" t="s">
        <v>34</v>
      </c>
      <c r="Z284" t="s">
        <v>31</v>
      </c>
      <c r="AA284" s="4">
        <v>3507</v>
      </c>
      <c r="AB284" s="5">
        <v>288</v>
      </c>
    </row>
    <row r="285" spans="24:28" x14ac:dyDescent="0.25">
      <c r="X285" t="s">
        <v>6</v>
      </c>
      <c r="Y285" t="s">
        <v>36</v>
      </c>
      <c r="Z285" t="s">
        <v>13</v>
      </c>
      <c r="AA285" s="4">
        <v>4319</v>
      </c>
      <c r="AB285" s="5">
        <v>30</v>
      </c>
    </row>
    <row r="286" spans="24:28" x14ac:dyDescent="0.25">
      <c r="X286" t="s">
        <v>40</v>
      </c>
      <c r="Y286" t="s">
        <v>38</v>
      </c>
      <c r="Z286" t="s">
        <v>26</v>
      </c>
      <c r="AA286" s="4">
        <v>609</v>
      </c>
      <c r="AB286" s="5">
        <v>87</v>
      </c>
    </row>
    <row r="287" spans="24:28" x14ac:dyDescent="0.25">
      <c r="X287" t="s">
        <v>40</v>
      </c>
      <c r="Y287" t="s">
        <v>39</v>
      </c>
      <c r="Z287" t="s">
        <v>27</v>
      </c>
      <c r="AA287" s="4">
        <v>6370</v>
      </c>
      <c r="AB287" s="5">
        <v>30</v>
      </c>
    </row>
    <row r="288" spans="24:28" x14ac:dyDescent="0.25">
      <c r="X288" t="s">
        <v>5</v>
      </c>
      <c r="Y288" t="s">
        <v>38</v>
      </c>
      <c r="Z288" t="s">
        <v>19</v>
      </c>
      <c r="AA288" s="4">
        <v>5474</v>
      </c>
      <c r="AB288" s="5">
        <v>168</v>
      </c>
    </row>
    <row r="289" spans="24:28" x14ac:dyDescent="0.25">
      <c r="X289" t="s">
        <v>40</v>
      </c>
      <c r="Y289" t="s">
        <v>36</v>
      </c>
      <c r="Z289" t="s">
        <v>27</v>
      </c>
      <c r="AA289" s="4">
        <v>3164</v>
      </c>
      <c r="AB289" s="5">
        <v>306</v>
      </c>
    </row>
    <row r="290" spans="24:28" x14ac:dyDescent="0.25">
      <c r="X290" t="s">
        <v>6</v>
      </c>
      <c r="Y290" t="s">
        <v>35</v>
      </c>
      <c r="Z290" t="s">
        <v>4</v>
      </c>
      <c r="AA290" s="4">
        <v>1302</v>
      </c>
      <c r="AB290" s="5">
        <v>402</v>
      </c>
    </row>
    <row r="291" spans="24:28" x14ac:dyDescent="0.25">
      <c r="X291" t="s">
        <v>3</v>
      </c>
      <c r="Y291" t="s">
        <v>37</v>
      </c>
      <c r="Z291" t="s">
        <v>28</v>
      </c>
      <c r="AA291" s="4">
        <v>7308</v>
      </c>
      <c r="AB291" s="5">
        <v>327</v>
      </c>
    </row>
    <row r="292" spans="24:28" x14ac:dyDescent="0.25">
      <c r="X292" t="s">
        <v>40</v>
      </c>
      <c r="Y292" t="s">
        <v>37</v>
      </c>
      <c r="Z292" t="s">
        <v>27</v>
      </c>
      <c r="AA292" s="4">
        <v>6132</v>
      </c>
      <c r="AB292" s="5">
        <v>93</v>
      </c>
    </row>
    <row r="293" spans="24:28" x14ac:dyDescent="0.25">
      <c r="X293" t="s">
        <v>10</v>
      </c>
      <c r="Y293" t="s">
        <v>35</v>
      </c>
      <c r="Z293" t="s">
        <v>14</v>
      </c>
      <c r="AA293" s="4">
        <v>3472</v>
      </c>
      <c r="AB293" s="5">
        <v>96</v>
      </c>
    </row>
    <row r="294" spans="24:28" x14ac:dyDescent="0.25">
      <c r="X294" t="s">
        <v>8</v>
      </c>
      <c r="Y294" t="s">
        <v>39</v>
      </c>
      <c r="Z294" t="s">
        <v>18</v>
      </c>
      <c r="AA294" s="4">
        <v>9660</v>
      </c>
      <c r="AB294" s="5">
        <v>27</v>
      </c>
    </row>
    <row r="295" spans="24:28" x14ac:dyDescent="0.25">
      <c r="X295" t="s">
        <v>9</v>
      </c>
      <c r="Y295" t="s">
        <v>38</v>
      </c>
      <c r="Z295" t="s">
        <v>26</v>
      </c>
      <c r="AA295" s="4">
        <v>2436</v>
      </c>
      <c r="AB295" s="5">
        <v>99</v>
      </c>
    </row>
    <row r="296" spans="24:28" x14ac:dyDescent="0.25">
      <c r="X296" t="s">
        <v>9</v>
      </c>
      <c r="Y296" t="s">
        <v>38</v>
      </c>
      <c r="Z296" t="s">
        <v>33</v>
      </c>
      <c r="AA296" s="4">
        <v>9506</v>
      </c>
      <c r="AB296" s="5">
        <v>87</v>
      </c>
    </row>
    <row r="297" spans="24:28" x14ac:dyDescent="0.25">
      <c r="X297" t="s">
        <v>10</v>
      </c>
      <c r="Y297" t="s">
        <v>37</v>
      </c>
      <c r="Z297" t="s">
        <v>21</v>
      </c>
      <c r="AA297" s="4">
        <v>245</v>
      </c>
      <c r="AB297" s="5">
        <v>288</v>
      </c>
    </row>
    <row r="298" spans="24:28" x14ac:dyDescent="0.25">
      <c r="X298" t="s">
        <v>8</v>
      </c>
      <c r="Y298" t="s">
        <v>35</v>
      </c>
      <c r="Z298" t="s">
        <v>20</v>
      </c>
      <c r="AA298" s="4">
        <v>2702</v>
      </c>
      <c r="AB298" s="5">
        <v>363</v>
      </c>
    </row>
    <row r="299" spans="24:28" x14ac:dyDescent="0.25">
      <c r="X299" t="s">
        <v>10</v>
      </c>
      <c r="Y299" t="s">
        <v>34</v>
      </c>
      <c r="Z299" t="s">
        <v>17</v>
      </c>
      <c r="AA299" s="4">
        <v>700</v>
      </c>
      <c r="AB299" s="5">
        <v>87</v>
      </c>
    </row>
    <row r="300" spans="24:28" x14ac:dyDescent="0.25">
      <c r="X300" t="s">
        <v>6</v>
      </c>
      <c r="Y300" t="s">
        <v>34</v>
      </c>
      <c r="Z300" t="s">
        <v>17</v>
      </c>
      <c r="AA300" s="4">
        <v>3759</v>
      </c>
      <c r="AB300" s="5">
        <v>150</v>
      </c>
    </row>
    <row r="301" spans="24:28" x14ac:dyDescent="0.25">
      <c r="X301" t="s">
        <v>2</v>
      </c>
      <c r="Y301" t="s">
        <v>35</v>
      </c>
      <c r="Z301" t="s">
        <v>17</v>
      </c>
      <c r="AA301" s="4">
        <v>1589</v>
      </c>
      <c r="AB301" s="5">
        <v>303</v>
      </c>
    </row>
    <row r="302" spans="24:28" x14ac:dyDescent="0.25">
      <c r="X302" t="s">
        <v>7</v>
      </c>
      <c r="Y302" t="s">
        <v>35</v>
      </c>
      <c r="Z302" t="s">
        <v>28</v>
      </c>
      <c r="AA302" s="4">
        <v>5194</v>
      </c>
      <c r="AB302" s="5">
        <v>288</v>
      </c>
    </row>
    <row r="303" spans="24:28" x14ac:dyDescent="0.25">
      <c r="X303" t="s">
        <v>10</v>
      </c>
      <c r="Y303" t="s">
        <v>36</v>
      </c>
      <c r="Z303" t="s">
        <v>13</v>
      </c>
      <c r="AA303" s="4">
        <v>945</v>
      </c>
      <c r="AB303" s="5">
        <v>75</v>
      </c>
    </row>
    <row r="304" spans="24:28" x14ac:dyDescent="0.25">
      <c r="X304" t="s">
        <v>40</v>
      </c>
      <c r="Y304" t="s">
        <v>38</v>
      </c>
      <c r="Z304" t="s">
        <v>31</v>
      </c>
      <c r="AA304" s="4">
        <v>1988</v>
      </c>
      <c r="AB304" s="5">
        <v>39</v>
      </c>
    </row>
    <row r="305" spans="24:28" x14ac:dyDescent="0.25">
      <c r="X305" t="s">
        <v>6</v>
      </c>
      <c r="Y305" t="s">
        <v>34</v>
      </c>
      <c r="Z305" t="s">
        <v>32</v>
      </c>
      <c r="AA305" s="4">
        <v>6734</v>
      </c>
      <c r="AB305" s="5">
        <v>123</v>
      </c>
    </row>
    <row r="306" spans="24:28" x14ac:dyDescent="0.25">
      <c r="X306" t="s">
        <v>40</v>
      </c>
      <c r="Y306" t="s">
        <v>36</v>
      </c>
      <c r="Z306" t="s">
        <v>4</v>
      </c>
      <c r="AA306" s="4">
        <v>217</v>
      </c>
      <c r="AB306" s="5">
        <v>36</v>
      </c>
    </row>
    <row r="307" spans="24:28" x14ac:dyDescent="0.25">
      <c r="X307" t="s">
        <v>5</v>
      </c>
      <c r="Y307" t="s">
        <v>34</v>
      </c>
      <c r="Z307" t="s">
        <v>22</v>
      </c>
      <c r="AA307" s="4">
        <v>6279</v>
      </c>
      <c r="AB307" s="5">
        <v>237</v>
      </c>
    </row>
    <row r="308" spans="24:28" x14ac:dyDescent="0.25">
      <c r="X308" t="s">
        <v>40</v>
      </c>
      <c r="Y308" t="s">
        <v>36</v>
      </c>
      <c r="Z308" t="s">
        <v>13</v>
      </c>
      <c r="AA308" s="4">
        <v>4424</v>
      </c>
      <c r="AB308" s="5">
        <v>201</v>
      </c>
    </row>
    <row r="309" spans="24:28" x14ac:dyDescent="0.25">
      <c r="X309" t="s">
        <v>2</v>
      </c>
      <c r="Y309" t="s">
        <v>36</v>
      </c>
      <c r="Z309" t="s">
        <v>17</v>
      </c>
      <c r="AA309" s="4">
        <v>189</v>
      </c>
      <c r="AB309" s="5">
        <v>48</v>
      </c>
    </row>
    <row r="310" spans="24:28" x14ac:dyDescent="0.25">
      <c r="X310" t="s">
        <v>5</v>
      </c>
      <c r="Y310" t="s">
        <v>35</v>
      </c>
      <c r="Z310" t="s">
        <v>22</v>
      </c>
      <c r="AA310" s="4">
        <v>490</v>
      </c>
      <c r="AB310" s="5">
        <v>84</v>
      </c>
    </row>
    <row r="311" spans="24:28" x14ac:dyDescent="0.25">
      <c r="X311" t="s">
        <v>8</v>
      </c>
      <c r="Y311" t="s">
        <v>37</v>
      </c>
      <c r="Z311" t="s">
        <v>21</v>
      </c>
      <c r="AA311" s="4">
        <v>434</v>
      </c>
      <c r="AB311" s="5">
        <v>87</v>
      </c>
    </row>
    <row r="312" spans="24:28" x14ac:dyDescent="0.25">
      <c r="X312" t="s">
        <v>7</v>
      </c>
      <c r="Y312" t="s">
        <v>38</v>
      </c>
      <c r="Z312" t="s">
        <v>30</v>
      </c>
      <c r="AA312" s="4">
        <v>10129</v>
      </c>
      <c r="AB312" s="5">
        <v>312</v>
      </c>
    </row>
    <row r="313" spans="24:28" x14ac:dyDescent="0.25">
      <c r="X313" t="s">
        <v>3</v>
      </c>
      <c r="Y313" t="s">
        <v>39</v>
      </c>
      <c r="Z313" t="s">
        <v>28</v>
      </c>
      <c r="AA313" s="4">
        <v>1652</v>
      </c>
      <c r="AB313" s="5">
        <v>102</v>
      </c>
    </row>
    <row r="314" spans="24:28" x14ac:dyDescent="0.25">
      <c r="X314" t="s">
        <v>8</v>
      </c>
      <c r="Y314" t="s">
        <v>38</v>
      </c>
      <c r="Z314" t="s">
        <v>21</v>
      </c>
      <c r="AA314" s="4">
        <v>6433</v>
      </c>
      <c r="AB314" s="5">
        <v>78</v>
      </c>
    </row>
    <row r="315" spans="24:28" x14ac:dyDescent="0.25">
      <c r="X315" t="s">
        <v>3</v>
      </c>
      <c r="Y315" t="s">
        <v>34</v>
      </c>
      <c r="Z315" t="s">
        <v>23</v>
      </c>
      <c r="AA315" s="4">
        <v>2212</v>
      </c>
      <c r="AB315" s="5">
        <v>117</v>
      </c>
    </row>
    <row r="316" spans="24:28" x14ac:dyDescent="0.25">
      <c r="X316" t="s">
        <v>41</v>
      </c>
      <c r="Y316" t="s">
        <v>35</v>
      </c>
      <c r="Z316" t="s">
        <v>19</v>
      </c>
      <c r="AA316" s="4">
        <v>609</v>
      </c>
      <c r="AB316" s="5">
        <v>99</v>
      </c>
    </row>
    <row r="317" spans="24:28" x14ac:dyDescent="0.25">
      <c r="X317" t="s">
        <v>40</v>
      </c>
      <c r="Y317" t="s">
        <v>35</v>
      </c>
      <c r="Z317" t="s">
        <v>24</v>
      </c>
      <c r="AA317" s="4">
        <v>1638</v>
      </c>
      <c r="AB317" s="5">
        <v>48</v>
      </c>
    </row>
    <row r="318" spans="24:28" x14ac:dyDescent="0.25">
      <c r="X318" t="s">
        <v>7</v>
      </c>
      <c r="Y318" t="s">
        <v>34</v>
      </c>
      <c r="Z318" t="s">
        <v>15</v>
      </c>
      <c r="AA318" s="4">
        <v>3829</v>
      </c>
      <c r="AB318" s="5">
        <v>24</v>
      </c>
    </row>
    <row r="319" spans="24:28" x14ac:dyDescent="0.25">
      <c r="X319" t="s">
        <v>40</v>
      </c>
      <c r="Y319" t="s">
        <v>39</v>
      </c>
      <c r="Z319" t="s">
        <v>15</v>
      </c>
      <c r="AA319" s="4">
        <v>5775</v>
      </c>
      <c r="AB319" s="5">
        <v>42</v>
      </c>
    </row>
    <row r="320" spans="24:28" x14ac:dyDescent="0.25">
      <c r="X320" t="s">
        <v>6</v>
      </c>
      <c r="Y320" t="s">
        <v>35</v>
      </c>
      <c r="Z320" t="s">
        <v>20</v>
      </c>
      <c r="AA320" s="4">
        <v>1071</v>
      </c>
      <c r="AB320" s="5">
        <v>270</v>
      </c>
    </row>
    <row r="321" spans="24:28" x14ac:dyDescent="0.25">
      <c r="X321" t="s">
        <v>8</v>
      </c>
      <c r="Y321" t="s">
        <v>36</v>
      </c>
      <c r="Z321" t="s">
        <v>23</v>
      </c>
      <c r="AA321" s="4">
        <v>5019</v>
      </c>
      <c r="AB321" s="5">
        <v>150</v>
      </c>
    </row>
    <row r="322" spans="24:28" x14ac:dyDescent="0.25">
      <c r="X322" t="s">
        <v>2</v>
      </c>
      <c r="Y322" t="s">
        <v>37</v>
      </c>
      <c r="Z322" t="s">
        <v>15</v>
      </c>
      <c r="AA322" s="4">
        <v>2863</v>
      </c>
      <c r="AB322" s="5">
        <v>42</v>
      </c>
    </row>
    <row r="323" spans="24:28" x14ac:dyDescent="0.25">
      <c r="X323" t="s">
        <v>40</v>
      </c>
      <c r="Y323" t="s">
        <v>35</v>
      </c>
      <c r="Z323" t="s">
        <v>29</v>
      </c>
      <c r="AA323" s="4">
        <v>1617</v>
      </c>
      <c r="AB323" s="5">
        <v>126</v>
      </c>
    </row>
    <row r="324" spans="24:28" x14ac:dyDescent="0.25">
      <c r="X324" t="s">
        <v>6</v>
      </c>
      <c r="Y324" t="s">
        <v>37</v>
      </c>
      <c r="Z324" t="s">
        <v>26</v>
      </c>
      <c r="AA324" s="4">
        <v>6818</v>
      </c>
      <c r="AB324" s="5">
        <v>6</v>
      </c>
    </row>
    <row r="325" spans="24:28" x14ac:dyDescent="0.25">
      <c r="X325" t="s">
        <v>3</v>
      </c>
      <c r="Y325" t="s">
        <v>35</v>
      </c>
      <c r="Z325" t="s">
        <v>15</v>
      </c>
      <c r="AA325" s="4">
        <v>6657</v>
      </c>
      <c r="AB325" s="5">
        <v>276</v>
      </c>
    </row>
    <row r="326" spans="24:28" x14ac:dyDescent="0.25">
      <c r="X326" t="s">
        <v>3</v>
      </c>
      <c r="Y326" t="s">
        <v>34</v>
      </c>
      <c r="Z326" t="s">
        <v>17</v>
      </c>
      <c r="AA326" s="4">
        <v>2919</v>
      </c>
      <c r="AB326" s="5">
        <v>93</v>
      </c>
    </row>
    <row r="327" spans="24:28" x14ac:dyDescent="0.25">
      <c r="X327" t="s">
        <v>2</v>
      </c>
      <c r="Y327" t="s">
        <v>36</v>
      </c>
      <c r="Z327" t="s">
        <v>31</v>
      </c>
      <c r="AA327" s="4">
        <v>3094</v>
      </c>
      <c r="AB327" s="5">
        <v>246</v>
      </c>
    </row>
    <row r="328" spans="24:28" x14ac:dyDescent="0.25">
      <c r="X328" t="s">
        <v>6</v>
      </c>
      <c r="Y328" t="s">
        <v>39</v>
      </c>
      <c r="Z328" t="s">
        <v>24</v>
      </c>
      <c r="AA328" s="4">
        <v>2989</v>
      </c>
      <c r="AB328" s="5">
        <v>3</v>
      </c>
    </row>
    <row r="329" spans="24:28" x14ac:dyDescent="0.25">
      <c r="X329" t="s">
        <v>8</v>
      </c>
      <c r="Y329" t="s">
        <v>38</v>
      </c>
      <c r="Z329" t="s">
        <v>27</v>
      </c>
      <c r="AA329" s="4">
        <v>2268</v>
      </c>
      <c r="AB329" s="5">
        <v>63</v>
      </c>
    </row>
    <row r="330" spans="24:28" x14ac:dyDescent="0.25">
      <c r="X330" t="s">
        <v>5</v>
      </c>
      <c r="Y330" t="s">
        <v>35</v>
      </c>
      <c r="Z330" t="s">
        <v>31</v>
      </c>
      <c r="AA330" s="4">
        <v>4753</v>
      </c>
      <c r="AB330" s="5">
        <v>246</v>
      </c>
    </row>
    <row r="331" spans="24:28" x14ac:dyDescent="0.25">
      <c r="X331" t="s">
        <v>2</v>
      </c>
      <c r="Y331" t="s">
        <v>34</v>
      </c>
      <c r="Z331" t="s">
        <v>19</v>
      </c>
      <c r="AA331" s="4">
        <v>7511</v>
      </c>
      <c r="AB331" s="5">
        <v>120</v>
      </c>
    </row>
    <row r="332" spans="24:28" x14ac:dyDescent="0.25">
      <c r="X332" t="s">
        <v>2</v>
      </c>
      <c r="Y332" t="s">
        <v>38</v>
      </c>
      <c r="Z332" t="s">
        <v>31</v>
      </c>
      <c r="AA332" s="4">
        <v>4326</v>
      </c>
      <c r="AB332" s="5">
        <v>348</v>
      </c>
    </row>
    <row r="333" spans="24:28" x14ac:dyDescent="0.25">
      <c r="X333" t="s">
        <v>41</v>
      </c>
      <c r="Y333" t="s">
        <v>34</v>
      </c>
      <c r="Z333" t="s">
        <v>23</v>
      </c>
      <c r="AA333" s="4">
        <v>4935</v>
      </c>
      <c r="AB333" s="5">
        <v>126</v>
      </c>
    </row>
    <row r="334" spans="24:28" x14ac:dyDescent="0.25">
      <c r="X334" t="s">
        <v>6</v>
      </c>
      <c r="Y334" t="s">
        <v>35</v>
      </c>
      <c r="Z334" t="s">
        <v>30</v>
      </c>
      <c r="AA334" s="4">
        <v>4781</v>
      </c>
      <c r="AB334" s="5">
        <v>123</v>
      </c>
    </row>
    <row r="335" spans="24:28" x14ac:dyDescent="0.25">
      <c r="X335" t="s">
        <v>5</v>
      </c>
      <c r="Y335" t="s">
        <v>38</v>
      </c>
      <c r="Z335" t="s">
        <v>25</v>
      </c>
      <c r="AA335" s="4">
        <v>7483</v>
      </c>
      <c r="AB335" s="5">
        <v>45</v>
      </c>
    </row>
    <row r="336" spans="24:28" x14ac:dyDescent="0.25">
      <c r="X336" t="s">
        <v>10</v>
      </c>
      <c r="Y336" t="s">
        <v>38</v>
      </c>
      <c r="Z336" t="s">
        <v>4</v>
      </c>
      <c r="AA336" s="4">
        <v>6860</v>
      </c>
      <c r="AB336" s="5">
        <v>126</v>
      </c>
    </row>
    <row r="337" spans="24:28" x14ac:dyDescent="0.25">
      <c r="X337" t="s">
        <v>40</v>
      </c>
      <c r="Y337" t="s">
        <v>37</v>
      </c>
      <c r="Z337" t="s">
        <v>29</v>
      </c>
      <c r="AA337" s="4">
        <v>9002</v>
      </c>
      <c r="AB337" s="5">
        <v>72</v>
      </c>
    </row>
    <row r="338" spans="24:28" x14ac:dyDescent="0.25">
      <c r="X338" t="s">
        <v>6</v>
      </c>
      <c r="Y338" t="s">
        <v>36</v>
      </c>
      <c r="Z338" t="s">
        <v>29</v>
      </c>
      <c r="AA338" s="4">
        <v>1400</v>
      </c>
      <c r="AB338" s="5">
        <v>135</v>
      </c>
    </row>
    <row r="339" spans="24:28" x14ac:dyDescent="0.25">
      <c r="X339" t="s">
        <v>10</v>
      </c>
      <c r="Y339" t="s">
        <v>34</v>
      </c>
      <c r="Z339" t="s">
        <v>22</v>
      </c>
      <c r="AA339" s="4">
        <v>4053</v>
      </c>
      <c r="AB339" s="5">
        <v>24</v>
      </c>
    </row>
    <row r="340" spans="24:28" x14ac:dyDescent="0.25">
      <c r="X340" t="s">
        <v>7</v>
      </c>
      <c r="Y340" t="s">
        <v>36</v>
      </c>
      <c r="Z340" t="s">
        <v>31</v>
      </c>
      <c r="AA340" s="4">
        <v>2149</v>
      </c>
      <c r="AB340" s="5">
        <v>117</v>
      </c>
    </row>
    <row r="341" spans="24:28" x14ac:dyDescent="0.25">
      <c r="X341" t="s">
        <v>3</v>
      </c>
      <c r="Y341" t="s">
        <v>39</v>
      </c>
      <c r="Z341" t="s">
        <v>29</v>
      </c>
      <c r="AA341" s="4">
        <v>3640</v>
      </c>
      <c r="AB341" s="5">
        <v>51</v>
      </c>
    </row>
    <row r="342" spans="24:28" x14ac:dyDescent="0.25">
      <c r="X342" t="s">
        <v>2</v>
      </c>
      <c r="Y342" t="s">
        <v>39</v>
      </c>
      <c r="Z342" t="s">
        <v>23</v>
      </c>
      <c r="AA342" s="4">
        <v>630</v>
      </c>
      <c r="AB342" s="5">
        <v>36</v>
      </c>
    </row>
    <row r="343" spans="24:28" x14ac:dyDescent="0.25">
      <c r="X343" t="s">
        <v>9</v>
      </c>
      <c r="Y343" t="s">
        <v>35</v>
      </c>
      <c r="Z343" t="s">
        <v>27</v>
      </c>
      <c r="AA343" s="4">
        <v>2429</v>
      </c>
      <c r="AB343" s="5">
        <v>144</v>
      </c>
    </row>
    <row r="344" spans="24:28" x14ac:dyDescent="0.25">
      <c r="X344" t="s">
        <v>9</v>
      </c>
      <c r="Y344" t="s">
        <v>36</v>
      </c>
      <c r="Z344" t="s">
        <v>25</v>
      </c>
      <c r="AA344" s="4">
        <v>2142</v>
      </c>
      <c r="AB344" s="5">
        <v>114</v>
      </c>
    </row>
    <row r="345" spans="24:28" x14ac:dyDescent="0.25">
      <c r="X345" t="s">
        <v>7</v>
      </c>
      <c r="Y345" t="s">
        <v>37</v>
      </c>
      <c r="Z345" t="s">
        <v>30</v>
      </c>
      <c r="AA345" s="4">
        <v>6454</v>
      </c>
      <c r="AB345" s="5">
        <v>54</v>
      </c>
    </row>
    <row r="346" spans="24:28" x14ac:dyDescent="0.25">
      <c r="X346" t="s">
        <v>7</v>
      </c>
      <c r="Y346" t="s">
        <v>37</v>
      </c>
      <c r="Z346" t="s">
        <v>16</v>
      </c>
      <c r="AA346" s="4">
        <v>4487</v>
      </c>
      <c r="AB346" s="5">
        <v>333</v>
      </c>
    </row>
    <row r="347" spans="24:28" x14ac:dyDescent="0.25">
      <c r="X347" t="s">
        <v>3</v>
      </c>
      <c r="Y347" t="s">
        <v>37</v>
      </c>
      <c r="Z347" t="s">
        <v>4</v>
      </c>
      <c r="AA347" s="4">
        <v>938</v>
      </c>
      <c r="AB347" s="5">
        <v>366</v>
      </c>
    </row>
    <row r="348" spans="24:28" x14ac:dyDescent="0.25">
      <c r="X348" t="s">
        <v>3</v>
      </c>
      <c r="Y348" t="s">
        <v>38</v>
      </c>
      <c r="Z348" t="s">
        <v>26</v>
      </c>
      <c r="AA348" s="4">
        <v>8841</v>
      </c>
      <c r="AB348" s="5">
        <v>303</v>
      </c>
    </row>
    <row r="349" spans="24:28" x14ac:dyDescent="0.25">
      <c r="X349" t="s">
        <v>2</v>
      </c>
      <c r="Y349" t="s">
        <v>39</v>
      </c>
      <c r="Z349" t="s">
        <v>33</v>
      </c>
      <c r="AA349" s="4">
        <v>4018</v>
      </c>
      <c r="AB349" s="5">
        <v>126</v>
      </c>
    </row>
    <row r="350" spans="24:28" x14ac:dyDescent="0.25">
      <c r="X350" t="s">
        <v>41</v>
      </c>
      <c r="Y350" t="s">
        <v>37</v>
      </c>
      <c r="Z350" t="s">
        <v>15</v>
      </c>
      <c r="AA350" s="4">
        <v>714</v>
      </c>
      <c r="AB350" s="5">
        <v>231</v>
      </c>
    </row>
    <row r="351" spans="24:28" x14ac:dyDescent="0.25">
      <c r="X351" t="s">
        <v>9</v>
      </c>
      <c r="Y351" t="s">
        <v>38</v>
      </c>
      <c r="Z351" t="s">
        <v>25</v>
      </c>
      <c r="AA351" s="4">
        <v>3850</v>
      </c>
      <c r="AB351" s="5">
        <v>102</v>
      </c>
    </row>
  </sheetData>
  <conditionalFormatting pivot="1" sqref="D3:D8">
    <cfRule type="dataBar" priority="1">
      <dataBar showValue="0">
        <cfvo type="min"/>
        <cfvo type="max"/>
        <color rgb="FF008AEF"/>
      </dataBar>
      <extLst>
        <ext xmlns:x14="http://schemas.microsoft.com/office/spreadsheetml/2009/9/main" uri="{B025F937-C7B1-47D3-B67F-A62EFF666E3E}">
          <x14:id>{AFFDAAE1-2295-4A36-B29C-D899A09CA3D3}</x14:id>
        </ext>
      </extLst>
    </cfRule>
  </conditionalFormatting>
  <pageMargins left="0.7" right="0.7" top="0.75" bottom="0.75" header="0.3" footer="0.3"/>
  <pageSetup orientation="portrait" r:id="rId5"/>
  <drawing r:id="rId6"/>
  <tableParts count="1">
    <tablePart r:id="rId7"/>
  </tableParts>
  <extLst>
    <ext xmlns:x14="http://schemas.microsoft.com/office/spreadsheetml/2009/9/main" uri="{78C0D931-6437-407d-A8EE-F0AAD7539E65}">
      <x14:conditionalFormattings>
        <x14:conditionalFormatting xmlns:xm="http://schemas.microsoft.com/office/excel/2006/main" pivot="1">
          <x14:cfRule type="dataBar" id="{AFFDAAE1-2295-4A36-B29C-D899A09CA3D3}">
            <x14:dataBar minLength="0" maxLength="100" border="1" negativeBarBorderColorSameAsPositive="0">
              <x14:cfvo type="autoMin"/>
              <x14:cfvo type="autoMax"/>
              <x14:borderColor rgb="FF008AEF"/>
              <x14:negativeFillColor rgb="FFFF0000"/>
              <x14:negativeBorderColor rgb="FFFF0000"/>
              <x14:axisColor rgb="FF000000"/>
            </x14:dataBar>
          </x14:cfRule>
          <xm:sqref>D3:D8</xm:sqref>
        </x14:conditionalFormatting>
      </x14:conditionalFormattings>
    </ex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5C597-3F0A-424E-9D5E-8A7F4F06A91B}">
  <dimension ref="A1:G27"/>
  <sheetViews>
    <sheetView workbookViewId="0"/>
  </sheetViews>
  <sheetFormatPr defaultRowHeight="15" x14ac:dyDescent="0.25"/>
  <cols>
    <col min="3" max="3" width="21.85546875" bestFit="1" customWidth="1"/>
    <col min="4" max="4" width="14.85546875" bestFit="1" customWidth="1"/>
    <col min="5" max="5" width="11.140625" bestFit="1" customWidth="1"/>
    <col min="6" max="6" width="10" bestFit="1" customWidth="1"/>
  </cols>
  <sheetData>
    <row r="1" spans="1:7" x14ac:dyDescent="0.25">
      <c r="A1">
        <v>8</v>
      </c>
      <c r="B1" t="s">
        <v>90</v>
      </c>
    </row>
    <row r="4" spans="1:7" x14ac:dyDescent="0.25">
      <c r="C4" s="28" t="s">
        <v>76</v>
      </c>
      <c r="D4" t="s">
        <v>78</v>
      </c>
      <c r="E4" t="s">
        <v>91</v>
      </c>
    </row>
    <row r="5" spans="1:7" x14ac:dyDescent="0.25">
      <c r="C5" s="29" t="s">
        <v>14</v>
      </c>
      <c r="D5" s="30">
        <v>43183</v>
      </c>
      <c r="E5" s="30">
        <v>23657.399999999998</v>
      </c>
    </row>
    <row r="6" spans="1:7" x14ac:dyDescent="0.25">
      <c r="C6" s="29" t="s">
        <v>30</v>
      </c>
      <c r="D6" s="30">
        <v>66500</v>
      </c>
      <c r="E6" s="30">
        <v>40600.979999999989</v>
      </c>
    </row>
    <row r="7" spans="1:7" x14ac:dyDescent="0.25">
      <c r="C7" s="29" t="s">
        <v>24</v>
      </c>
      <c r="D7" s="30">
        <v>35378</v>
      </c>
      <c r="E7" s="30">
        <v>5188.6799999999994</v>
      </c>
    </row>
    <row r="8" spans="1:7" x14ac:dyDescent="0.25">
      <c r="C8" s="29" t="s">
        <v>19</v>
      </c>
      <c r="D8" s="30">
        <v>44744</v>
      </c>
      <c r="E8" s="30">
        <v>14943.839999999998</v>
      </c>
    </row>
    <row r="9" spans="1:7" x14ac:dyDescent="0.25">
      <c r="C9" s="29" t="s">
        <v>22</v>
      </c>
      <c r="D9" s="30">
        <v>66283</v>
      </c>
      <c r="E9" s="30">
        <v>20048.039999999997</v>
      </c>
    </row>
    <row r="10" spans="1:7" x14ac:dyDescent="0.25">
      <c r="C10" s="29" t="s">
        <v>4</v>
      </c>
      <c r="D10" s="30">
        <v>33551</v>
      </c>
      <c r="E10" s="30">
        <v>18604.080000000002</v>
      </c>
    </row>
    <row r="11" spans="1:7" x14ac:dyDescent="0.25">
      <c r="C11" s="29" t="s">
        <v>26</v>
      </c>
      <c r="D11" s="30">
        <v>70273</v>
      </c>
      <c r="E11" s="30">
        <v>11995.199999999999</v>
      </c>
    </row>
    <row r="12" spans="1:7" x14ac:dyDescent="0.25">
      <c r="C12" s="29" t="s">
        <v>28</v>
      </c>
      <c r="D12" s="30">
        <v>72373</v>
      </c>
      <c r="E12" s="30">
        <v>33288.659999999996</v>
      </c>
    </row>
    <row r="13" spans="1:7" x14ac:dyDescent="0.25">
      <c r="C13" s="29" t="s">
        <v>32</v>
      </c>
      <c r="D13" s="30">
        <v>71967</v>
      </c>
      <c r="E13" s="30">
        <v>19903.650000000001</v>
      </c>
    </row>
    <row r="14" spans="1:7" x14ac:dyDescent="0.25">
      <c r="C14" s="29" t="s">
        <v>18</v>
      </c>
      <c r="D14" s="30">
        <v>52150</v>
      </c>
      <c r="E14" s="30">
        <v>11335.44</v>
      </c>
      <c r="G14" t="s">
        <v>66</v>
      </c>
    </row>
    <row r="15" spans="1:7" x14ac:dyDescent="0.25">
      <c r="C15" s="29" t="s">
        <v>17</v>
      </c>
      <c r="D15" s="30">
        <v>63721</v>
      </c>
      <c r="E15" s="30">
        <v>7249.4099999999989</v>
      </c>
    </row>
    <row r="16" spans="1:7" x14ac:dyDescent="0.25">
      <c r="C16" s="29" t="s">
        <v>23</v>
      </c>
      <c r="D16" s="30">
        <v>56644</v>
      </c>
      <c r="E16" s="30">
        <v>11759.88</v>
      </c>
    </row>
    <row r="17" spans="3:5" x14ac:dyDescent="0.25">
      <c r="C17" s="29" t="s">
        <v>29</v>
      </c>
      <c r="D17" s="30">
        <v>58009</v>
      </c>
      <c r="E17" s="30">
        <v>21308.159999999996</v>
      </c>
    </row>
    <row r="18" spans="3:5" x14ac:dyDescent="0.25">
      <c r="C18" s="29" t="s">
        <v>13</v>
      </c>
      <c r="D18" s="30">
        <v>47271</v>
      </c>
      <c r="E18" s="30">
        <v>17549.73</v>
      </c>
    </row>
    <row r="19" spans="3:5" x14ac:dyDescent="0.25">
      <c r="C19" s="29" t="s">
        <v>16</v>
      </c>
      <c r="D19" s="30">
        <v>62111</v>
      </c>
      <c r="E19" s="30">
        <v>18933.659999999996</v>
      </c>
    </row>
    <row r="20" spans="3:5" x14ac:dyDescent="0.25">
      <c r="C20" s="29" t="s">
        <v>20</v>
      </c>
      <c r="D20" s="30">
        <v>54712</v>
      </c>
      <c r="E20" s="30">
        <v>23321.519999999997</v>
      </c>
    </row>
    <row r="21" spans="3:5" x14ac:dyDescent="0.25">
      <c r="C21" s="29" t="s">
        <v>27</v>
      </c>
      <c r="D21" s="30">
        <v>69461</v>
      </c>
      <c r="E21" s="30">
        <v>49888.86</v>
      </c>
    </row>
    <row r="22" spans="3:5" x14ac:dyDescent="0.25">
      <c r="C22" s="29" t="s">
        <v>33</v>
      </c>
      <c r="D22" s="30">
        <v>69160</v>
      </c>
      <c r="E22" s="30">
        <v>22933.979999999996</v>
      </c>
    </row>
    <row r="23" spans="3:5" x14ac:dyDescent="0.25">
      <c r="C23" s="29" t="s">
        <v>15</v>
      </c>
      <c r="D23" s="30">
        <v>68971</v>
      </c>
      <c r="E23" s="30">
        <v>17982.09</v>
      </c>
    </row>
    <row r="24" spans="3:5" x14ac:dyDescent="0.25">
      <c r="C24" s="29" t="s">
        <v>31</v>
      </c>
      <c r="D24" s="30">
        <v>39263</v>
      </c>
      <c r="E24" s="30">
        <v>9744.57</v>
      </c>
    </row>
    <row r="25" spans="3:5" x14ac:dyDescent="0.25">
      <c r="C25" s="29" t="s">
        <v>21</v>
      </c>
      <c r="D25" s="30">
        <v>37772</v>
      </c>
      <c r="E25" s="30">
        <v>11772</v>
      </c>
    </row>
    <row r="26" spans="3:5" x14ac:dyDescent="0.25">
      <c r="C26" s="29" t="s">
        <v>25</v>
      </c>
      <c r="D26" s="30">
        <v>57372</v>
      </c>
      <c r="E26" s="30">
        <v>27693.900000000005</v>
      </c>
    </row>
    <row r="27" spans="3:5" x14ac:dyDescent="0.25">
      <c r="C27" s="29" t="s">
        <v>77</v>
      </c>
      <c r="D27" s="30">
        <v>1240869</v>
      </c>
      <c r="E27" s="30">
        <v>439703.7300000001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AAF01-BACF-4ACA-9A28-71FC2286D6CE}">
  <dimension ref="A1:S16"/>
  <sheetViews>
    <sheetView workbookViewId="0">
      <selection activeCell="C3" sqref="C3"/>
    </sheetView>
  </sheetViews>
  <sheetFormatPr defaultRowHeight="15" x14ac:dyDescent="0.25"/>
  <cols>
    <col min="4" max="4" width="11.140625" bestFit="1" customWidth="1"/>
    <col min="9" max="9" width="22.42578125" bestFit="1" customWidth="1"/>
    <col min="10" max="10" width="15.140625" customWidth="1"/>
    <col min="11" max="11" width="7.140625" bestFit="1" customWidth="1"/>
    <col min="12" max="12" width="11.5703125" bestFit="1" customWidth="1"/>
    <col min="19" max="19" width="11" customWidth="1"/>
  </cols>
  <sheetData>
    <row r="1" spans="1:19" x14ac:dyDescent="0.25">
      <c r="A1">
        <v>9</v>
      </c>
      <c r="B1" t="s">
        <v>94</v>
      </c>
    </row>
    <row r="3" spans="1:19" x14ac:dyDescent="0.25">
      <c r="B3" s="43" t="s">
        <v>71</v>
      </c>
      <c r="C3" s="42" t="s">
        <v>37</v>
      </c>
      <c r="S3" t="s">
        <v>71</v>
      </c>
    </row>
    <row r="4" spans="1:19" ht="15.75" thickBot="1" x14ac:dyDescent="0.3">
      <c r="S4" s="39" t="s">
        <v>34</v>
      </c>
    </row>
    <row r="5" spans="1:19" ht="15.75" thickBot="1" x14ac:dyDescent="0.3">
      <c r="B5" s="46" t="s">
        <v>96</v>
      </c>
      <c r="C5" s="47"/>
      <c r="D5" s="47"/>
      <c r="E5" s="47"/>
      <c r="F5" s="48"/>
      <c r="G5" s="41">
        <f>COUNTIFS(data[Geography],C3)</f>
        <v>53</v>
      </c>
      <c r="I5" s="44" t="s">
        <v>100</v>
      </c>
      <c r="J5" s="44"/>
      <c r="K5" s="44"/>
      <c r="L5" s="44"/>
      <c r="S5" s="38" t="s">
        <v>95</v>
      </c>
    </row>
    <row r="6" spans="1:19" x14ac:dyDescent="0.25">
      <c r="I6" s="31" t="s">
        <v>102</v>
      </c>
      <c r="J6" s="31" t="s">
        <v>1</v>
      </c>
      <c r="K6" t="s">
        <v>101</v>
      </c>
      <c r="L6" t="s">
        <v>103</v>
      </c>
      <c r="S6" s="39" t="s">
        <v>35</v>
      </c>
    </row>
    <row r="7" spans="1:19" x14ac:dyDescent="0.25">
      <c r="D7" s="45" t="s">
        <v>99</v>
      </c>
      <c r="E7" s="45" t="s">
        <v>57</v>
      </c>
      <c r="I7" s="34" t="s">
        <v>2</v>
      </c>
      <c r="J7" s="31">
        <f>SUMIFS(data[Amount],data[Sales Person],$I7,data[Geography],$C$3)</f>
        <v>25655</v>
      </c>
      <c r="K7">
        <f>SUMIFS(data[Units],data[Sales Person],$I7,data[Geography],$C$3)</f>
        <v>453</v>
      </c>
      <c r="L7">
        <f>IF(Table7[[#This Row],[Amount]]&gt;12000,1,-1)</f>
        <v>1</v>
      </c>
      <c r="S7" s="38" t="s">
        <v>38</v>
      </c>
    </row>
    <row r="8" spans="1:19" x14ac:dyDescent="0.25">
      <c r="B8" t="s">
        <v>97</v>
      </c>
      <c r="D8" s="31">
        <f>SUMIFS(data[Amount],data[Geography],C3)</f>
        <v>218813</v>
      </c>
      <c r="E8" s="31">
        <f>AVERAGEIFS(data[Amount],data[Geography],C3)</f>
        <v>4128.5471698113206</v>
      </c>
      <c r="I8" s="35" t="s">
        <v>8</v>
      </c>
      <c r="J8" s="31">
        <f>SUMIFS(data[Amount],data[Sales Person],$I8,data[Geography],$C$3)</f>
        <v>20125</v>
      </c>
      <c r="K8">
        <f>SUMIFS(data[Units],data[Sales Person],$I8,data[Geography],$C$3)</f>
        <v>711</v>
      </c>
      <c r="L8">
        <f>IF(Table7[[#This Row],[Amount]]&gt;12000,1,-1)</f>
        <v>1</v>
      </c>
      <c r="S8" s="39" t="s">
        <v>39</v>
      </c>
    </row>
    <row r="9" spans="1:19" x14ac:dyDescent="0.25">
      <c r="B9" t="s">
        <v>89</v>
      </c>
      <c r="D9" s="31">
        <f>SUMIFS(data[cost],data[Geography],C3)</f>
        <v>68922.960000000006</v>
      </c>
      <c r="E9" s="31">
        <f>AVERAGEIFS(data[cost],data[Geography],C3)</f>
        <v>1300.43320754717</v>
      </c>
      <c r="I9" s="35" t="s">
        <v>41</v>
      </c>
      <c r="J9" s="31">
        <f>SUMIFS(data[Amount],data[Sales Person],$I9,data[Geography],$C$3)</f>
        <v>17283</v>
      </c>
      <c r="K9">
        <f>SUMIFS(data[Units],data[Sales Person],$I9,data[Geography],$C$3)</f>
        <v>882</v>
      </c>
      <c r="L9">
        <f>IF(Table7[[#This Row],[Amount]]&gt;12000,1,-1)</f>
        <v>1</v>
      </c>
      <c r="S9" s="40" t="s">
        <v>37</v>
      </c>
    </row>
    <row r="10" spans="1:19" x14ac:dyDescent="0.25">
      <c r="B10" t="s">
        <v>93</v>
      </c>
      <c r="D10" s="31">
        <f>SUMIFS(data[profit],data[Geography],C3)</f>
        <v>149890.04</v>
      </c>
      <c r="E10" s="31">
        <f>AVERAGEIFS(data[profit],data[Geography],C3)</f>
        <v>2828.1139622641513</v>
      </c>
      <c r="I10" s="34" t="s">
        <v>7</v>
      </c>
      <c r="J10" s="31">
        <f>SUMIFS(data[Amount],data[Sales Person],$I10,data[Geography],$C$3)</f>
        <v>43568</v>
      </c>
      <c r="K10">
        <f>SUMIFS(data[Units],data[Sales Person],$I10,data[Geography],$C$3)</f>
        <v>978</v>
      </c>
      <c r="L10">
        <f>IF(Table7[[#This Row],[Amount]]&gt;12000,1,-1)</f>
        <v>1</v>
      </c>
    </row>
    <row r="11" spans="1:19" x14ac:dyDescent="0.25">
      <c r="B11" t="s">
        <v>98</v>
      </c>
      <c r="D11">
        <f>SUMIFS(data[Units],data[Geography],C3)</f>
        <v>7431</v>
      </c>
      <c r="E11">
        <f>AVERAGEIFS(data[Units],data[Geography],C3)</f>
        <v>140.20754716981133</v>
      </c>
      <c r="I11" s="34" t="s">
        <v>6</v>
      </c>
      <c r="J11" s="31">
        <f>SUMIFS(data[Amount],data[Sales Person],$I11,data[Geography],$C$3)</f>
        <v>26985</v>
      </c>
      <c r="K11">
        <f>SUMIFS(data[Units],data[Sales Person],$I11,data[Geography],$C$3)</f>
        <v>1329</v>
      </c>
      <c r="L11">
        <f>IF(Table7[[#This Row],[Amount]]&gt;12000,1,-1)</f>
        <v>1</v>
      </c>
    </row>
    <row r="12" spans="1:19" x14ac:dyDescent="0.25">
      <c r="I12" s="35" t="s">
        <v>5</v>
      </c>
      <c r="J12" s="31">
        <f>SUMIFS(data[Amount],data[Sales Person],$I12,data[Geography],$C$3)</f>
        <v>14504</v>
      </c>
      <c r="K12">
        <f>SUMIFS(data[Units],data[Sales Person],$I12,data[Geography],$C$3)</f>
        <v>156</v>
      </c>
      <c r="L12">
        <f>IF(Table7[[#This Row],[Amount]]&gt;12000,1,-1)</f>
        <v>1</v>
      </c>
    </row>
    <row r="13" spans="1:19" x14ac:dyDescent="0.25">
      <c r="I13" s="35" t="s">
        <v>3</v>
      </c>
      <c r="J13" s="31">
        <f>SUMIFS(data[Amount],data[Sales Person],$I13,data[Geography],$C$3)</f>
        <v>16821</v>
      </c>
      <c r="K13">
        <f>SUMIFS(data[Units],data[Sales Person],$I13,data[Geography],$C$3)</f>
        <v>1161</v>
      </c>
      <c r="L13">
        <f>IF(Table7[[#This Row],[Amount]]&gt;12000,1,-1)</f>
        <v>1</v>
      </c>
    </row>
    <row r="14" spans="1:19" x14ac:dyDescent="0.25">
      <c r="I14" s="34" t="s">
        <v>9</v>
      </c>
      <c r="J14" s="31">
        <f>SUMIFS(data[Amount],data[Sales Person],$I14,data[Geography],$C$3)</f>
        <v>21434</v>
      </c>
      <c r="K14">
        <f>SUMIFS(data[Units],data[Sales Person],$I14,data[Geography],$C$3)</f>
        <v>1116</v>
      </c>
      <c r="L14">
        <f>IF(Table7[[#This Row],[Amount]]&gt;12000,1,-1)</f>
        <v>1</v>
      </c>
    </row>
    <row r="15" spans="1:19" x14ac:dyDescent="0.25">
      <c r="I15" s="34" t="s">
        <v>10</v>
      </c>
      <c r="J15" s="31">
        <f>SUMIFS(data[Amount],data[Sales Person],$I15,data[Geography],$C$3)</f>
        <v>7987</v>
      </c>
      <c r="K15">
        <f>SUMIFS(data[Units],data[Sales Person],$I15,data[Geography],$C$3)</f>
        <v>345</v>
      </c>
      <c r="L15">
        <f>IF(Table7[[#This Row],[Amount]]&gt;12000,1,-1)</f>
        <v>-1</v>
      </c>
    </row>
    <row r="16" spans="1:19" x14ac:dyDescent="0.25">
      <c r="I16" s="34" t="s">
        <v>40</v>
      </c>
      <c r="J16" s="31">
        <f>SUMIFS(data[Amount],data[Sales Person],$I16,data[Geography],$C$3)</f>
        <v>24451</v>
      </c>
      <c r="K16">
        <f>SUMIFS(data[Units],data[Sales Person],$I16,data[Geography],$C$3)</f>
        <v>300</v>
      </c>
      <c r="L16">
        <f>IF(Table7[[#This Row],[Amount]]&gt;12000,1,-1)</f>
        <v>1</v>
      </c>
    </row>
  </sheetData>
  <sortState xmlns:xlrd2="http://schemas.microsoft.com/office/spreadsheetml/2017/richdata2" ref="I8:I16">
    <sortCondition ref="I7:I16"/>
  </sortState>
  <mergeCells count="1">
    <mergeCell ref="B5:F5"/>
  </mergeCells>
  <conditionalFormatting sqref="J7:J16">
    <cfRule type="dataBar" priority="6">
      <dataBar>
        <cfvo type="min"/>
        <cfvo type="max"/>
        <color rgb="FF63C384"/>
      </dataBar>
      <extLst>
        <ext xmlns:x14="http://schemas.microsoft.com/office/spreadsheetml/2009/9/main" uri="{B025F937-C7B1-47D3-B67F-A62EFF666E3E}">
          <x14:id>{8250B220-F528-4A40-8A2E-C24BF4D48A3D}</x14:id>
        </ext>
      </extLst>
    </cfRule>
  </conditionalFormatting>
  <conditionalFormatting sqref="J6">
    <cfRule type="dataBar" priority="5">
      <dataBar>
        <cfvo type="min"/>
        <cfvo type="max"/>
        <color rgb="FF63C384"/>
      </dataBar>
      <extLst>
        <ext xmlns:x14="http://schemas.microsoft.com/office/spreadsheetml/2009/9/main" uri="{B025F937-C7B1-47D3-B67F-A62EFF666E3E}">
          <x14:id>{0498722D-59B2-478D-9EFC-F9788B4A11EF}</x14:id>
        </ext>
      </extLst>
    </cfRule>
  </conditionalFormatting>
  <conditionalFormatting sqref="I6">
    <cfRule type="dataBar" priority="4">
      <dataBar>
        <cfvo type="min"/>
        <cfvo type="max"/>
        <color rgb="FF63C384"/>
      </dataBar>
      <extLst>
        <ext xmlns:x14="http://schemas.microsoft.com/office/spreadsheetml/2009/9/main" uri="{B025F937-C7B1-47D3-B67F-A62EFF666E3E}">
          <x14:id>{412DB28A-4963-4C0E-87FC-EA48925000DA}</x14:id>
        </ext>
      </extLst>
    </cfRule>
  </conditionalFormatting>
  <conditionalFormatting sqref="L7:L16">
    <cfRule type="iconSet" priority="2">
      <iconSet iconSet="3Symbols" showValue="0">
        <cfvo type="percent" val="0"/>
        <cfvo type="percent" val="33"/>
        <cfvo type="percent" val="67"/>
      </iconSet>
    </cfRule>
  </conditionalFormatting>
  <conditionalFormatting sqref="L6">
    <cfRule type="iconSet" priority="1">
      <iconSet iconSet="3Symbols2">
        <cfvo type="percent" val="0"/>
        <cfvo type="percent" val="33"/>
        <cfvo type="percent" val="67"/>
      </iconSet>
    </cfRule>
  </conditionalFormatting>
  <dataValidations count="1">
    <dataValidation type="list" allowBlank="1" showInputMessage="1" showErrorMessage="1" sqref="C3" xr:uid="{FA46AC67-893D-4006-BC19-A08697928685}">
      <formula1>$S$4:$S$9</formula1>
    </dataValidation>
  </dataValidations>
  <pageMargins left="0.7" right="0.7" top="0.75" bottom="0.75" header="0.3" footer="0.3"/>
  <pageSetup orientation="portrait"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8250B220-F528-4A40-8A2E-C24BF4D48A3D}">
            <x14:dataBar minLength="0" maxLength="100" gradient="0">
              <x14:cfvo type="autoMin"/>
              <x14:cfvo type="autoMax"/>
              <x14:negativeFillColor rgb="FFFF0000"/>
              <x14:axisColor rgb="FF000000"/>
            </x14:dataBar>
          </x14:cfRule>
          <xm:sqref>J7:J16</xm:sqref>
        </x14:conditionalFormatting>
        <x14:conditionalFormatting xmlns:xm="http://schemas.microsoft.com/office/excel/2006/main">
          <x14:cfRule type="dataBar" id="{0498722D-59B2-478D-9EFC-F9788B4A11EF}">
            <x14:dataBar minLength="0" maxLength="100" gradient="0">
              <x14:cfvo type="autoMin"/>
              <x14:cfvo type="autoMax"/>
              <x14:negativeFillColor rgb="FFFF0000"/>
              <x14:axisColor rgb="FF000000"/>
            </x14:dataBar>
          </x14:cfRule>
          <xm:sqref>J6</xm:sqref>
        </x14:conditionalFormatting>
        <x14:conditionalFormatting xmlns:xm="http://schemas.microsoft.com/office/excel/2006/main">
          <x14:cfRule type="dataBar" id="{412DB28A-4963-4C0E-87FC-EA48925000DA}">
            <x14:dataBar minLength="0" maxLength="100" gradient="0">
              <x14:cfvo type="autoMin"/>
              <x14:cfvo type="autoMax"/>
              <x14:negativeFillColor rgb="FFFF0000"/>
              <x14:axisColor rgb="FF000000"/>
            </x14:dataBar>
          </x14:cfRule>
          <xm:sqref>I6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4FF5B-612A-4494-998F-DF54F867B909}">
  <dimension ref="A1:F31"/>
  <sheetViews>
    <sheetView tabSelected="1" topLeftCell="A5" workbookViewId="0">
      <selection activeCell="K20" sqref="K20"/>
    </sheetView>
  </sheetViews>
  <sheetFormatPr defaultRowHeight="15" x14ac:dyDescent="0.25"/>
  <cols>
    <col min="2" max="2" width="21.85546875" bestFit="1" customWidth="1"/>
    <col min="3" max="3" width="14.85546875" bestFit="1" customWidth="1"/>
    <col min="4" max="4" width="12.28515625" bestFit="1" customWidth="1"/>
    <col min="5" max="5" width="13.42578125" bestFit="1" customWidth="1"/>
    <col min="6" max="6" width="10.5703125" bestFit="1" customWidth="1"/>
  </cols>
  <sheetData>
    <row r="1" spans="1:6" x14ac:dyDescent="0.25">
      <c r="A1">
        <v>10</v>
      </c>
      <c r="B1" t="s">
        <v>104</v>
      </c>
    </row>
    <row r="3" spans="1:6" x14ac:dyDescent="0.25">
      <c r="B3" t="s">
        <v>105</v>
      </c>
    </row>
    <row r="4" spans="1:6" x14ac:dyDescent="0.25">
      <c r="B4" t="s">
        <v>106</v>
      </c>
    </row>
    <row r="5" spans="1:6" x14ac:dyDescent="0.25">
      <c r="B5" t="s">
        <v>107</v>
      </c>
    </row>
    <row r="6" spans="1:6" x14ac:dyDescent="0.25">
      <c r="B6" t="s">
        <v>108</v>
      </c>
    </row>
    <row r="8" spans="1:6" x14ac:dyDescent="0.25">
      <c r="E8" t="s">
        <v>111</v>
      </c>
      <c r="F8" t="s">
        <v>111</v>
      </c>
    </row>
    <row r="9" spans="1:6" x14ac:dyDescent="0.25">
      <c r="B9" s="28" t="s">
        <v>76</v>
      </c>
      <c r="C9" t="s">
        <v>78</v>
      </c>
      <c r="D9" t="s">
        <v>79</v>
      </c>
      <c r="E9" t="s">
        <v>110</v>
      </c>
      <c r="F9" t="s">
        <v>109</v>
      </c>
    </row>
    <row r="10" spans="1:6" x14ac:dyDescent="0.25">
      <c r="B10" s="29" t="s">
        <v>13</v>
      </c>
      <c r="C10" s="30">
        <v>252</v>
      </c>
      <c r="D10" s="30">
        <v>54</v>
      </c>
      <c r="E10" s="50">
        <v>-1743.8560714285718</v>
      </c>
      <c r="F10" s="49">
        <v>-439451.7300000001</v>
      </c>
    </row>
    <row r="11" spans="1:6" x14ac:dyDescent="0.25">
      <c r="B11" s="29" t="s">
        <v>4</v>
      </c>
      <c r="C11" s="30">
        <v>525</v>
      </c>
      <c r="D11" s="30">
        <v>48</v>
      </c>
      <c r="E11" s="50">
        <v>-836.53091428571452</v>
      </c>
      <c r="F11" s="49">
        <v>-439178.7300000001</v>
      </c>
    </row>
    <row r="12" spans="1:6" x14ac:dyDescent="0.25">
      <c r="B12" s="29" t="s">
        <v>30</v>
      </c>
      <c r="C12" s="30">
        <v>3402</v>
      </c>
      <c r="D12" s="30">
        <v>366</v>
      </c>
      <c r="E12" s="50">
        <v>-128.24859788359791</v>
      </c>
      <c r="F12" s="49">
        <v>-436301.7300000001</v>
      </c>
    </row>
    <row r="13" spans="1:6" x14ac:dyDescent="0.25">
      <c r="B13" s="29" t="s">
        <v>31</v>
      </c>
      <c r="C13" s="30">
        <v>3507</v>
      </c>
      <c r="D13" s="30">
        <v>288</v>
      </c>
      <c r="E13" s="50">
        <v>-124.37887938408899</v>
      </c>
      <c r="F13" s="49">
        <v>-436196.7300000001</v>
      </c>
    </row>
    <row r="14" spans="1:6" x14ac:dyDescent="0.25">
      <c r="B14" s="29" t="s">
        <v>29</v>
      </c>
      <c r="C14" s="30">
        <v>6230</v>
      </c>
      <c r="D14" s="30">
        <v>177</v>
      </c>
      <c r="E14" s="50">
        <v>-69.578447833065823</v>
      </c>
      <c r="F14" s="49">
        <v>-433473.7300000001</v>
      </c>
    </row>
    <row r="15" spans="1:6" x14ac:dyDescent="0.25">
      <c r="B15" s="29" t="s">
        <v>16</v>
      </c>
      <c r="C15" s="30">
        <v>6440</v>
      </c>
      <c r="D15" s="30">
        <v>708</v>
      </c>
      <c r="E15" s="50">
        <v>-67.276976708074542</v>
      </c>
      <c r="F15" s="49">
        <v>-433263.7300000001</v>
      </c>
    </row>
    <row r="16" spans="1:6" x14ac:dyDescent="0.25">
      <c r="B16" s="29" t="s">
        <v>21</v>
      </c>
      <c r="C16" s="30">
        <v>6832</v>
      </c>
      <c r="D16" s="30">
        <v>27</v>
      </c>
      <c r="E16" s="50">
        <v>-63.359445257611256</v>
      </c>
      <c r="F16" s="49">
        <v>-432871.7300000001</v>
      </c>
    </row>
    <row r="17" spans="2:6" x14ac:dyDescent="0.25">
      <c r="B17" s="29" t="s">
        <v>24</v>
      </c>
      <c r="C17" s="30">
        <v>8862</v>
      </c>
      <c r="D17" s="30">
        <v>189</v>
      </c>
      <c r="E17" s="50">
        <v>-48.616760324983083</v>
      </c>
      <c r="F17" s="49">
        <v>-430841.7300000001</v>
      </c>
    </row>
    <row r="18" spans="2:6" x14ac:dyDescent="0.25">
      <c r="B18" s="29" t="s">
        <v>14</v>
      </c>
      <c r="C18" s="30">
        <v>9191</v>
      </c>
      <c r="D18" s="30">
        <v>645</v>
      </c>
      <c r="E18" s="50">
        <v>-46.840684365139822</v>
      </c>
      <c r="F18" s="49">
        <v>-430512.7300000001</v>
      </c>
    </row>
    <row r="19" spans="2:6" x14ac:dyDescent="0.25">
      <c r="B19" s="29" t="s">
        <v>25</v>
      </c>
      <c r="C19" s="30">
        <v>9296</v>
      </c>
      <c r="D19" s="30">
        <v>231</v>
      </c>
      <c r="E19" s="50">
        <v>-46.300315189328757</v>
      </c>
      <c r="F19" s="49">
        <v>-430407.7300000001</v>
      </c>
    </row>
    <row r="20" spans="2:6" x14ac:dyDescent="0.25">
      <c r="B20" s="29" t="s">
        <v>22</v>
      </c>
      <c r="C20" s="30">
        <v>10668</v>
      </c>
      <c r="D20" s="30">
        <v>405</v>
      </c>
      <c r="E20" s="50">
        <v>-40.217072553430832</v>
      </c>
      <c r="F20" s="49">
        <v>-429035.7300000001</v>
      </c>
    </row>
    <row r="21" spans="2:6" x14ac:dyDescent="0.25">
      <c r="B21" s="29" t="s">
        <v>15</v>
      </c>
      <c r="C21" s="30">
        <v>12551</v>
      </c>
      <c r="D21" s="30">
        <v>240</v>
      </c>
      <c r="E21" s="50">
        <v>-34.0333622818899</v>
      </c>
      <c r="F21" s="49">
        <v>-427152.7300000001</v>
      </c>
    </row>
    <row r="22" spans="2:6" x14ac:dyDescent="0.25">
      <c r="B22" s="29" t="s">
        <v>27</v>
      </c>
      <c r="C22" s="30">
        <v>13517</v>
      </c>
      <c r="D22" s="30">
        <v>363</v>
      </c>
      <c r="E22" s="50">
        <v>-31.52968336169269</v>
      </c>
      <c r="F22" s="49">
        <v>-426186.7300000001</v>
      </c>
    </row>
    <row r="23" spans="2:6" x14ac:dyDescent="0.25">
      <c r="B23" s="29" t="s">
        <v>33</v>
      </c>
      <c r="C23" s="30">
        <v>15519</v>
      </c>
      <c r="D23" s="30">
        <v>474</v>
      </c>
      <c r="E23" s="50">
        <v>-27.333251498163548</v>
      </c>
      <c r="F23" s="49">
        <v>-424184.7300000001</v>
      </c>
    </row>
    <row r="24" spans="2:6" x14ac:dyDescent="0.25">
      <c r="B24" s="29" t="s">
        <v>19</v>
      </c>
      <c r="C24" s="30">
        <v>17745</v>
      </c>
      <c r="D24" s="30">
        <v>681</v>
      </c>
      <c r="E24" s="50">
        <v>-23.779021132713446</v>
      </c>
      <c r="F24" s="49">
        <v>-421958.7300000001</v>
      </c>
    </row>
    <row r="25" spans="2:6" x14ac:dyDescent="0.25">
      <c r="B25" s="29" t="s">
        <v>32</v>
      </c>
      <c r="C25" s="30">
        <v>17773</v>
      </c>
      <c r="D25" s="30">
        <v>702</v>
      </c>
      <c r="E25" s="50">
        <v>-23.739983683114843</v>
      </c>
      <c r="F25" s="49">
        <v>-421930.7300000001</v>
      </c>
    </row>
    <row r="26" spans="2:6" x14ac:dyDescent="0.25">
      <c r="B26" s="29" t="s">
        <v>28</v>
      </c>
      <c r="C26" s="30">
        <v>18018</v>
      </c>
      <c r="D26" s="30">
        <v>462</v>
      </c>
      <c r="E26" s="50">
        <v>-23.403581418581425</v>
      </c>
      <c r="F26" s="49">
        <v>-421685.7300000001</v>
      </c>
    </row>
    <row r="27" spans="2:6" x14ac:dyDescent="0.25">
      <c r="B27" s="29" t="s">
        <v>23</v>
      </c>
      <c r="C27" s="30">
        <v>18081</v>
      </c>
      <c r="D27" s="30">
        <v>408</v>
      </c>
      <c r="E27" s="50">
        <v>-23.318551518168249</v>
      </c>
      <c r="F27" s="49">
        <v>-421622.7300000001</v>
      </c>
    </row>
    <row r="28" spans="2:6" x14ac:dyDescent="0.25">
      <c r="B28" s="29" t="s">
        <v>17</v>
      </c>
      <c r="C28" s="30">
        <v>22344</v>
      </c>
      <c r="D28" s="30">
        <v>738</v>
      </c>
      <c r="E28" s="50">
        <v>-18.678827873254569</v>
      </c>
      <c r="F28" s="49">
        <v>-417359.7300000001</v>
      </c>
    </row>
    <row r="29" spans="2:6" x14ac:dyDescent="0.25">
      <c r="B29" s="29" t="s">
        <v>26</v>
      </c>
      <c r="C29" s="30">
        <v>22855</v>
      </c>
      <c r="D29" s="30">
        <v>567</v>
      </c>
      <c r="E29" s="50">
        <v>-18.238841828921466</v>
      </c>
      <c r="F29" s="49">
        <v>-416848.7300000001</v>
      </c>
    </row>
    <row r="30" spans="2:6" x14ac:dyDescent="0.25">
      <c r="B30" s="29" t="s">
        <v>20</v>
      </c>
      <c r="C30" s="30">
        <v>28861</v>
      </c>
      <c r="D30" s="30">
        <v>987</v>
      </c>
      <c r="E30" s="50">
        <v>-14.23522157929386</v>
      </c>
      <c r="F30" s="49">
        <v>-410842.7300000001</v>
      </c>
    </row>
    <row r="31" spans="2:6" x14ac:dyDescent="0.25">
      <c r="B31" s="29" t="s">
        <v>77</v>
      </c>
      <c r="C31" s="30">
        <v>252469</v>
      </c>
      <c r="D31" s="30">
        <v>8760</v>
      </c>
      <c r="E31" s="50">
        <v>-0.7416147328979007</v>
      </c>
      <c r="F31" s="37">
        <v>-187234.7300000001</v>
      </c>
    </row>
  </sheetData>
  <conditionalFormatting pivot="1" sqref="E10:E31">
    <cfRule type="colorScale" priority="1">
      <colorScale>
        <cfvo type="min"/>
        <cfvo type="max"/>
        <color rgb="FF63BE7B"/>
        <color rgb="FFFCFCFF"/>
      </colorScale>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Q1 to Q3</vt:lpstr>
      <vt:lpstr>Q4 to 7</vt:lpstr>
      <vt:lpstr>geting error in profit</vt:lpstr>
      <vt:lpstr>Dynamic country level cells rep</vt:lpstr>
      <vt:lpstr>open ended qn(which product dis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User</cp:lastModifiedBy>
  <dcterms:created xsi:type="dcterms:W3CDTF">2021-03-14T20:21:32Z</dcterms:created>
  <dcterms:modified xsi:type="dcterms:W3CDTF">2022-07-01T16:56:01Z</dcterms:modified>
</cp:coreProperties>
</file>