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risti Gupta\Desktop\New folder\"/>
    </mc:Choice>
  </mc:AlternateContent>
  <xr:revisionPtr revIDLastSave="0" documentId="13_ncr:1_{407F8D99-8CC5-4E47-A243-DF8D7FCF3683}" xr6:coauthVersionLast="47" xr6:coauthVersionMax="47" xr10:uidLastSave="{00000000-0000-0000-0000-000000000000}"/>
  <bookViews>
    <workbookView xWindow="-108" yWindow="-108" windowWidth="23256" windowHeight="12456" firstSheet="9" activeTab="10" xr2:uid="{26D4546B-D2A1-4444-8EAF-A6228F96F0C1}"/>
  </bookViews>
  <sheets>
    <sheet name="Awesome Chocolate Data" sheetId="1" r:id="rId1"/>
    <sheet name="Questions" sheetId="16" r:id="rId2"/>
    <sheet name="1 Quick stats" sheetId="2" r:id="rId3"/>
    <sheet name="2.EDA with CF" sheetId="3" r:id="rId4"/>
    <sheet name="3Sales by country-Using Formula" sheetId="4" r:id="rId5"/>
    <sheet name="4 Sales by Country-Pivot table" sheetId="7" r:id="rId6"/>
    <sheet name="5. Top 5 Products $ per Unit" sheetId="8" r:id="rId7"/>
    <sheet name="6.Anamolies in data" sheetId="9" r:id="rId8"/>
    <sheet name="7. Best sales person in Country" sheetId="10" r:id="rId9"/>
    <sheet name="8. Profit-Product Analysis" sheetId="11" r:id="rId10"/>
    <sheet name="9.Country level Sales report" sheetId="12" r:id="rId11"/>
    <sheet name="10.Products to discontinue" sheetId="13" r:id="rId12"/>
  </sheets>
  <definedNames>
    <definedName name="_xlnm._FilterDatabase" localSheetId="4" hidden="1">'3Sales by country-Using Formula'!$B$4:$D$11</definedName>
    <definedName name="_xlnm._FilterDatabase" localSheetId="0" hidden="1">'Awesome Chocolate Data'!$C$10:$G$10</definedName>
    <definedName name="_xlchart.v1.0" hidden="1">'6.Anamolies in data'!$P$5:$P$304</definedName>
    <definedName name="_xlchart.v1.1" hidden="1">'6.Anamolies in data'!$R$5:$R$304</definedName>
    <definedName name="_xlchart.v1.2" hidden="1">'6.Anamolies in data'!$R$4</definedName>
    <definedName name="_xlchart.v1.3" hidden="1">'6.Anamolies in data'!$R$5:$R$304</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0" r:id="rId13"/>
    <pivotCache cacheId="2" r:id="rId14"/>
    <pivotCache cacheId="32" r:id="rId15"/>
    <pivotCache cacheId="75"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K8" i="12" l="1"/>
  <c r="K10" i="12"/>
  <c r="K15" i="12"/>
  <c r="K9" i="12"/>
  <c r="K14" i="12"/>
  <c r="K16" i="12"/>
  <c r="K13" i="12"/>
  <c r="K12" i="12"/>
  <c r="K17" i="12"/>
  <c r="K11" i="12"/>
  <c r="J8" i="12"/>
  <c r="L8" i="12" s="1"/>
  <c r="J10" i="12"/>
  <c r="L10" i="12" s="1"/>
  <c r="J15" i="12"/>
  <c r="L15" i="12" s="1"/>
  <c r="J9" i="12"/>
  <c r="L9" i="12" s="1"/>
  <c r="J14" i="12"/>
  <c r="L14" i="12" s="1"/>
  <c r="J16" i="12"/>
  <c r="L16" i="12" s="1"/>
  <c r="J13" i="12"/>
  <c r="L13" i="12" s="1"/>
  <c r="J12" i="12"/>
  <c r="L12" i="12" s="1"/>
  <c r="J17" i="12"/>
  <c r="L17" i="12" s="1"/>
  <c r="J11" i="12"/>
  <c r="L11" i="12" s="1"/>
  <c r="E16" i="12"/>
  <c r="D16" i="12"/>
  <c r="E13" i="12"/>
  <c r="D13" i="12"/>
  <c r="E10" i="12"/>
  <c r="I19" i="1"/>
  <c r="I20" i="1"/>
  <c r="I36" i="1"/>
  <c r="I37" i="1"/>
  <c r="I45" i="1"/>
  <c r="I53" i="1"/>
  <c r="I59" i="1"/>
  <c r="I62" i="1"/>
  <c r="I75" i="1"/>
  <c r="I76" i="1"/>
  <c r="I92" i="1"/>
  <c r="I93" i="1"/>
  <c r="I109" i="1"/>
  <c r="I110" i="1"/>
  <c r="I126" i="1"/>
  <c r="I131" i="1"/>
  <c r="I147" i="1"/>
  <c r="I148" i="1"/>
  <c r="I164" i="1"/>
  <c r="I165" i="1"/>
  <c r="I181" i="1"/>
  <c r="I187" i="1"/>
  <c r="I203" i="1"/>
  <c r="I204" i="1"/>
  <c r="I220" i="1"/>
  <c r="I221" i="1"/>
  <c r="I236" i="1"/>
  <c r="I237" i="1"/>
  <c r="I253" i="1"/>
  <c r="I254" i="1"/>
  <c r="I270" i="1"/>
  <c r="I275" i="1"/>
  <c r="I291" i="1"/>
  <c r="I292" i="1"/>
  <c r="I308" i="1"/>
  <c r="I309" i="1"/>
  <c r="H11" i="1"/>
  <c r="I11" i="1" s="1"/>
  <c r="H12" i="1"/>
  <c r="I12" i="1" s="1"/>
  <c r="H13" i="1"/>
  <c r="I13" i="1" s="1"/>
  <c r="H14" i="1"/>
  <c r="I14" i="1" s="1"/>
  <c r="H15" i="1"/>
  <c r="I15" i="1" s="1"/>
  <c r="H16" i="1"/>
  <c r="I16" i="1" s="1"/>
  <c r="H17" i="1"/>
  <c r="I17" i="1" s="1"/>
  <c r="H18" i="1"/>
  <c r="I18" i="1" s="1"/>
  <c r="H19" i="1"/>
  <c r="H20" i="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H37" i="1"/>
  <c r="H38" i="1"/>
  <c r="I38" i="1" s="1"/>
  <c r="H39" i="1"/>
  <c r="I39" i="1" s="1"/>
  <c r="H40" i="1"/>
  <c r="I40" i="1" s="1"/>
  <c r="H41" i="1"/>
  <c r="I41" i="1" s="1"/>
  <c r="H42" i="1"/>
  <c r="I42" i="1" s="1"/>
  <c r="H43" i="1"/>
  <c r="I43" i="1" s="1"/>
  <c r="H44" i="1"/>
  <c r="I44" i="1" s="1"/>
  <c r="H45" i="1"/>
  <c r="H46" i="1"/>
  <c r="I46" i="1" s="1"/>
  <c r="H47" i="1"/>
  <c r="I47" i="1" s="1"/>
  <c r="H48" i="1"/>
  <c r="I48" i="1" s="1"/>
  <c r="H49" i="1"/>
  <c r="I49" i="1" s="1"/>
  <c r="H50" i="1"/>
  <c r="I50" i="1" s="1"/>
  <c r="H51" i="1"/>
  <c r="I51" i="1" s="1"/>
  <c r="H52" i="1"/>
  <c r="I52" i="1" s="1"/>
  <c r="H53" i="1"/>
  <c r="H54" i="1"/>
  <c r="I54" i="1" s="1"/>
  <c r="H55" i="1"/>
  <c r="I55" i="1" s="1"/>
  <c r="H56" i="1"/>
  <c r="I56" i="1" s="1"/>
  <c r="H57" i="1"/>
  <c r="I57" i="1" s="1"/>
  <c r="H58" i="1"/>
  <c r="I58" i="1" s="1"/>
  <c r="H59" i="1"/>
  <c r="H60" i="1"/>
  <c r="I60" i="1" s="1"/>
  <c r="H61" i="1"/>
  <c r="I61" i="1" s="1"/>
  <c r="H62" i="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H76" i="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H93" i="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H110" i="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H127" i="1"/>
  <c r="I127" i="1" s="1"/>
  <c r="H128" i="1"/>
  <c r="I128" i="1" s="1"/>
  <c r="H129" i="1"/>
  <c r="I129" i="1" s="1"/>
  <c r="H130" i="1"/>
  <c r="I130" i="1" s="1"/>
  <c r="H131" i="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H148" i="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H165" i="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H182" i="1"/>
  <c r="I182" i="1" s="1"/>
  <c r="H183" i="1"/>
  <c r="I183" i="1" s="1"/>
  <c r="H184" i="1"/>
  <c r="I184" i="1" s="1"/>
  <c r="H185" i="1"/>
  <c r="I185" i="1" s="1"/>
  <c r="H186" i="1"/>
  <c r="I186" i="1" s="1"/>
  <c r="H187" i="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H204" i="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H221" i="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H237" i="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H254" i="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H271" i="1"/>
  <c r="I271" i="1" s="1"/>
  <c r="H272" i="1"/>
  <c r="I272" i="1" s="1"/>
  <c r="H273" i="1"/>
  <c r="I273" i="1" s="1"/>
  <c r="H274" i="1"/>
  <c r="I274" i="1" s="1"/>
  <c r="H275" i="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H292" i="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H309" i="1"/>
  <c r="H310" i="1"/>
  <c r="I310" i="1" s="1"/>
  <c r="C7" i="4"/>
  <c r="D9" i="4"/>
  <c r="D6" i="4"/>
  <c r="D10" i="4"/>
  <c r="D11" i="4"/>
  <c r="D8" i="4"/>
  <c r="D5" i="4"/>
  <c r="D7" i="4"/>
  <c r="C9" i="4"/>
  <c r="C6" i="4"/>
  <c r="C10" i="4"/>
  <c r="C11" i="4"/>
  <c r="C8" i="4"/>
  <c r="C5" i="4"/>
  <c r="E14" i="2"/>
  <c r="D14" i="2"/>
  <c r="E12" i="2"/>
  <c r="D12" i="2"/>
  <c r="E11" i="2"/>
  <c r="D11" i="2"/>
  <c r="E8" i="2"/>
  <c r="D8" i="2"/>
  <c r="E7" i="2"/>
  <c r="D7" i="2"/>
  <c r="E6" i="2"/>
  <c r="D6" i="2"/>
  <c r="E5" i="2"/>
  <c r="D5" i="2"/>
  <c r="E14" i="12" l="1"/>
  <c r="E15" i="12" s="1"/>
  <c r="D14" i="12"/>
  <c r="D15" i="12" s="1"/>
  <c r="D9" i="2"/>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FFF5C1-E5FF-44BC-9F60-54C65C9679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17EC5D-9AF7-436F-B08F-89483747762A}"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<sst xmlns="http://schemas.openxmlformats.org/spreadsheetml/2006/main" count="2899" uniqueCount="90">
  <si>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</si>
  <si>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</si>
  <si>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</si>
  <si>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</si>
  <si>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</si>
  <si>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</si>
  <si>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</si>
  <si>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</si>
  <si>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</si>
  <si>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</si>
  <si>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</si>
  <si>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</si>
  <si>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</si>
  <si>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</si>
  <si>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</si>
  <si>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</si>
  <si>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</si>
  <si>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</si>
  <si>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</si>
  <si>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</si>
  <si>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</si>
  <si>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</si>
  <si>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</si>
  <si>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</si>
  <si>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</si>
  <si>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</si>
  <si>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</si>
  <si>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</si>
  <si>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</si>
  <si>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</si>
  <si>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</si>
  <si>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</si>
  <si>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</si>
  <si>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</si>
  <si>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</si>
  <si>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</si>
  <si>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</si>
  <si>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</si>
  <si>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</si>
  <si>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</si>
  <si>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</si>
  <si>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</si>
  <si>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</si>
  <si>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</si>
  <si>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</si>
  <si>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</si>
  <si>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</si>
  <si>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</si>
  <si>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</si>
  <si>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</si>
  <si>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</si>
  <si>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Exploratory Data Analysis (EDA) with CF</t>
  </si>
  <si>
    <t>Top 5 products by $ per unit</t>
  </si>
  <si>
    <t>Are there any anomalies in the data?</t>
  </si>
  <si>
    <t>Average</t>
  </si>
  <si>
    <t>Median</t>
  </si>
  <si>
    <t>Minimum</t>
  </si>
  <si>
    <t>Maximum</t>
  </si>
  <si>
    <t>Range</t>
  </si>
  <si>
    <t>First Quartile</t>
  </si>
  <si>
    <t>Third Quartile</t>
  </si>
  <si>
    <t>Distinct count of Product</t>
  </si>
  <si>
    <t>Country</t>
  </si>
  <si>
    <t>Unit</t>
  </si>
  <si>
    <t>Sum of Amount</t>
  </si>
  <si>
    <t>Row Labels</t>
  </si>
  <si>
    <t>Sum of Units</t>
  </si>
  <si>
    <t xml:space="preserve"> </t>
  </si>
  <si>
    <t>Top 5 products $ per Unit</t>
  </si>
  <si>
    <t>Grand Total</t>
  </si>
  <si>
    <t>Sales per unit</t>
  </si>
  <si>
    <t>Anamolies in data</t>
  </si>
  <si>
    <t>Top 1 Sales Person</t>
  </si>
  <si>
    <t>Cost</t>
  </si>
  <si>
    <t>Total Profit</t>
  </si>
  <si>
    <t>Dynamic Counrty Level Sales report</t>
  </si>
  <si>
    <t>Countries</t>
  </si>
  <si>
    <t>Pick a country</t>
  </si>
  <si>
    <t>Quick Summary</t>
  </si>
  <si>
    <t>Number of transaction</t>
  </si>
  <si>
    <t>Sales</t>
  </si>
  <si>
    <t>Profit</t>
  </si>
  <si>
    <t>Quantity</t>
  </si>
  <si>
    <t>Total</t>
  </si>
  <si>
    <t>By Sales Person</t>
  </si>
  <si>
    <t>Profit%</t>
  </si>
  <si>
    <t>Products To Discontinue</t>
  </si>
  <si>
    <r>
      <t>Profit by Product</t>
    </r>
    <r>
      <rPr>
        <u/>
        <sz val="10"/>
        <color theme="1"/>
        <rFont val="Calibri"/>
        <family val="2"/>
        <scheme val="minor"/>
      </rPr>
      <t xml:space="preserve"> </t>
    </r>
    <r>
      <rPr>
        <u/>
        <sz val="12"/>
        <color theme="1"/>
        <rFont val="Calibri"/>
        <family val="2"/>
        <scheme val="minor"/>
      </rPr>
      <t>(using product table)</t>
    </r>
  </si>
  <si>
    <t>Increasing amount done by the sales Person</t>
  </si>
  <si>
    <t>Profits by product (using products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</si>
</sst>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_-[$$-409]* #,##0.00_ ;_-[$$-409]* \-#,##0.00\ ;_-[$$-409]* &quot;-&quot;??_ ;_-@_ "/>
    <numFmt numFmtId="167" formatCode="_-[$$-409]* #,##0_ ;_-[$$-409]* \-#,##0\ ;_-[$$-409]* &quot;-&quot;??_ ;_-@_ "/>
    <numFmt numFmtId="168" formatCode="\$#,##0.00;\-\$#,##0.00;\$#,##0.00"/>
    <numFmt numFmtId="169" formatCode="#,##0.0"/>
    <numFmt numFmtId="170" formatCode="0%;\-0%;0%"/>
  </numFmts>
  <fonts count="17" x14ac:knownFonts="1">
    <font>
      <sz val="11"/>
      <color theme="1"/>
      <name val="Calibri"/>
      <family val="2"/>
      <scheme val="minor"/>
    </font>
    <font>
      <b/>
      <sz val="11"/>
      <color theme="1"/>
      <name val="Calibri"/>
      <family val="2"/>
      <scheme val="minor"/>
    </font>
    <font>
      <sz val="18"/>
      <color theme="1"/>
      <name val="Calibri"/>
      <family val="2"/>
      <scheme val="minor"/>
    </font>
    <font>
      <sz val="11"/>
      <color theme="0"/>
      <name val="Calibri"/>
      <family val="2"/>
      <scheme val="minor"/>
    </font>
    <font>
      <sz val="22"/>
      <color theme="1"/>
      <name val="Calibri"/>
      <family val="2"/>
      <scheme val="minor"/>
    </font>
    <font>
      <u/>
      <sz val="24"/>
      <color theme="1"/>
      <name val="Calibri"/>
      <family val="2"/>
      <scheme val="minor"/>
    </font>
    <font>
      <b/>
      <sz val="22"/>
      <color theme="1"/>
      <name val="Calibri"/>
      <family val="2"/>
      <scheme val="minor"/>
    </font>
    <font>
      <b/>
      <u/>
      <sz val="24"/>
      <color theme="1"/>
      <name val="Calibri"/>
      <family val="2"/>
      <scheme val="minor"/>
    </font>
    <font>
      <u/>
      <sz val="26"/>
      <color theme="1"/>
      <name val="Calibri"/>
      <family val="2"/>
      <scheme val="minor"/>
    </font>
    <font>
      <u/>
      <sz val="10"/>
      <color theme="1"/>
      <name val="Calibri"/>
      <family val="2"/>
      <scheme val="minor"/>
    </font>
    <font>
      <u/>
      <sz val="12"/>
      <color theme="1"/>
      <name val="Calibri"/>
      <family val="2"/>
      <scheme val="minor"/>
    </font>
    <font>
      <b/>
      <u/>
      <sz val="18"/>
      <color theme="1"/>
      <name val="Calibri"/>
      <family val="2"/>
      <scheme val="minor"/>
    </font>
    <font>
      <u/>
      <sz val="11"/>
      <color theme="1"/>
      <name val="Calibri"/>
      <family val="2"/>
      <scheme val="minor"/>
    </font>
    <font>
      <u/>
      <sz val="22"/>
      <color theme="1"/>
      <name val="Calibri"/>
      <family val="2"/>
      <scheme val="minor"/>
    </font>
    <font>
      <b/>
      <sz val="11"/>
      <color theme="4" tint="-0.499984740745262"/>
      <name val="Calibri"/>
      <family val="2"/>
      <scheme val="minor"/>
    </font>
    <font>
      <b/>
      <u/>
      <sz val="11"/>
      <color theme="1"/>
      <name val="Calibri"/>
      <family val="2"/>
      <scheme val="minor"/>
    </font>
    <font>
      <u/>
      <sz val="16"/>
      <color theme="1"/>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
      <patternFill patternType="solid">
        <fgColor theme="7"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CCCC"/>
        <bgColor indexed="64"/>
      </patternFill>
    </fill>
    <fill>
      <patternFill patternType="solid">
        <fgColor theme="7" tint="0.79998168889431442"/>
        <bgColor indexed="64"/>
      </patternFill>
    </fill>
    <fill>
      <patternFill patternType="solid">
        <fgColor theme="0"/>
        <bgColor theme="4"/>
      </patternFill>
    </fill>
    <fill>
      <patternFill patternType="solid">
        <fgColor theme="3" tint="0.39997558519241921"/>
        <bgColor indexed="64"/>
      </patternFill>
    </fill>
  </fills>
  <borders count="27">
    <border>
      <left/>
      <right/>
      <top/>
      <bottom/>
      <diagonal/>
    </border>
    <border>
      <left/>
      <right/>
      <top style="thin">
        <color theme="4" tint="0.39997558519241921"/>
      </top>
      <bottom style="thin">
        <color theme="4" tint="0.3999755851924192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style="thin">
        <color theme="4" tint="0.39997558519241921"/>
      </top>
      <bottom style="thin">
        <color theme="4" tint="0.39997558519241921"/>
      </bottom>
      <diagonal/>
    </border>
    <border>
      <left/>
      <right style="slantDashDot">
        <color auto="1"/>
      </right>
      <top/>
      <bottom/>
      <diagonal/>
    </border>
    <border>
      <left style="slantDashDot">
        <color auto="1"/>
      </left>
      <right/>
      <top style="thin">
        <color theme="4" tint="0.39997558519241921"/>
      </top>
      <bottom style="slantDashDot">
        <color auto="1"/>
      </bottom>
      <diagonal/>
    </border>
    <border>
      <left/>
      <right/>
      <top/>
      <bottom style="slantDashDot">
        <color auto="1"/>
      </bottom>
      <diagonal/>
    </border>
    <border>
      <left/>
      <right style="slantDashDot">
        <color auto="1"/>
      </right>
      <top/>
      <bottom style="slantDashDot">
        <color auto="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9" tint="0.79998168889431442"/>
      </top>
      <bottom style="thin">
        <color theme="9" tint="0.79998168889431442"/>
      </bottom>
      <diagonal/>
    </border>
    <border>
      <left/>
      <right/>
      <top style="thin">
        <color theme="9" tint="0.79998168889431442"/>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6">
    <xf numFmtId="0" fontId="0" fillId="0" borderId="0" xfId="0"/>
    <xf numFmtId="164" fontId="0" fillId="0" borderId="0" xfId="0" applyNumberFormat="1"/>
    <xf numFmtId="3" fontId="0" fillId="0" borderId="0" xfId="0" applyNumberFormat="1"/>
    <xf numFmtId="0" fontId="1" fillId="0" borderId="2" xfId="0" applyFont="1" applyBorder="1"/>
    <xf numFmtId="0" fontId="1" fillId="0" borderId="3" xfId="0" applyFont="1" applyBorder="1"/>
    <xf numFmtId="0" fontId="1" fillId="0" borderId="4" xfId="0" applyFont="1" applyBorder="1"/>
    <xf numFmtId="0" fontId="0" fillId="0" borderId="5" xfId="0" applyBorder="1" applyAlignment="1">
      <alignment horizontal="center"/>
    </xf>
    <xf numFmtId="167" fontId="0" fillId="0" borderId="0" xfId="0" applyNumberFormat="1" applyAlignment="1">
      <alignment horizontal="center"/>
    </xf>
    <xf numFmtId="3" fontId="0" fillId="0" borderId="6" xfId="0" applyNumberFormat="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167" fontId="0" fillId="0" borderId="8" xfId="0" applyNumberFormat="1" applyBorder="1" applyAlignment="1">
      <alignment horizontal="center"/>
    </xf>
    <xf numFmtId="3" fontId="0" fillId="0" borderId="9" xfId="0" applyNumberFormat="1" applyBorder="1" applyAlignment="1">
      <alignment horizontal="center"/>
    </xf>
    <xf numFmtId="0" fontId="0" fillId="3" borderId="0" xfId="0" applyFill="1"/>
    <xf numFmtId="0" fontId="0" fillId="4" borderId="1" xfId="0" applyFill="1" applyBorder="1"/>
    <xf numFmtId="167" fontId="0" fillId="3" borderId="0" xfId="0" applyNumberFormat="1" applyFill="1"/>
    <xf numFmtId="0" fontId="0" fillId="3" borderId="1" xfId="0" applyFill="1" applyBorder="1"/>
    <xf numFmtId="0" fontId="0" fillId="0" borderId="0" xfId="0" applyAlignment="1">
      <alignment horizontal="center"/>
    </xf>
    <xf numFmtId="169" fontId="0" fillId="0" borderId="0" xfId="0" applyNumberFormat="1"/>
    <xf numFmtId="0" fontId="1" fillId="0" borderId="0" xfId="0" applyFont="1" applyAlignment="1">
      <alignment horizontal="center"/>
    </xf>
    <xf numFmtId="165" fontId="0" fillId="0" borderId="0" xfId="0" applyNumberFormat="1" applyAlignment="1">
      <alignment horizontal="center"/>
    </xf>
    <xf numFmtId="0" fontId="0" fillId="3" borderId="0" xfId="0" applyFill="1" applyBorder="1"/>
    <xf numFmtId="0" fontId="4" fillId="3" borderId="0" xfId="0" applyFont="1" applyFill="1" applyBorder="1" applyAlignment="1">
      <alignment horizontal="center"/>
    </xf>
    <xf numFmtId="0" fontId="0" fillId="3" borderId="0" xfId="0" applyFill="1" applyAlignment="1">
      <alignment horizontal="left"/>
    </xf>
    <xf numFmtId="0" fontId="0" fillId="3" borderId="0" xfId="0" applyNumberFormat="1" applyFill="1"/>
    <xf numFmtId="0" fontId="5" fillId="5" borderId="0" xfId="0" applyFont="1" applyFill="1" applyBorder="1" applyAlignment="1">
      <alignment horizontal="center"/>
    </xf>
    <xf numFmtId="0" fontId="4" fillId="5" borderId="0" xfId="0" applyFont="1" applyFill="1" applyBorder="1" applyAlignment="1">
      <alignment horizontal="center"/>
    </xf>
    <xf numFmtId="0" fontId="0" fillId="9" borderId="0" xfId="0" applyFill="1" applyAlignment="1">
      <alignment horizontal="left"/>
    </xf>
    <xf numFmtId="0" fontId="1" fillId="10" borderId="0" xfId="0" applyFont="1" applyFill="1" applyAlignment="1">
      <alignment horizontal="left"/>
    </xf>
    <xf numFmtId="0" fontId="1" fillId="10" borderId="0" xfId="0" applyNumberFormat="1" applyFont="1" applyFill="1"/>
    <xf numFmtId="168" fontId="1" fillId="10" borderId="0" xfId="0" applyNumberFormat="1" applyFont="1" applyFill="1"/>
    <xf numFmtId="170" fontId="1" fillId="10" borderId="0" xfId="0" applyNumberFormat="1" applyFont="1" applyFill="1"/>
    <xf numFmtId="0" fontId="0" fillId="11" borderId="0" xfId="0" applyFill="1"/>
    <xf numFmtId="0" fontId="1" fillId="11" borderId="14" xfId="0" applyFont="1" applyFill="1" applyBorder="1"/>
    <xf numFmtId="0" fontId="0" fillId="12" borderId="0" xfId="0" applyNumberFormat="1" applyFill="1"/>
    <xf numFmtId="168" fontId="0" fillId="12" borderId="0" xfId="0" applyNumberFormat="1" applyFill="1"/>
    <xf numFmtId="170" fontId="0" fillId="12" borderId="0" xfId="0" applyNumberFormat="1" applyFill="1"/>
    <xf numFmtId="0" fontId="0" fillId="3" borderId="0" xfId="0" applyFill="1" applyAlignment="1">
      <alignment horizontal="left" indent="1"/>
    </xf>
    <xf numFmtId="0" fontId="0" fillId="3" borderId="0" xfId="0" applyFill="1" applyAlignment="1">
      <alignment horizontal="center"/>
    </xf>
    <xf numFmtId="0" fontId="1" fillId="3" borderId="0" xfId="0" applyFont="1" applyFill="1" applyBorder="1"/>
    <xf numFmtId="0" fontId="3" fillId="3" borderId="0" xfId="0" applyFont="1" applyFill="1"/>
    <xf numFmtId="0" fontId="3" fillId="3" borderId="12" xfId="0" applyFont="1" applyFill="1" applyBorder="1" applyAlignment="1">
      <alignment horizontal="left"/>
    </xf>
    <xf numFmtId="0" fontId="3" fillId="3" borderId="13" xfId="0" applyFont="1" applyFill="1" applyBorder="1" applyAlignment="1">
      <alignment horizontal="left"/>
    </xf>
    <xf numFmtId="0" fontId="4"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center"/>
    </xf>
    <xf numFmtId="0" fontId="8" fillId="9" borderId="0" xfId="0" applyFont="1" applyFill="1" applyBorder="1" applyAlignment="1">
      <alignment horizontal="center"/>
    </xf>
    <xf numFmtId="0" fontId="0" fillId="6" borderId="0" xfId="0" applyFill="1" applyAlignment="1">
      <alignment horizontal="left"/>
    </xf>
    <xf numFmtId="168" fontId="0" fillId="6" borderId="0" xfId="0" applyNumberFormat="1" applyFill="1"/>
    <xf numFmtId="0" fontId="0" fillId="14" borderId="0" xfId="0" applyFill="1"/>
    <xf numFmtId="0" fontId="0" fillId="8" borderId="0" xfId="0" applyFill="1" applyAlignment="1">
      <alignment horizontal="left"/>
    </xf>
    <xf numFmtId="168" fontId="0" fillId="8" borderId="0" xfId="0" applyNumberFormat="1" applyFill="1"/>
    <xf numFmtId="0" fontId="1" fillId="9" borderId="0" xfId="0" applyFont="1" applyFill="1"/>
    <xf numFmtId="0" fontId="0" fillId="12" borderId="16" xfId="0" applyFill="1" applyBorder="1" applyAlignment="1">
      <alignment horizontal="left" indent="1"/>
    </xf>
    <xf numFmtId="167" fontId="0" fillId="12" borderId="17" xfId="0" applyNumberFormat="1" applyFill="1" applyBorder="1"/>
    <xf numFmtId="0" fontId="0" fillId="12" borderId="17" xfId="0" applyFill="1" applyBorder="1"/>
    <xf numFmtId="0" fontId="0" fillId="12" borderId="18" xfId="0" applyFill="1" applyBorder="1" applyAlignment="1">
      <alignment horizontal="center"/>
    </xf>
    <xf numFmtId="0" fontId="0" fillId="12" borderId="19" xfId="0" applyFill="1" applyBorder="1" applyAlignment="1">
      <alignment horizontal="left" indent="1"/>
    </xf>
    <xf numFmtId="167" fontId="0" fillId="12" borderId="0" xfId="0" applyNumberFormat="1" applyFill="1" applyBorder="1"/>
    <xf numFmtId="0" fontId="0" fillId="12" borderId="0" xfId="0" applyFill="1" applyBorder="1"/>
    <xf numFmtId="0" fontId="0" fillId="12" borderId="20" xfId="0" applyFill="1" applyBorder="1" applyAlignment="1">
      <alignment horizontal="center"/>
    </xf>
    <xf numFmtId="0" fontId="0" fillId="12" borderId="21" xfId="0" applyFill="1" applyBorder="1" applyAlignment="1">
      <alignment horizontal="left" indent="1"/>
    </xf>
    <xf numFmtId="167" fontId="0" fillId="12" borderId="22" xfId="0" applyNumberFormat="1" applyFill="1" applyBorder="1"/>
    <xf numFmtId="0" fontId="0" fillId="12" borderId="22" xfId="0" applyFill="1" applyBorder="1"/>
    <xf numFmtId="0" fontId="0" fillId="12" borderId="23" xfId="0" applyFill="1" applyBorder="1" applyAlignment="1">
      <alignment horizontal="center"/>
    </xf>
    <xf numFmtId="0" fontId="2" fillId="3" borderId="0" xfId="0" applyFont="1" applyFill="1" applyAlignment="1">
      <alignment horizontal="center"/>
    </xf>
    <xf numFmtId="0" fontId="11" fillId="7" borderId="0" xfId="0" applyFont="1" applyFill="1" applyAlignment="1"/>
    <xf numFmtId="0" fontId="12" fillId="7" borderId="0" xfId="0" applyFont="1" applyFill="1"/>
    <xf numFmtId="0" fontId="13" fillId="7" borderId="0" xfId="0" applyFont="1" applyFill="1" applyAlignment="1"/>
    <xf numFmtId="3" fontId="0" fillId="3" borderId="0" xfId="0" applyNumberFormat="1" applyFill="1"/>
    <xf numFmtId="0" fontId="0" fillId="3" borderId="16" xfId="0" applyFill="1" applyBorder="1"/>
    <xf numFmtId="0" fontId="0" fillId="3" borderId="17" xfId="0" applyFill="1" applyBorder="1"/>
    <xf numFmtId="164" fontId="0" fillId="3" borderId="17" xfId="0" applyNumberFormat="1" applyFill="1" applyBorder="1"/>
    <xf numFmtId="3" fontId="0" fillId="3" borderId="18" xfId="0" applyNumberFormat="1" applyFill="1" applyBorder="1"/>
    <xf numFmtId="0" fontId="0" fillId="3" borderId="19" xfId="0" applyFill="1" applyBorder="1"/>
    <xf numFmtId="164" fontId="0" fillId="3" borderId="0" xfId="0" applyNumberFormat="1" applyFill="1" applyBorder="1"/>
    <xf numFmtId="3" fontId="0" fillId="3" borderId="20" xfId="0" applyNumberFormat="1" applyFill="1" applyBorder="1"/>
    <xf numFmtId="0" fontId="0" fillId="3" borderId="21" xfId="0" applyFill="1" applyBorder="1"/>
    <xf numFmtId="0" fontId="0" fillId="3" borderId="22" xfId="0" applyFill="1" applyBorder="1"/>
    <xf numFmtId="164" fontId="0" fillId="3" borderId="22" xfId="0" applyNumberFormat="1" applyFill="1" applyBorder="1"/>
    <xf numFmtId="3" fontId="0" fillId="3" borderId="23" xfId="0" applyNumberFormat="1" applyFill="1" applyBorder="1"/>
    <xf numFmtId="0" fontId="14" fillId="3" borderId="0" xfId="0" applyFont="1" applyFill="1"/>
    <xf numFmtId="0" fontId="14" fillId="3" borderId="0" xfId="0" applyFont="1" applyFill="1" applyAlignment="1">
      <alignment horizontal="right"/>
    </xf>
    <xf numFmtId="166" fontId="0" fillId="3" borderId="0" xfId="0" applyNumberFormat="1" applyFill="1"/>
    <xf numFmtId="0" fontId="2" fillId="3" borderId="0" xfId="0" applyFont="1" applyFill="1" applyAlignment="1">
      <alignment horizontal="center" vertical="center"/>
    </xf>
    <xf numFmtId="168" fontId="0" fillId="3" borderId="0" xfId="0" applyNumberFormat="1" applyFill="1" applyAlignment="1">
      <alignment horizontal="center"/>
    </xf>
    <xf numFmtId="0" fontId="0" fillId="4" borderId="10" xfId="0" applyFill="1" applyBorder="1"/>
    <xf numFmtId="164" fontId="0" fillId="4" borderId="1" xfId="0" applyNumberFormat="1" applyFill="1" applyBorder="1"/>
    <xf numFmtId="3" fontId="0" fillId="4" borderId="11" xfId="0" applyNumberFormat="1" applyFill="1" applyBorder="1"/>
    <xf numFmtId="0" fontId="0" fillId="3" borderId="10" xfId="0" applyFill="1" applyBorder="1"/>
    <xf numFmtId="164" fontId="0" fillId="3" borderId="1" xfId="0" applyNumberFormat="1" applyFill="1" applyBorder="1"/>
    <xf numFmtId="3" fontId="0" fillId="3" borderId="11" xfId="0" applyNumberFormat="1" applyFill="1" applyBorder="1"/>
    <xf numFmtId="0" fontId="14" fillId="15" borderId="10" xfId="0" applyFont="1" applyFill="1" applyBorder="1"/>
    <xf numFmtId="0" fontId="14" fillId="15" borderId="1" xfId="0" applyFont="1" applyFill="1" applyBorder="1"/>
    <xf numFmtId="0" fontId="14" fillId="15" borderId="1" xfId="0" applyFont="1" applyFill="1" applyBorder="1" applyAlignment="1">
      <alignment horizontal="right"/>
    </xf>
    <xf numFmtId="0" fontId="14" fillId="15" borderId="11" xfId="0" applyFont="1" applyFill="1" applyBorder="1" applyAlignment="1">
      <alignment horizontal="right"/>
    </xf>
    <xf numFmtId="0" fontId="1" fillId="3" borderId="16" xfId="0" applyFont="1" applyFill="1" applyBorder="1"/>
    <xf numFmtId="0" fontId="1" fillId="3" borderId="17" xfId="0" applyFont="1" applyFill="1" applyBorder="1"/>
    <xf numFmtId="0" fontId="1" fillId="3" borderId="18" xfId="0" applyFont="1" applyFill="1" applyBorder="1"/>
    <xf numFmtId="0" fontId="1" fillId="3" borderId="19" xfId="0" applyFont="1" applyFill="1" applyBorder="1"/>
    <xf numFmtId="0" fontId="1" fillId="3" borderId="20" xfId="0" applyFont="1" applyFill="1" applyBorder="1"/>
    <xf numFmtId="0" fontId="1" fillId="3" borderId="21" xfId="0" applyFont="1" applyFill="1" applyBorder="1"/>
    <xf numFmtId="0" fontId="1" fillId="3" borderId="22" xfId="0" applyFont="1" applyFill="1" applyBorder="1"/>
    <xf numFmtId="0" fontId="1" fillId="3" borderId="23" xfId="0" applyFont="1" applyFill="1" applyBorder="1"/>
    <xf numFmtId="0" fontId="6" fillId="3" borderId="0" xfId="0" applyFont="1" applyFill="1" applyBorder="1" applyAlignment="1">
      <alignment horizontal="center"/>
    </xf>
    <xf numFmtId="0" fontId="6" fillId="3" borderId="0" xfId="0" applyFont="1" applyFill="1" applyBorder="1"/>
    <xf numFmtId="0" fontId="0" fillId="16" borderId="0" xfId="0" applyFill="1"/>
    <xf numFmtId="0" fontId="1" fillId="16" borderId="16" xfId="0" applyFont="1" applyFill="1" applyBorder="1"/>
    <xf numFmtId="0" fontId="1" fillId="16" borderId="17" xfId="0" applyFont="1" applyFill="1" applyBorder="1"/>
    <xf numFmtId="0" fontId="1" fillId="16" borderId="18" xfId="0" applyFont="1" applyFill="1" applyBorder="1"/>
    <xf numFmtId="0" fontId="1" fillId="16" borderId="19" xfId="0" applyFont="1" applyFill="1" applyBorder="1"/>
    <xf numFmtId="0" fontId="1" fillId="16" borderId="0" xfId="0" applyFont="1" applyFill="1" applyBorder="1"/>
    <xf numFmtId="167" fontId="1" fillId="16" borderId="0" xfId="0" applyNumberFormat="1" applyFont="1" applyFill="1" applyBorder="1"/>
    <xf numFmtId="167" fontId="1" fillId="16" borderId="20" xfId="0" applyNumberFormat="1" applyFont="1" applyFill="1" applyBorder="1"/>
    <xf numFmtId="0" fontId="1" fillId="16" borderId="21" xfId="0" applyFont="1" applyFill="1" applyBorder="1"/>
    <xf numFmtId="0" fontId="1" fillId="16" borderId="22" xfId="0" applyFont="1" applyFill="1" applyBorder="1"/>
    <xf numFmtId="167" fontId="1" fillId="16" borderId="22" xfId="0" applyNumberFormat="1" applyFont="1" applyFill="1" applyBorder="1"/>
    <xf numFmtId="167" fontId="1" fillId="16" borderId="23" xfId="0" applyNumberFormat="1" applyFont="1" applyFill="1" applyBorder="1"/>
    <xf numFmtId="0" fontId="0" fillId="16" borderId="24" xfId="0" applyFill="1" applyBorder="1"/>
    <xf numFmtId="0" fontId="0" fillId="16" borderId="25" xfId="0" applyFill="1" applyBorder="1"/>
    <xf numFmtId="0" fontId="0" fillId="16" borderId="26" xfId="0" applyFill="1" applyBorder="1"/>
    <xf numFmtId="0" fontId="15" fillId="16" borderId="0" xfId="0" applyFont="1" applyFill="1" applyAlignment="1">
      <alignment horizontal="center"/>
    </xf>
    <xf numFmtId="0" fontId="0" fillId="8" borderId="15" xfId="0" applyFill="1" applyBorder="1"/>
    <xf numFmtId="0" fontId="15" fillId="3" borderId="0" xfId="0" applyFont="1" applyFill="1"/>
    <xf numFmtId="0" fontId="15" fillId="5" borderId="0" xfId="0" applyFont="1" applyFill="1" applyBorder="1"/>
    <xf numFmtId="0" fontId="16" fillId="13" borderId="0" xfId="0" applyFont="1" applyFill="1" applyAlignment="1">
      <alignment horizontal="center"/>
    </xf>
  </cellXfs>
  <cellStyles count="1">
    <cellStyle name="Normal" xfId="0" builtinId="0"/>
  </cellStyles>
  <dxfs count="76">
    <dxf>
      <font>
        <color rgb="FF006100"/>
      </font>
      <fill>
        <patternFill>
          <bgColor rgb="FFC6EF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00_);[Red]\(&quot;$&quot;#,##0.00\)"/>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val="0"/>
        <strike val="0"/>
        <condense val="0"/>
        <extend val="0"/>
        <outline val="0"/>
        <shadow val="0"/>
        <u val="none"/>
        <vertAlign val="baseline"/>
        <sz val="11"/>
        <color theme="4" tint="-0.499984740745262"/>
        <name val="Calibri"/>
        <family val="2"/>
        <scheme val="minor"/>
      </font>
      <fill>
        <patternFill patternType="solid">
          <fgColor indexed="64"/>
          <bgColor theme="0"/>
        </patternFill>
      </fill>
    </dxf>
    <dxf>
      <fill>
        <patternFill patternType="solid">
          <fgColor indexed="64"/>
          <bgColor theme="0"/>
        </patternFill>
      </fill>
    </dxf>
    <dxf>
      <numFmt numFmtId="3" formatCode="#,##0"/>
      <fill>
        <patternFill patternType="solid">
          <fgColor indexed="64"/>
          <bgColor theme="0"/>
        </patternFill>
      </fill>
      <border diagonalUp="0" diagonalDown="0" outline="0">
        <left/>
        <right style="medium">
          <color indexed="64"/>
        </right>
        <top/>
        <bottom/>
      </border>
    </dxf>
    <dxf>
      <numFmt numFmtId="164" formatCode="&quot;$&quot;#,##0_);[Red]\(&quot;$&quot;#,##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border diagonalUp="0" diagonalDown="0" outline="0">
        <left style="medium">
          <color indexed="64"/>
        </left>
        <right/>
        <top/>
        <bottom/>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7" tint="0.39997558519241921"/>
        </patternFill>
      </fill>
    </dxf>
    <dxf>
      <fill>
        <patternFill>
          <bgColor theme="7" tint="0.79998168889431442"/>
        </patternFill>
      </fill>
    </dxf>
    <dxf>
      <fill>
        <patternFill>
          <bgColor theme="7" tint="0.79998168889431442"/>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6" tint="0.79998168889431442"/>
        </patternFill>
      </fill>
    </dxf>
    <dxf>
      <fill>
        <patternFill patternType="solid">
          <bgColor theme="6" tint="0.79998168889431442"/>
        </patternFill>
      </fill>
    </dxf>
    <dxf>
      <fill>
        <patternFill>
          <bgColor theme="9" tint="0.79998168889431442"/>
        </patternFill>
      </fill>
    </dxf>
    <dxf>
      <fill>
        <patternFill>
          <bgColor rgb="FFFFC000"/>
        </patternFill>
      </fill>
    </dxf>
    <dxf>
      <fill>
        <patternFill>
          <bgColor rgb="FFFFC000"/>
        </patternFill>
      </fill>
    </dxf>
    <dxf>
      <fill>
        <patternFill>
          <bgColor theme="5"/>
        </patternFill>
      </fill>
    </dxf>
    <dxf>
      <fill>
        <patternFill>
          <bgColor theme="5"/>
        </patternFill>
      </fill>
    </dxf>
    <dxf>
      <font>
        <b/>
      </font>
    </dxf>
    <dxf>
      <font>
        <b/>
      </font>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 formatCode="#,##0"/>
    </dxf>
    <dxf>
      <numFmt numFmtId="166" formatCode="_-[$$-409]* #,##0.00_ ;_-[$$-409]* \-#,##0.00\ ;_-[$$-409]* &quot;-&quot;??_ ;_-@_ "/>
    </dxf>
    <dxf>
      <numFmt numFmtId="3" formatCode="#,##0"/>
    </dxf>
    <dxf>
      <numFmt numFmtId="169" formatCode="#,##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'3Sales by country-Using Formula'!$B$5</c:f>
              <c:strCache>
                <c:ptCount val="1"/>
                <c:pt idx="0">
                  <c:v>India</c:v>
                </c:pt>
              </c:strCache>
            </c:strRef>
          </c:tx>
          <c:spPr>
            <a:ln w="28575" cap="rnd">
              <a:solidFill>
                <a:schemeClr val="accent1"/>
              </a:solidFill>
              <a:round/>
            </a:ln>
            <a:effectLst/>
          </c:spPr>
          <c:marker>
            <c:symbol val="none"/>
          </c:marker>
          <c:cat>
            <c:strRef>
              <c:f>'3Sales by country-Using Formula'!$C$4:$D$4</c:f>
              <c:strCache>
                <c:ptCount val="2"/>
                <c:pt idx="0">
                  <c:v>Amount</c:v>
                </c:pt>
                <c:pt idx="1">
                  <c:v>Unit</c:v>
                </c:pt>
              </c:strCache>
            </c:strRef>
          </c:cat>
          <c:val>
            <c:numRef>
              <c:f>'3Sales by country-Using Formula'!$C$5:$D$5</c:f>
              <c:numCache>
                <c:formatCode>#,##0</c:formatCode>
                <c:ptCount val="2"/>
                <c:pt idx="0" formatCode="_-[$$-409]* #,##0_ ;_-[$$-409]* \-#,##0\ ;_-[$$-409]* &quot;-&quot;??_ ;_-@_ ">
                  <c:v>252469</c:v>
                </c:pt>
                <c:pt idx="1">
                  <c:v>8760</c:v>
                </c:pt>
              </c:numCache>
            </c:numRef>
          </c:val>
          <c:smooth val="0"/>
          <c:extLst>
            <c:ext xmlns:c16="http://schemas.microsoft.com/office/drawing/2014/chart" uri="{C3380CC4-5D6E-409C-BE32-E72D297353CC}">
              <c16:uniqueId val="{00000000-FD9D-4A47-A6E9-13D89CD72EEE}"/>
            </c:ext>
          </c:extLst>
        </c:ser>
        <c:ser>
          <c:idx val="1"/>
          <c:order val="1"/>
          <c:tx>
            <c:strRef>
              <c:f>'3Sales by country-Using Formula'!$B$6</c:f>
              <c:strCache>
                <c:ptCount val="1"/>
                <c:pt idx="0">
                  <c:v>Canada</c:v>
                </c:pt>
              </c:strCache>
            </c:strRef>
          </c:tx>
          <c:spPr>
            <a:ln w="28575" cap="rnd">
              <a:solidFill>
                <a:schemeClr val="accent2"/>
              </a:solidFill>
              <a:round/>
            </a:ln>
            <a:effectLst/>
          </c:spPr>
          <c:marker>
            <c:symbol val="none"/>
          </c:marker>
          <c:cat>
            <c:strRef>
              <c:f>'3Sales by country-Using Formula'!$C$4:$D$4</c:f>
              <c:strCache>
                <c:ptCount val="2"/>
                <c:pt idx="0">
                  <c:v>Amount</c:v>
                </c:pt>
                <c:pt idx="1">
                  <c:v>Unit</c:v>
                </c:pt>
              </c:strCache>
            </c:strRef>
          </c:cat>
          <c:val>
            <c:numRef>
              <c:f>'3Sales by country-Using Formula'!$C$6:$D$6</c:f>
              <c:numCache>
                <c:formatCode>#,##0</c:formatCode>
                <c:ptCount val="2"/>
                <c:pt idx="0" formatCode="_-[$$-409]* #,##0_ ;_-[$$-409]* \-#,##0\ ;_-[$$-409]* &quot;-&quot;??_ ;_-@_ ">
                  <c:v>237944</c:v>
                </c:pt>
                <c:pt idx="1">
                  <c:v>7302</c:v>
                </c:pt>
              </c:numCache>
            </c:numRef>
          </c:val>
          <c:smooth val="0"/>
          <c:extLst>
            <c:ext xmlns:c16="http://schemas.microsoft.com/office/drawing/2014/chart" uri="{C3380CC4-5D6E-409C-BE32-E72D297353CC}">
              <c16:uniqueId val="{00000001-FD9D-4A47-A6E9-13D89CD72EEE}"/>
            </c:ext>
          </c:extLst>
        </c:ser>
        <c:ser>
          <c:idx val="2"/>
          <c:order val="2"/>
          <c:tx>
            <c:strRef>
              <c:f>'3Sales by country-Using Formula'!$B$7</c:f>
              <c:strCache>
                <c:ptCount val="1"/>
                <c:pt idx="0">
                  <c:v>New Zealand</c:v>
                </c:pt>
              </c:strCache>
            </c:strRef>
          </c:tx>
          <c:spPr>
            <a:ln w="28575" cap="rnd">
              <a:solidFill>
                <a:schemeClr val="accent3"/>
              </a:solidFill>
              <a:round/>
            </a:ln>
            <a:effectLst/>
          </c:spPr>
          <c:marker>
            <c:symbol val="none"/>
          </c:marker>
          <c:cat>
            <c:strRef>
              <c:f>'3Sales by country-Using Formula'!$C$4:$D$4</c:f>
              <c:strCache>
                <c:ptCount val="2"/>
                <c:pt idx="0">
                  <c:v>Amount</c:v>
                </c:pt>
                <c:pt idx="1">
                  <c:v>Unit</c:v>
                </c:pt>
              </c:strCache>
            </c:strRef>
          </c:cat>
          <c:val>
            <c:numRef>
              <c:f>'3Sales by country-Using Formula'!$C$7:$D$7</c:f>
              <c:numCache>
                <c:formatCode>#,##0</c:formatCode>
                <c:ptCount val="2"/>
                <c:pt idx="0" formatCode="_-[$$-409]* #,##0_ ;_-[$$-409]* \-#,##0\ ;_-[$$-409]* &quot;-&quot;??_ ;_-@_ ">
                  <c:v>218813</c:v>
                </c:pt>
                <c:pt idx="1">
                  <c:v>7431</c:v>
                </c:pt>
              </c:numCache>
            </c:numRef>
          </c:val>
          <c:smooth val="0"/>
          <c:extLst>
            <c:ext xmlns:c16="http://schemas.microsoft.com/office/drawing/2014/chart" uri="{C3380CC4-5D6E-409C-BE32-E72D297353CC}">
              <c16:uniqueId val="{00000005-5FA6-4A1D-A896-C558BE526AD8}"/>
            </c:ext>
          </c:extLst>
        </c:ser>
        <c:ser>
          <c:idx val="3"/>
          <c:order val="3"/>
          <c:tx>
            <c:strRef>
              <c:f>'3Sales by country-Using Formula'!$B$8</c:f>
              <c:strCache>
                <c:ptCount val="1"/>
                <c:pt idx="0">
                  <c:v>New Zealand</c:v>
                </c:pt>
              </c:strCache>
            </c:strRef>
          </c:tx>
          <c:spPr>
            <a:ln w="28575" cap="rnd">
              <a:solidFill>
                <a:schemeClr val="accent4"/>
              </a:solidFill>
              <a:round/>
            </a:ln>
            <a:effectLst/>
          </c:spPr>
          <c:marker>
            <c:symbol val="none"/>
          </c:marker>
          <c:cat>
            <c:strRef>
              <c:f>'3Sales by country-Using Formula'!$C$4:$D$4</c:f>
              <c:strCache>
                <c:ptCount val="2"/>
                <c:pt idx="0">
                  <c:v>Amount</c:v>
                </c:pt>
                <c:pt idx="1">
                  <c:v>Unit</c:v>
                </c:pt>
              </c:strCache>
            </c:strRef>
          </c:cat>
          <c:val>
            <c:numRef>
              <c:f>'3Sales by country-Using Formula'!$C$8:$D$8</c:f>
              <c:numCache>
                <c:formatCode>#,##0</c:formatCode>
                <c:ptCount val="2"/>
                <c:pt idx="0" formatCode="_-[$$-409]* #,##0_ ;_-[$$-409]* \-#,##0\ ;_-[$$-409]* &quot;-&quot;??_ ;_-@_ ">
                  <c:v>218813</c:v>
                </c:pt>
                <c:pt idx="1">
                  <c:v>7431</c:v>
                </c:pt>
              </c:numCache>
            </c:numRef>
          </c:val>
          <c:smooth val="0"/>
          <c:extLst>
            <c:ext xmlns:c16="http://schemas.microsoft.com/office/drawing/2014/chart" uri="{C3380CC4-5D6E-409C-BE32-E72D297353CC}">
              <c16:uniqueId val="{00000006-5FA6-4A1D-A896-C558BE526AD8}"/>
            </c:ext>
          </c:extLst>
        </c:ser>
        <c:ser>
          <c:idx val="4"/>
          <c:order val="4"/>
          <c:tx>
            <c:strRef>
              <c:f>'3Sales by country-Using Formula'!$B$9</c:f>
              <c:strCache>
                <c:ptCount val="1"/>
                <c:pt idx="0">
                  <c:v>USA</c:v>
                </c:pt>
              </c:strCache>
            </c:strRef>
          </c:tx>
          <c:spPr>
            <a:ln w="28575" cap="rnd">
              <a:solidFill>
                <a:schemeClr val="accent5"/>
              </a:solidFill>
              <a:round/>
            </a:ln>
            <a:effectLst/>
          </c:spPr>
          <c:marker>
            <c:symbol val="none"/>
          </c:marker>
          <c:cat>
            <c:strRef>
              <c:f>'3Sales by country-Using Formula'!$C$4:$D$4</c:f>
              <c:strCache>
                <c:ptCount val="2"/>
                <c:pt idx="0">
                  <c:v>Amount</c:v>
                </c:pt>
                <c:pt idx="1">
                  <c:v>Unit</c:v>
                </c:pt>
              </c:strCache>
            </c:strRef>
          </c:cat>
          <c:val>
            <c:numRef>
              <c:f>'3Sales by country-Using Formula'!$C$9:$D$9</c:f>
              <c:numCache>
                <c:formatCode>#,##0</c:formatCode>
                <c:ptCount val="2"/>
                <c:pt idx="0" formatCode="_-[$$-409]* #,##0_ ;_-[$$-409]* \-#,##0\ ;_-[$$-409]* &quot;-&quot;??_ ;_-@_ ">
                  <c:v>189434</c:v>
                </c:pt>
                <c:pt idx="1">
                  <c:v>10158</c:v>
                </c:pt>
              </c:numCache>
            </c:numRef>
          </c:val>
          <c:smooth val="0"/>
          <c:extLst>
            <c:ext xmlns:c16="http://schemas.microsoft.com/office/drawing/2014/chart" uri="{C3380CC4-5D6E-409C-BE32-E72D297353CC}">
              <c16:uniqueId val="{00000007-5FA6-4A1D-A896-C558BE526AD8}"/>
            </c:ext>
          </c:extLst>
        </c:ser>
        <c:ser>
          <c:idx val="5"/>
          <c:order val="5"/>
          <c:tx>
            <c:strRef>
              <c:f>'3Sales by country-Using Formula'!$B$10</c:f>
              <c:strCache>
                <c:ptCount val="1"/>
                <c:pt idx="0">
                  <c:v>UK</c:v>
                </c:pt>
              </c:strCache>
            </c:strRef>
          </c:tx>
          <c:spPr>
            <a:ln w="28575" cap="rnd">
              <a:solidFill>
                <a:schemeClr val="accent6"/>
              </a:solidFill>
              <a:round/>
            </a:ln>
            <a:effectLst/>
          </c:spPr>
          <c:marker>
            <c:symbol val="none"/>
          </c:marker>
          <c:cat>
            <c:strRef>
              <c:f>'3Sales by country-Using Formula'!$C$4:$D$4</c:f>
              <c:strCache>
                <c:ptCount val="2"/>
                <c:pt idx="0">
                  <c:v>Amount</c:v>
                </c:pt>
                <c:pt idx="1">
                  <c:v>Unit</c:v>
                </c:pt>
              </c:strCache>
            </c:strRef>
          </c:cat>
          <c:val>
            <c:numRef>
              <c:f>'3Sales by country-Using Formula'!$C$10:$D$10</c:f>
              <c:numCache>
                <c:formatCode>#,##0</c:formatCode>
                <c:ptCount val="2"/>
                <c:pt idx="0" formatCode="_-[$$-409]* #,##0_ ;_-[$$-409]* \-#,##0\ ;_-[$$-409]* &quot;-&quot;??_ ;_-@_ ">
                  <c:v>173530</c:v>
                </c:pt>
                <c:pt idx="1">
                  <c:v>5745</c:v>
                </c:pt>
              </c:numCache>
            </c:numRef>
          </c:val>
          <c:smooth val="0"/>
          <c:extLst>
            <c:ext xmlns:c16="http://schemas.microsoft.com/office/drawing/2014/chart" uri="{C3380CC4-5D6E-409C-BE32-E72D297353CC}">
              <c16:uniqueId val="{00000008-5FA6-4A1D-A896-C558BE526AD8}"/>
            </c:ext>
          </c:extLst>
        </c:ser>
        <c:ser>
          <c:idx val="6"/>
          <c:order val="6"/>
          <c:tx>
            <c:strRef>
              <c:f>'3Sales by country-Using Formula'!$B$11</c:f>
              <c:strCache>
                <c:ptCount val="1"/>
                <c:pt idx="0">
                  <c:v>Australia</c:v>
                </c:pt>
              </c:strCache>
            </c:strRef>
          </c:tx>
          <c:spPr>
            <a:ln w="28575" cap="rnd">
              <a:solidFill>
                <a:schemeClr val="accent1">
                  <a:lumMod val="60000"/>
                </a:schemeClr>
              </a:solidFill>
              <a:round/>
            </a:ln>
            <a:effectLst/>
          </c:spPr>
          <c:marker>
            <c:symbol val="none"/>
          </c:marker>
          <c:cat>
            <c:strRef>
              <c:f>'3Sales by country-Using Formula'!$C$4:$D$4</c:f>
              <c:strCache>
                <c:ptCount val="2"/>
                <c:pt idx="0">
                  <c:v>Amount</c:v>
                </c:pt>
                <c:pt idx="1">
                  <c:v>Unit</c:v>
                </c:pt>
              </c:strCache>
            </c:strRef>
          </c:cat>
          <c:val>
            <c:numRef>
              <c:f>'3Sales by country-Using Formula'!$C$11:$D$11</c:f>
              <c:numCache>
                <c:formatCode>#,##0</c:formatCode>
                <c:ptCount val="2"/>
                <c:pt idx="0" formatCode="_-[$$-409]* #,##0_ ;_-[$$-409]* \-#,##0\ ;_-[$$-409]* &quot;-&quot;??_ ;_-@_ ">
                  <c:v>168679</c:v>
                </c:pt>
                <c:pt idx="1">
                  <c:v>6264</c:v>
                </c:pt>
              </c:numCache>
            </c:numRef>
          </c:val>
          <c:smooth val="0"/>
          <c:extLst>
            <c:ext xmlns:c16="http://schemas.microsoft.com/office/drawing/2014/chart" uri="{C3380CC4-5D6E-409C-BE32-E72D297353CC}">
              <c16:uniqueId val="{00000009-5FA6-4A1D-A896-C558BE526AD8}"/>
            </c:ext>
          </c:extLst>
        </c:ser>
        <c:dLbls>
          <c:showLegendKey val="0"/>
          <c:showVal val="0"/>
          <c:showCatName val="0"/>
          <c:showSerName val="0"/>
          <c:showPercent val="0"/>
          <c:showBubbleSize val="0"/>
        </c:dLbls>
        <c:smooth val="0"/>
        <c:axId val="701797776"/>
        <c:axId val="621436688"/>
      </c:lineChart>
      <c:catAx>
        <c:axId val="70179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36688"/>
        <c:crosses val="autoZero"/>
        <c:auto val="1"/>
        <c:lblAlgn val="ctr"/>
        <c:lblOffset val="100"/>
        <c:noMultiLvlLbl val="0"/>
      </c:catAx>
      <c:valAx>
        <c:axId val="62143668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9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'3Sales by country-Using Formula'!$D$4</c:f>
              <c:strCache>
                <c:ptCount val="1"/>
                <c:pt idx="0">
                  <c:v>Unit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'3Sales by country-Using Formula'!$C$5:$C$11</c:f>
              <c:numCache>
                <c:formatCode>_-[$$-409]* #,##0_ ;_-[$$-409]* \-#,##0\ ;_-[$$-409]* "-"??_ ;_-@_ </c:formatCode>
                <c:ptCount val="7"/>
                <c:pt idx="0">
                  <c:v>252469</c:v>
                </c:pt>
                <c:pt idx="1">
                  <c:v>237944</c:v>
                </c:pt>
                <c:pt idx="2">
                  <c:v>218813</c:v>
                </c:pt>
                <c:pt idx="3">
                  <c:v>218813</c:v>
                </c:pt>
                <c:pt idx="4">
                  <c:v>189434</c:v>
                </c:pt>
                <c:pt idx="5">
                  <c:v>173530</c:v>
                </c:pt>
                <c:pt idx="6">
                  <c:v>168679</c:v>
                </c:pt>
              </c:numCache>
            </c:numRef>
          </c:xVal>
          <c:yVal>
            <c:numRef>
              <c:f>'3Sales by country-Using Formula'!$D$5:$D$11</c:f>
              <c:numCache>
                <c:formatCode>#,##0</c:formatCode>
                <c:ptCount val="7"/>
                <c:pt idx="0">
                  <c:v>8760</c:v>
                </c:pt>
                <c:pt idx="1">
                  <c:v>7302</c:v>
                </c:pt>
                <c:pt idx="2">
                  <c:v>7431</c:v>
                </c:pt>
                <c:pt idx="3">
                  <c:v>7431</c:v>
                </c:pt>
                <c:pt idx="4">
                  <c:v>10158</c:v>
                </c:pt>
                <c:pt idx="5">
                  <c:v>5745</c:v>
                </c:pt>
                <c:pt idx="6">
                  <c:v>6264</c:v>
                </c:pt>
              </c:numCache>
            </c:numRef>
          </c:yVal>
          <c:smooth val="0"/>
          <c:extLst>
            <c:ext xmlns:c16="http://schemas.microsoft.com/office/drawing/2014/chart" uri="{C3380CC4-5D6E-409C-BE32-E72D297353CC}">
              <c16:uniqueId val="{00000000-9451-46B1-A6DE-D49E7B0E0181}"/>
            </c:ext>
          </c:extLst>
        </c:ser>
        <c:dLbls>
          <c:showLegendKey val="0"/>
          <c:showVal val="0"/>
          <c:showCatName val="0"/>
          <c:showSerName val="0"/>
          <c:showPercent val="0"/>
          <c:showBubbleSize val="0"/>
        </c:dLbls>
        <c:axId val="577588000"/>
        <c:axId val="618755968"/>
      </c:scatterChart>
      <c:valAx>
        <c:axId val="57758800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55968"/>
        <c:crosses val="autoZero"/>
        <c:crossBetween val="midCat"/>
      </c:valAx>
      <c:valAx>
        <c:axId val="61875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88000"/>
        <c:crosses val="autoZero"/>
        <c:crossBetween val="midCat"/>
      </c:valAx>
      <c:spPr>
        <a:noFill/>
        <a:ln>
          <a:noFill/>
        </a:ln>
        <a:effectLst/>
      </c:spPr>
    </c:plotArea>
    <c:plotVisOnly val="1"/>
    <c:dispBlanksAs val="gap"/>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[beginner-DA-course-blank.xlsx]4 Sales by Country-Pivot table!PivotTable26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 Sales by Country-Pivot table'!$B$3</c:f>
              <c:strCache>
                <c:ptCount val="1"/>
                <c:pt idx="0">
                  <c:v>Sum of Amount</c:v>
                </c:pt>
              </c:strCache>
            </c:strRef>
          </c:tx>
          <c:spPr>
            <a:solidFill>
              <a:schemeClr val="accent1"/>
            </a:solidFill>
            <a:ln>
              <a:noFill/>
            </a:ln>
            <a:effectLst/>
          </c:spPr>
          <c:invertIfNegative val="0"/>
          <c:cat>
            <c:strRef>
              <c:f>'4 Sales by Country-Pivot table'!$A$4:$A$9</c:f>
              <c:strCache>
                <c:ptCount val="6"/>
                <c:pt idx="0">
                  <c:v>UK</c:v>
                </c:pt>
                <c:pt idx="1">
                  <c:v>India</c:v>
                </c:pt>
                <c:pt idx="2">
                  <c:v>Australia</c:v>
                </c:pt>
                <c:pt idx="3">
                  <c:v>Canada</c:v>
                </c:pt>
                <c:pt idx="4">
                  <c:v>USA</c:v>
                </c:pt>
                <c:pt idx="5">
                  <c:v>New Zealand</c:v>
                </c:pt>
              </c:strCache>
            </c:strRef>
          </c:cat>
          <c:val>
            <c:numRef>
              <c:f>'4 Sales by Country-Pivot table'!$B$4:$B$9</c:f>
              <c:numCache>
                <c:formatCode>_-[$$-409]* #,##0.00_ ;_-[$$-409]* \-#,##0.00\ ;_-[$$-409]* "-"??_ ;_-@_ </c:formatCode>
                <c:ptCount val="6"/>
                <c:pt idx="0">
                  <c:v>17808</c:v>
                </c:pt>
                <c:pt idx="1">
                  <c:v>16527</c:v>
                </c:pt>
                <c:pt idx="2">
                  <c:v>14714</c:v>
                </c:pt>
                <c:pt idx="3">
                  <c:v>13797</c:v>
                </c:pt>
                <c:pt idx="4">
                  <c:v>12383</c:v>
                </c:pt>
                <c:pt idx="5">
                  <c:v>7987</c:v>
                </c:pt>
              </c:numCache>
            </c:numRef>
          </c:val>
          <c:extLst>
            <c:ext xmlns:c16="http://schemas.microsoft.com/office/drawing/2014/chart" uri="{C3380CC4-5D6E-409C-BE32-E72D297353CC}">
              <c16:uniqueId val="{00000000-2905-4822-B201-7A55F0F64ACA}"/>
            </c:ext>
          </c:extLst>
        </c:ser>
        <c:ser>
          <c:idx val="1"/>
          <c:order val="1"/>
          <c:tx>
            <c:strRef>
              <c:f>'4 Sales by Country-Pivot table'!$C$3</c:f>
              <c:strCache>
                <c:ptCount val="1"/>
                <c:pt idx="0">
                  <c:v> </c:v>
                </c:pt>
              </c:strCache>
            </c:strRef>
          </c:tx>
          <c:spPr>
            <a:solidFill>
              <a:schemeClr val="accent2"/>
            </a:solidFill>
            <a:ln>
              <a:noFill/>
            </a:ln>
            <a:effectLst/>
          </c:spPr>
          <c:invertIfNegative val="0"/>
          <c:cat>
            <c:strRef>
              <c:f>'4 Sales by Country-Pivot table'!$A$4:$A$9</c:f>
              <c:strCache>
                <c:ptCount val="6"/>
                <c:pt idx="0">
                  <c:v>UK</c:v>
                </c:pt>
                <c:pt idx="1">
                  <c:v>India</c:v>
                </c:pt>
                <c:pt idx="2">
                  <c:v>Australia</c:v>
                </c:pt>
                <c:pt idx="3">
                  <c:v>Canada</c:v>
                </c:pt>
                <c:pt idx="4">
                  <c:v>USA</c:v>
                </c:pt>
                <c:pt idx="5">
                  <c:v>New Zealand</c:v>
                </c:pt>
              </c:strCache>
            </c:strRef>
          </c:cat>
          <c:val>
            <c:numRef>
              <c:f>'4 Sales by Country-Pivot table'!$C$4:$C$9</c:f>
              <c:numCache>
                <c:formatCode>General</c:formatCode>
                <c:ptCount val="6"/>
                <c:pt idx="0">
                  <c:v>17808</c:v>
                </c:pt>
                <c:pt idx="1">
                  <c:v>16527</c:v>
                </c:pt>
                <c:pt idx="2">
                  <c:v>14714</c:v>
                </c:pt>
                <c:pt idx="3">
                  <c:v>13797</c:v>
                </c:pt>
                <c:pt idx="4">
                  <c:v>12383</c:v>
                </c:pt>
                <c:pt idx="5">
                  <c:v>7987</c:v>
                </c:pt>
              </c:numCache>
            </c:numRef>
          </c:val>
          <c:extLst>
            <c:ext xmlns:c16="http://schemas.microsoft.com/office/drawing/2014/chart" uri="{C3380CC4-5D6E-409C-BE32-E72D297353CC}">
              <c16:uniqueId val="{00000001-2905-4822-B201-7A55F0F64ACA}"/>
            </c:ext>
          </c:extLst>
        </c:ser>
        <c:ser>
          <c:idx val="2"/>
          <c:order val="2"/>
          <c:tx>
            <c:strRef>
              <c:f>'4 Sales by Country-Pivot table'!$D$3</c:f>
              <c:strCache>
                <c:ptCount val="1"/>
                <c:pt idx="0">
                  <c:v>Sum of Units</c:v>
                </c:pt>
              </c:strCache>
            </c:strRef>
          </c:tx>
          <c:spPr>
            <a:solidFill>
              <a:schemeClr val="accent3"/>
            </a:solidFill>
            <a:ln>
              <a:noFill/>
            </a:ln>
            <a:effectLst/>
          </c:spPr>
          <c:invertIfNegative val="0"/>
          <c:cat>
            <c:strRef>
              <c:f>'4 Sales by Country-Pivot table'!$A$4:$A$9</c:f>
              <c:strCache>
                <c:ptCount val="6"/>
                <c:pt idx="0">
                  <c:v>UK</c:v>
                </c:pt>
                <c:pt idx="1">
                  <c:v>India</c:v>
                </c:pt>
                <c:pt idx="2">
                  <c:v>Australia</c:v>
                </c:pt>
                <c:pt idx="3">
                  <c:v>Canada</c:v>
                </c:pt>
                <c:pt idx="4">
                  <c:v>USA</c:v>
                </c:pt>
                <c:pt idx="5">
                  <c:v>New Zealand</c:v>
                </c:pt>
              </c:strCache>
            </c:strRef>
          </c:cat>
          <c:val>
            <c:numRef>
              <c:f>'4 Sales by Country-Pivot table'!$D$4:$D$9</c:f>
              <c:numCache>
                <c:formatCode>#,##0</c:formatCode>
                <c:ptCount val="6"/>
                <c:pt idx="0">
                  <c:v>309</c:v>
                </c:pt>
                <c:pt idx="1">
                  <c:v>417</c:v>
                </c:pt>
                <c:pt idx="2">
                  <c:v>915</c:v>
                </c:pt>
                <c:pt idx="3">
                  <c:v>1053</c:v>
                </c:pt>
                <c:pt idx="4">
                  <c:v>804</c:v>
                </c:pt>
                <c:pt idx="5">
                  <c:v>345</c:v>
                </c:pt>
              </c:numCache>
            </c:numRef>
          </c:val>
          <c:extLst>
            <c:ext xmlns:c16="http://schemas.microsoft.com/office/drawing/2014/chart" uri="{C3380CC4-5D6E-409C-BE32-E72D297353CC}">
              <c16:uniqueId val="{00000002-2905-4822-B201-7A55F0F64ACA}"/>
            </c:ext>
          </c:extLst>
        </c:ser>
        <c:dLbls>
          <c:showLegendKey val="0"/>
          <c:showVal val="0"/>
          <c:showCatName val="0"/>
          <c:showSerName val="0"/>
          <c:showPercent val="0"/>
          <c:showBubbleSize val="0"/>
        </c:dLbls>
        <c:gapWidth val="219"/>
        <c:overlap val="-27"/>
        <c:axId val="388398352"/>
        <c:axId val="544618800"/>
      </c:barChart>
      <c:catAx>
        <c:axId val="38839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618800"/>
        <c:crosses val="autoZero"/>
        <c:auto val="1"/>
        <c:lblAlgn val="ctr"/>
        <c:lblOffset val="100"/>
        <c:noMultiLvlLbl val="0"/>
      </c:catAx>
      <c:valAx>
        <c:axId val="54461880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9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[beginner-DA-course-blank.xlsx]5. Top 5 Products $ per Unit!PivotTable3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'5. Top 5 Products $ per Unit'!$C$5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2B81-43D6-AD0F-182C474ECE4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81-43D6-AD0F-182C474ECE4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2B81-43D6-AD0F-182C474ECE4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6-2B81-43D6-AD0F-182C474ECE4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2B81-43D6-AD0F-182C474ECE46}"/>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81-43D6-AD0F-182C474ECE46}"/>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81-43D6-AD0F-182C474ECE46}"/>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81-43D6-AD0F-182C474ECE46}"/>
                </c:ext>
              </c:extLst>
            </c:dLbl>
            <c:dLbl>
              <c:idx val="3"/>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81-43D6-AD0F-182C474ECE46}"/>
                </c:ext>
              </c:extLst>
            </c:dLbl>
            <c:dLbl>
              <c:idx val="4"/>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81-43D6-AD0F-182C474ECE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'5. Top 5 Products $ per Unit'!$B$6:$B$11</c:f>
              <c:strCache>
                <c:ptCount val="5"/>
                <c:pt idx="0">
                  <c:v>Raspberry Choco</c:v>
                </c:pt>
                <c:pt idx="1">
                  <c:v>Peanut Butter Cubes</c:v>
                </c:pt>
                <c:pt idx="2">
                  <c:v>85% Dark Bars</c:v>
                </c:pt>
                <c:pt idx="3">
                  <c:v>Baker's Choco Chips</c:v>
                </c:pt>
                <c:pt idx="4">
                  <c:v>After Nines</c:v>
                </c:pt>
              </c:strCache>
            </c:strRef>
          </c:cat>
          <c:val>
            <c:numRef>
              <c:f>'5. Top 5 Products $ per Unit'!$C$6:$C$11</c:f>
              <c:numCache>
                <c:formatCode>\$#,##0.00;\-\$#,##0.00;\$#,##0.00</c:formatCode>
                <c:ptCount val="5"/>
                <c:pt idx="0">
                  <c:v>44.990867579908674</c:v>
                </c:pt>
                <c:pt idx="1">
                  <c:v>37.303128371089535</c:v>
                </c:pt>
                <c:pt idx="2">
                  <c:v>33.88697318007663</c:v>
                </c:pt>
                <c:pt idx="3">
                  <c:v>32.807189542483663</c:v>
                </c:pt>
                <c:pt idx="4">
                  <c:v>32.301656920077974</c:v>
                </c:pt>
              </c:numCache>
            </c:numRef>
          </c:val>
          <c:extLst>
            <c:ext xmlns:c16="http://schemas.microsoft.com/office/drawing/2014/chart" uri="{C3380CC4-5D6E-409C-BE32-E72D297353CC}">
              <c16:uniqueId val="{00000000-2B81-43D6-AD0F-182C474ECE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[beginner-DA-course-blank.xlsx]7. Best sales person in Country!PivotTable5</c:name>
    <c:fmtId val="0"/>
  </c:pivotSource>
  <c:chart>
    <c:title>
      <c:overlay val="0"/>
      <c:spPr>
        <a:noFill/>
        <a:ln>
          <a:noFill/>
        </a:ln>
        <a:effectLst/>
      </c:spPr>
      <c:txPr>
        <a:bodyPr rot="0" spcFirstLastPara="1" vertOverflow="ellipsis" vert="horz" wrap="square" anchor="ctr" anchorCtr="1"/>
        <a:lstStyle/>
        <a:p>
          <a:pPr>
            <a:defRPr sz="16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 Best sales person in Country'!$H$5</c:f>
              <c:strCache>
                <c:ptCount val="1"/>
                <c:pt idx="0">
                  <c:v>Total</c:v>
                </c:pt>
              </c:strCache>
            </c:strRef>
          </c:tx>
          <c:spPr>
            <a:solidFill>
              <a:schemeClr val="accent1"/>
            </a:solidFill>
            <a:ln>
              <a:solidFill>
                <a:schemeClr val="accent1"/>
              </a:solidFill>
            </a:ln>
            <a:effectLst/>
          </c:spPr>
          <c:invertIfNegative val="1"/>
          <c:cat>
            <c:strRef>
              <c:f>'7. Best sales person in Country'!$G$6:$G$12</c:f>
              <c:strCache>
                <c:ptCount val="6"/>
                <c:pt idx="0">
                  <c:v>Australia</c:v>
                </c:pt>
                <c:pt idx="1">
                  <c:v>Canada</c:v>
                </c:pt>
                <c:pt idx="2">
                  <c:v>India</c:v>
                </c:pt>
                <c:pt idx="3">
                  <c:v>New Zealand</c:v>
                </c:pt>
                <c:pt idx="4">
                  <c:v>UK</c:v>
                </c:pt>
                <c:pt idx="5">
                  <c:v>USA</c:v>
                </c:pt>
              </c:strCache>
            </c:strRef>
          </c:cat>
          <c:val>
            <c:numRef>
              <c:f>'7. Best sales person in Country'!$H$6:$H$12</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5B1C-49DC-94DC-7E44200DF4D1}"/>
            </c:ext>
          </c:extLst>
        </c:ser>
        <c:dLbls>
          <c:showLegendKey val="0"/>
          <c:showVal val="0"/>
          <c:showCatName val="0"/>
          <c:showSerName val="0"/>
          <c:showPercent val="0"/>
          <c:showBubbleSize val="0"/>
        </c:dLbls>
        <c:gapWidth val="219"/>
        <c:overlap val="-27"/>
        <c:axId val="297057472"/>
        <c:axId val="300754064"/>
      </c:barChart>
      <c:catAx>
        <c:axId val="297057472"/>
        <c:scaling>
          <c:orientation val="minMax"/>
        </c:scaling>
        <c:delete val="0"/>
        <c:axPos val="b"/>
        <c:numFmt formatCode="General" sourceLinked="1"/>
        <c:majorTickMark val="none"/>
        <c:minorTickMark val="none"/>
        <c:tickLblPos val="nextTo"/>
        <c:spPr>
          <a:solidFill>
            <a:schemeClr val="accent6">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0754064"/>
        <c:crosses val="autoZero"/>
        <c:auto val="1"/>
        <c:lblAlgn val="ctr"/>
        <c:lblOffset val="100"/>
        <c:noMultiLvlLbl val="0"/>
      </c:catAx>
      <c:valAx>
        <c:axId val="30075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2"/>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5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[beginner-DA-course-blank.xlsx]8. Profit-Product Analysis!PivotTable7</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7625" cmpd="sng">
            <a:solidFill>
              <a:schemeClr val="accent1"/>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 Profit-Product Analysis'!$F$9</c:f>
              <c:strCache>
                <c:ptCount val="1"/>
                <c:pt idx="0">
                  <c:v>Total</c:v>
                </c:pt>
              </c:strCache>
            </c:strRef>
          </c:tx>
          <c:spPr>
            <a:solidFill>
              <a:schemeClr val="accent1"/>
            </a:solidFill>
            <a:ln w="47625" cmpd="sng">
              <a:solidFill>
                <a:schemeClr val="accent1"/>
              </a:solidFill>
              <a:prstDash val="solid"/>
            </a:ln>
            <a:effectLst/>
          </c:spPr>
          <c:invertIfNegative val="0"/>
          <c:cat>
            <c:strRef>
              <c:f>'8. Profit-Product Analysis'!$E$10:$E$30</c:f>
              <c:strCache>
                <c:ptCount val="20"/>
                <c:pt idx="0">
                  <c:v>70% Dark Bites</c:v>
                </c:pt>
                <c:pt idx="1">
                  <c:v>After Nines</c:v>
                </c:pt>
                <c:pt idx="2">
                  <c:v>Baker's Choco Chips</c:v>
                </c:pt>
                <c:pt idx="3">
                  <c:v>Caramel Stuffed Bars</c:v>
                </c:pt>
                <c:pt idx="4">
                  <c:v>Eclairs</c:v>
                </c:pt>
                <c:pt idx="5">
                  <c:v>Fruit &amp; Nut Bars</c:v>
                </c:pt>
                <c:pt idx="6">
                  <c:v>Manuka Honey Choco</c:v>
                </c:pt>
                <c:pt idx="7">
                  <c:v>Mint Chip Choco</c:v>
                </c:pt>
                <c:pt idx="8">
                  <c:v>Organic Choco Syrup</c:v>
                </c:pt>
                <c:pt idx="9">
                  <c:v>Peanut Butter Cubes</c:v>
                </c:pt>
                <c:pt idx="10">
                  <c:v>Smooth Sliky Salty</c:v>
                </c:pt>
                <c:pt idx="11">
                  <c:v>Spicy Special Slims</c:v>
                </c:pt>
                <c:pt idx="12">
                  <c:v>White Choc</c:v>
                </c:pt>
                <c:pt idx="13">
                  <c:v>99% Dark &amp; Pure</c:v>
                </c:pt>
                <c:pt idx="14">
                  <c:v>Almond Choco</c:v>
                </c:pt>
                <c:pt idx="15">
                  <c:v>50% Dark Bites</c:v>
                </c:pt>
                <c:pt idx="16">
                  <c:v>85% Dark Bars</c:v>
                </c:pt>
                <c:pt idx="17">
                  <c:v>Orange Choco</c:v>
                </c:pt>
                <c:pt idx="18">
                  <c:v>Raspberry Choco</c:v>
                </c:pt>
                <c:pt idx="19">
                  <c:v>Drinking Coco</c:v>
                </c:pt>
              </c:strCache>
            </c:strRef>
          </c:cat>
          <c:val>
            <c:numRef>
              <c:f>'8. Profit-Product Analysis'!$F$10:$F$30</c:f>
              <c:numCache>
                <c:formatCode>\$#,##0.00;\-\$#,##0.00;\$#,##0.00</c:formatCode>
                <c:ptCount val="20"/>
                <c:pt idx="0">
                  <c:v>946.88999999999942</c:v>
                </c:pt>
                <c:pt idx="1">
                  <c:v>7582.7100000000009</c:v>
                </c:pt>
                <c:pt idx="2">
                  <c:v>20928.599999999999</c:v>
                </c:pt>
                <c:pt idx="3">
                  <c:v>7935.9599999999991</c:v>
                </c:pt>
                <c:pt idx="4">
                  <c:v>16977.84</c:v>
                </c:pt>
                <c:pt idx="5">
                  <c:v>10344.119999999999</c:v>
                </c:pt>
                <c:pt idx="6">
                  <c:v>9888.9599999999991</c:v>
                </c:pt>
                <c:pt idx="7">
                  <c:v>-96.019999999999527</c:v>
                </c:pt>
                <c:pt idx="8">
                  <c:v>4576.1099999999997</c:v>
                </c:pt>
                <c:pt idx="9">
                  <c:v>5797.24</c:v>
                </c:pt>
                <c:pt idx="10">
                  <c:v>7093.35</c:v>
                </c:pt>
                <c:pt idx="11">
                  <c:v>156</c:v>
                </c:pt>
                <c:pt idx="12">
                  <c:v>10790.45</c:v>
                </c:pt>
                <c:pt idx="13">
                  <c:v>7845.48</c:v>
                </c:pt>
                <c:pt idx="14">
                  <c:v>-5610.24</c:v>
                </c:pt>
                <c:pt idx="15">
                  <c:v>9251.2999999999993</c:v>
                </c:pt>
                <c:pt idx="16">
                  <c:v>5891.06</c:v>
                </c:pt>
                <c:pt idx="17">
                  <c:v>8335.2200000000012</c:v>
                </c:pt>
                <c:pt idx="18">
                  <c:v>9731.81</c:v>
                </c:pt>
                <c:pt idx="19">
                  <c:v>11523.2</c:v>
                </c:pt>
              </c:numCache>
            </c:numRef>
          </c:val>
          <c:extLst>
            <c:ext xmlns:c16="http://schemas.microsoft.com/office/drawing/2014/chart" uri="{C3380CC4-5D6E-409C-BE32-E72D297353CC}">
              <c16:uniqueId val="{00000000-2CD7-40FA-A92A-E20B7D5DD11D}"/>
            </c:ext>
          </c:extLst>
        </c:ser>
        <c:dLbls>
          <c:showLegendKey val="0"/>
          <c:showVal val="0"/>
          <c:showCatName val="0"/>
          <c:showSerName val="0"/>
          <c:showPercent val="0"/>
          <c:showBubbleSize val="0"/>
        </c:dLbls>
        <c:gapWidth val="219"/>
        <c:axId val="1632572240"/>
        <c:axId val="1481445312"/>
      </c:barChart>
      <c:catAx>
        <c:axId val="163257224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45312"/>
        <c:crosses val="autoZero"/>
        <c:auto val="1"/>
        <c:lblAlgn val="ctr"/>
        <c:lblOffset val="100"/>
        <c:noMultiLvlLbl val="0"/>
      </c:catAx>
      <c:valAx>
        <c:axId val="148144531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57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accent6">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'9.Country level Sales report'!$I$8</c:f>
              <c:strCache>
                <c:ptCount val="1"/>
                <c:pt idx="0">
                  <c:v>Brien Boise</c:v>
                </c:pt>
              </c:strCache>
            </c:strRef>
          </c:tx>
          <c:spPr>
            <a:solidFill>
              <a:schemeClr val="accent1"/>
            </a:solidFill>
            <a:ln>
              <a:noFill/>
            </a:ln>
            <a:effectLst/>
          </c:spPr>
          <c:invertIfNegative val="0"/>
          <c:cat>
            <c:strRef>
              <c:f>'9.Country level Sales report'!$J$7:$K$7</c:f>
              <c:strCache>
                <c:ptCount val="2"/>
                <c:pt idx="0">
                  <c:v>Amount</c:v>
                </c:pt>
                <c:pt idx="1">
                  <c:v>Units</c:v>
                </c:pt>
              </c:strCache>
            </c:strRef>
          </c:cat>
          <c:val>
            <c:numRef>
              <c:f>'9.Country level Sales report'!$J$8:$K$8</c:f>
              <c:numCache>
                <c:formatCode>General</c:formatCode>
                <c:ptCount val="2"/>
                <c:pt idx="0" formatCode="_-[$$-409]* #,##0_ ;_-[$$-409]* \-#,##0\ ;_-[$$-409]* &quot;-&quot;??_ ;_-@_ ">
                  <c:v>15141</c:v>
                </c:pt>
                <c:pt idx="1">
                  <c:v>1182</c:v>
                </c:pt>
              </c:numCache>
            </c:numRef>
          </c:val>
          <c:extLst>
            <c:ext xmlns:c16="http://schemas.microsoft.com/office/drawing/2014/chart" uri="{C3380CC4-5D6E-409C-BE32-E72D297353CC}">
              <c16:uniqueId val="{00000000-96BB-4B7D-B664-0C932B38DFFA}"/>
            </c:ext>
          </c:extLst>
        </c:ser>
        <c:ser>
          <c:idx val="1"/>
          <c:order val="1"/>
          <c:tx>
            <c:strRef>
              <c:f>'9.Country level Sales report'!$I$9</c:f>
              <c:strCache>
                <c:ptCount val="1"/>
                <c:pt idx="0">
                  <c:v>Barr Faughny</c:v>
                </c:pt>
              </c:strCache>
            </c:strRef>
          </c:tx>
          <c:spPr>
            <a:solidFill>
              <a:schemeClr val="accent2"/>
            </a:solidFill>
            <a:ln>
              <a:noFill/>
            </a:ln>
            <a:effectLst/>
          </c:spPr>
          <c:invertIfNegative val="0"/>
          <c:cat>
            <c:strRef>
              <c:f>'9.Country level Sales report'!$J$7:$K$7</c:f>
              <c:strCache>
                <c:ptCount val="2"/>
                <c:pt idx="0">
                  <c:v>Amount</c:v>
                </c:pt>
                <c:pt idx="1">
                  <c:v>Units</c:v>
                </c:pt>
              </c:strCache>
            </c:strRef>
          </c:cat>
          <c:val>
            <c:numRef>
              <c:f>'9.Country level Sales report'!$J$9:$K$9</c:f>
              <c:numCache>
                <c:formatCode>General</c:formatCode>
                <c:ptCount val="2"/>
                <c:pt idx="0" formatCode="_-[$$-409]* #,##0_ ;_-[$$-409]* \-#,##0\ ;_-[$$-409]* &quot;-&quot;??_ ;_-@_ ">
                  <c:v>18928</c:v>
                </c:pt>
                <c:pt idx="1">
                  <c:v>738</c:v>
                </c:pt>
              </c:numCache>
            </c:numRef>
          </c:val>
          <c:extLst>
            <c:ext xmlns:c16="http://schemas.microsoft.com/office/drawing/2014/chart" uri="{C3380CC4-5D6E-409C-BE32-E72D297353CC}">
              <c16:uniqueId val="{00000001-96BB-4B7D-B664-0C932B38DFFA}"/>
            </c:ext>
          </c:extLst>
        </c:ser>
        <c:ser>
          <c:idx val="2"/>
          <c:order val="2"/>
          <c:tx>
            <c:strRef>
              <c:f>'9.Country level Sales report'!$I$10</c:f>
              <c:strCache>
                <c:ptCount val="1"/>
                <c:pt idx="0">
                  <c:v>Carla Molina</c:v>
                </c:pt>
              </c:strCache>
            </c:strRef>
          </c:tx>
          <c:spPr>
            <a:solidFill>
              <a:schemeClr val="accent3"/>
            </a:solidFill>
            <a:ln>
              <a:noFill/>
            </a:ln>
            <a:effectLst/>
          </c:spPr>
          <c:invertIfNegative val="0"/>
          <c:cat>
            <c:strRef>
              <c:f>'9.Country level Sales report'!$J$7:$K$7</c:f>
              <c:strCache>
                <c:ptCount val="2"/>
                <c:pt idx="0">
                  <c:v>Amount</c:v>
                </c:pt>
                <c:pt idx="1">
                  <c:v>Units</c:v>
                </c:pt>
              </c:strCache>
            </c:strRef>
          </c:cat>
          <c:val>
            <c:numRef>
              <c:f>'9.Country level Sales report'!$J$10:$K$10</c:f>
              <c:numCache>
                <c:formatCode>General</c:formatCode>
                <c:ptCount val="2"/>
                <c:pt idx="0" formatCode="_-[$$-409]* #,##0_ ;_-[$$-409]* \-#,##0\ ;_-[$$-409]* &quot;-&quot;??_ ;_-@_ ">
                  <c:v>6069</c:v>
                </c:pt>
                <c:pt idx="1">
                  <c:v>24</c:v>
                </c:pt>
              </c:numCache>
            </c:numRef>
          </c:val>
          <c:extLst>
            <c:ext xmlns:c16="http://schemas.microsoft.com/office/drawing/2014/chart" uri="{C3380CC4-5D6E-409C-BE32-E72D297353CC}">
              <c16:uniqueId val="{00000002-96BB-4B7D-B664-0C932B38DFFA}"/>
            </c:ext>
          </c:extLst>
        </c:ser>
        <c:ser>
          <c:idx val="3"/>
          <c:order val="3"/>
          <c:tx>
            <c:strRef>
              <c:f>'9.Country level Sales report'!$I$11</c:f>
              <c:strCache>
                <c:ptCount val="1"/>
                <c:pt idx="0">
                  <c:v>Oby Sorrel</c:v>
                </c:pt>
              </c:strCache>
            </c:strRef>
          </c:tx>
          <c:spPr>
            <a:solidFill>
              <a:schemeClr val="accent4"/>
            </a:solidFill>
            <a:ln>
              <a:noFill/>
            </a:ln>
            <a:effectLst/>
          </c:spPr>
          <c:invertIfNegative val="0"/>
          <c:cat>
            <c:strRef>
              <c:f>'9.Country level Sales report'!$J$7:$K$7</c:f>
              <c:strCache>
                <c:ptCount val="2"/>
                <c:pt idx="0">
                  <c:v>Amount</c:v>
                </c:pt>
                <c:pt idx="1">
                  <c:v>Units</c:v>
                </c:pt>
              </c:strCache>
            </c:strRef>
          </c:cat>
          <c:val>
            <c:numRef>
              <c:f>'9.Country level Sales report'!$J$11:$K$11</c:f>
              <c:numCache>
                <c:formatCode>General</c:formatCode>
                <c:ptCount val="2"/>
                <c:pt idx="0" formatCode="_-[$$-409]* #,##0_ ;_-[$$-409]* \-#,##0\ ;_-[$$-409]* &quot;-&quot;??_ ;_-@_ ">
                  <c:v>14714</c:v>
                </c:pt>
                <c:pt idx="1">
                  <c:v>915</c:v>
                </c:pt>
              </c:numCache>
            </c:numRef>
          </c:val>
          <c:extLst>
            <c:ext xmlns:c16="http://schemas.microsoft.com/office/drawing/2014/chart" uri="{C3380CC4-5D6E-409C-BE32-E72D297353CC}">
              <c16:uniqueId val="{00000003-96BB-4B7D-B664-0C932B38DFFA}"/>
            </c:ext>
          </c:extLst>
        </c:ser>
        <c:ser>
          <c:idx val="4"/>
          <c:order val="4"/>
          <c:tx>
            <c:strRef>
              <c:f>'9.Country level Sales report'!$I$12</c:f>
              <c:strCache>
                <c:ptCount val="1"/>
                <c:pt idx="0">
                  <c:v>Ram Mahesh</c:v>
                </c:pt>
              </c:strCache>
            </c:strRef>
          </c:tx>
          <c:spPr>
            <a:solidFill>
              <a:schemeClr val="accent5"/>
            </a:solidFill>
            <a:ln>
              <a:noFill/>
            </a:ln>
            <a:effectLst/>
          </c:spPr>
          <c:invertIfNegative val="0"/>
          <c:cat>
            <c:strRef>
              <c:f>'9.Country level Sales report'!$J$7:$K$7</c:f>
              <c:strCache>
                <c:ptCount val="2"/>
                <c:pt idx="0">
                  <c:v>Amount</c:v>
                </c:pt>
                <c:pt idx="1">
                  <c:v>Units</c:v>
                </c:pt>
              </c:strCache>
            </c:strRef>
          </c:cat>
          <c:val>
            <c:numRef>
              <c:f>'9.Country level Sales report'!$J$12:$K$12</c:f>
              <c:numCache>
                <c:formatCode>General</c:formatCode>
                <c:ptCount val="2"/>
                <c:pt idx="0" formatCode="_-[$$-409]* #,##0_ ;_-[$$-409]* \-#,##0\ ;_-[$$-409]* &quot;-&quot;??_ ;_-@_ ">
                  <c:v>20097</c:v>
                </c:pt>
                <c:pt idx="1">
                  <c:v>711</c:v>
                </c:pt>
              </c:numCache>
            </c:numRef>
          </c:val>
          <c:extLst>
            <c:ext xmlns:c16="http://schemas.microsoft.com/office/drawing/2014/chart" uri="{C3380CC4-5D6E-409C-BE32-E72D297353CC}">
              <c16:uniqueId val="{00000004-96BB-4B7D-B664-0C932B38DFFA}"/>
            </c:ext>
          </c:extLst>
        </c:ser>
        <c:ser>
          <c:idx val="5"/>
          <c:order val="5"/>
          <c:tx>
            <c:strRef>
              <c:f>'9.Country level Sales report'!$I$13</c:f>
              <c:strCache>
                <c:ptCount val="1"/>
                <c:pt idx="0">
                  <c:v>Ches Bonnell</c:v>
                </c:pt>
              </c:strCache>
            </c:strRef>
          </c:tx>
          <c:spPr>
            <a:solidFill>
              <a:schemeClr val="accent6"/>
            </a:solidFill>
            <a:ln>
              <a:noFill/>
            </a:ln>
            <a:effectLst/>
          </c:spPr>
          <c:invertIfNegative val="0"/>
          <c:cat>
            <c:strRef>
              <c:f>'9.Country level Sales report'!$J$7:$K$7</c:f>
              <c:strCache>
                <c:ptCount val="2"/>
                <c:pt idx="0">
                  <c:v>Amount</c:v>
                </c:pt>
                <c:pt idx="1">
                  <c:v>Units</c:v>
                </c:pt>
              </c:strCache>
            </c:strRef>
          </c:cat>
          <c:val>
            <c:numRef>
              <c:f>'9.Country level Sales report'!$J$13:$K$13</c:f>
              <c:numCache>
                <c:formatCode>General</c:formatCode>
                <c:ptCount val="2"/>
                <c:pt idx="0" formatCode="_-[$$-409]* #,##0_ ;_-[$$-409]* \-#,##0\ ;_-[$$-409]* &quot;-&quot;??_ ;_-@_ ">
                  <c:v>18865</c:v>
                </c:pt>
                <c:pt idx="1">
                  <c:v>915</c:v>
                </c:pt>
              </c:numCache>
            </c:numRef>
          </c:val>
          <c:extLst>
            <c:ext xmlns:c16="http://schemas.microsoft.com/office/drawing/2014/chart" uri="{C3380CC4-5D6E-409C-BE32-E72D297353CC}">
              <c16:uniqueId val="{00000005-96BB-4B7D-B664-0C932B38DFFA}"/>
            </c:ext>
          </c:extLst>
        </c:ser>
        <c:ser>
          <c:idx val="6"/>
          <c:order val="6"/>
          <c:tx>
            <c:strRef>
              <c:f>'9.Country level Sales report'!$I$14</c:f>
              <c:strCache>
                <c:ptCount val="1"/>
                <c:pt idx="0">
                  <c:v>Curtice Advani</c:v>
                </c:pt>
              </c:strCache>
            </c:strRef>
          </c:tx>
          <c:spPr>
            <a:solidFill>
              <a:schemeClr val="accent1">
                <a:lumMod val="60000"/>
              </a:schemeClr>
            </a:solidFill>
            <a:ln>
              <a:noFill/>
            </a:ln>
            <a:effectLst/>
          </c:spPr>
          <c:invertIfNegative val="0"/>
          <c:cat>
            <c:strRef>
              <c:f>'9.Country level Sales report'!$J$7:$K$7</c:f>
              <c:strCache>
                <c:ptCount val="2"/>
                <c:pt idx="0">
                  <c:v>Amount</c:v>
                </c:pt>
                <c:pt idx="1">
                  <c:v>Units</c:v>
                </c:pt>
              </c:strCache>
            </c:strRef>
          </c:cat>
          <c:val>
            <c:numRef>
              <c:f>'9.Country level Sales report'!$J$14:$K$14</c:f>
              <c:numCache>
                <c:formatCode>General</c:formatCode>
                <c:ptCount val="2"/>
                <c:pt idx="0" formatCode="_-[$$-409]* #,##0_ ;_-[$$-409]* \-#,##0\ ;_-[$$-409]* &quot;-&quot;??_ ;_-@_ ">
                  <c:v>15820</c:v>
                </c:pt>
                <c:pt idx="1">
                  <c:v>711</c:v>
                </c:pt>
              </c:numCache>
            </c:numRef>
          </c:val>
          <c:extLst>
            <c:ext xmlns:c16="http://schemas.microsoft.com/office/drawing/2014/chart" uri="{C3380CC4-5D6E-409C-BE32-E72D297353CC}">
              <c16:uniqueId val="{00000006-96BB-4B7D-B664-0C932B38DFFA}"/>
            </c:ext>
          </c:extLst>
        </c:ser>
        <c:ser>
          <c:idx val="7"/>
          <c:order val="7"/>
          <c:tx>
            <c:strRef>
              <c:f>'9.Country level Sales report'!$I$15</c:f>
              <c:strCache>
                <c:ptCount val="1"/>
                <c:pt idx="0">
                  <c:v>Gunar Cockshoot</c:v>
                </c:pt>
              </c:strCache>
            </c:strRef>
          </c:tx>
          <c:spPr>
            <a:solidFill>
              <a:schemeClr val="accent2">
                <a:lumMod val="60000"/>
              </a:schemeClr>
            </a:solidFill>
            <a:ln>
              <a:noFill/>
            </a:ln>
            <a:effectLst/>
          </c:spPr>
          <c:invertIfNegative val="0"/>
          <c:cat>
            <c:strRef>
              <c:f>'9.Country level Sales report'!$J$7:$K$7</c:f>
              <c:strCache>
                <c:ptCount val="2"/>
                <c:pt idx="0">
                  <c:v>Amount</c:v>
                </c:pt>
                <c:pt idx="1">
                  <c:v>Units</c:v>
                </c:pt>
              </c:strCache>
            </c:strRef>
          </c:cat>
          <c:val>
            <c:numRef>
              <c:f>'9.Country level Sales report'!$J$15:$K$15</c:f>
              <c:numCache>
                <c:formatCode>General</c:formatCode>
                <c:ptCount val="2"/>
                <c:pt idx="0" formatCode="_-[$$-409]* #,##0_ ;_-[$$-409]* \-#,##0\ ;_-[$$-409]* &quot;-&quot;??_ ;_-@_ ">
                  <c:v>8841</c:v>
                </c:pt>
                <c:pt idx="1">
                  <c:v>303</c:v>
                </c:pt>
              </c:numCache>
            </c:numRef>
          </c:val>
          <c:extLst>
            <c:ext xmlns:c16="http://schemas.microsoft.com/office/drawing/2014/chart" uri="{C3380CC4-5D6E-409C-BE32-E72D297353CC}">
              <c16:uniqueId val="{00000007-96BB-4B7D-B664-0C932B38DFFA}"/>
            </c:ext>
          </c:extLst>
        </c:ser>
        <c:ser>
          <c:idx val="8"/>
          <c:order val="8"/>
          <c:tx>
            <c:strRef>
              <c:f>'9.Country level Sales report'!$I$16</c:f>
              <c:strCache>
                <c:ptCount val="1"/>
                <c:pt idx="0">
                  <c:v>Husein Augar</c:v>
                </c:pt>
              </c:strCache>
            </c:strRef>
          </c:tx>
          <c:spPr>
            <a:solidFill>
              <a:schemeClr val="accent3">
                <a:lumMod val="60000"/>
              </a:schemeClr>
            </a:solidFill>
            <a:ln>
              <a:noFill/>
            </a:ln>
            <a:effectLst/>
          </c:spPr>
          <c:invertIfNegative val="0"/>
          <c:cat>
            <c:strRef>
              <c:f>'9.Country level Sales report'!$J$7:$K$7</c:f>
              <c:strCache>
                <c:ptCount val="2"/>
                <c:pt idx="0">
                  <c:v>Amount</c:v>
                </c:pt>
                <c:pt idx="1">
                  <c:v>Units</c:v>
                </c:pt>
              </c:strCache>
            </c:strRef>
          </c:cat>
          <c:val>
            <c:numRef>
              <c:f>'9.Country level Sales report'!$J$16:$K$16</c:f>
              <c:numCache>
                <c:formatCode>General</c:formatCode>
                <c:ptCount val="2"/>
                <c:pt idx="0" formatCode="_-[$$-409]* #,##0_ ;_-[$$-409]* \-#,##0\ ;_-[$$-409]* &quot;-&quot;??_ ;_-@_ ">
                  <c:v>24983</c:v>
                </c:pt>
                <c:pt idx="1">
                  <c:v>477</c:v>
                </c:pt>
              </c:numCache>
            </c:numRef>
          </c:val>
          <c:extLst>
            <c:ext xmlns:c16="http://schemas.microsoft.com/office/drawing/2014/chart" uri="{C3380CC4-5D6E-409C-BE32-E72D297353CC}">
              <c16:uniqueId val="{00000008-96BB-4B7D-B664-0C932B38DFFA}"/>
            </c:ext>
          </c:extLst>
        </c:ser>
        <c:ser>
          <c:idx val="9"/>
          <c:order val="9"/>
          <c:tx>
            <c:strRef>
              <c:f>'9.Country level Sales report'!$I$17</c:f>
              <c:strCache>
                <c:ptCount val="1"/>
                <c:pt idx="0">
                  <c:v>Gigi Bohling</c:v>
                </c:pt>
              </c:strCache>
            </c:strRef>
          </c:tx>
          <c:spPr>
            <a:solidFill>
              <a:schemeClr val="accent4">
                <a:lumMod val="60000"/>
              </a:schemeClr>
            </a:solidFill>
            <a:ln>
              <a:noFill/>
            </a:ln>
            <a:effectLst>
              <a:softEdge rad="0"/>
            </a:effectLst>
          </c:spPr>
          <c:invertIfNegative val="0"/>
          <c:cat>
            <c:strRef>
              <c:f>'9.Country level Sales report'!$J$7:$K$7</c:f>
              <c:strCache>
                <c:ptCount val="2"/>
                <c:pt idx="0">
                  <c:v>Amount</c:v>
                </c:pt>
                <c:pt idx="1">
                  <c:v>Units</c:v>
                </c:pt>
              </c:strCache>
            </c:strRef>
          </c:cat>
          <c:val>
            <c:numRef>
              <c:f>'9.Country level Sales report'!$J$17:$K$17</c:f>
              <c:numCache>
                <c:formatCode>General</c:formatCode>
                <c:ptCount val="2"/>
                <c:pt idx="0" formatCode="_-[$$-409]* #,##0_ ;_-[$$-409]* \-#,##0\ ;_-[$$-409]* &quot;-&quot;??_ ;_-@_ ">
                  <c:v>25221</c:v>
                </c:pt>
                <c:pt idx="1">
                  <c:v>288</c:v>
                </c:pt>
              </c:numCache>
            </c:numRef>
          </c:val>
          <c:extLst>
            <c:ext xmlns:c16="http://schemas.microsoft.com/office/drawing/2014/chart" uri="{C3380CC4-5D6E-409C-BE32-E72D297353CC}">
              <c16:uniqueId val="{00000009-96BB-4B7D-B664-0C932B38DFFA}"/>
            </c:ext>
          </c:extLst>
        </c:ser>
        <c:dLbls>
          <c:showLegendKey val="0"/>
          <c:showVal val="0"/>
          <c:showCatName val="0"/>
          <c:showSerName val="0"/>
          <c:showPercent val="0"/>
          <c:showBubbleSize val="0"/>
        </c:dLbls>
        <c:gapWidth val="208"/>
        <c:overlap val="-29"/>
        <c:axId val="295915680"/>
        <c:axId val="300755024"/>
      </c:barChart>
      <c:catAx>
        <c:axId val="29591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55024"/>
        <c:crosses val="autoZero"/>
        <c:auto val="1"/>
        <c:lblAlgn val="ctr"/>
        <c:lblOffset val="100"/>
        <c:noMultiLvlLbl val="0"/>
      </c:catAx>
      <c:valAx>
        <c:axId val="300755024"/>
        <c:scaling>
          <c:orientation val="minMax"/>
        </c:scaling>
        <c:delete val="0"/>
        <c:axPos val="l"/>
        <c:majorGridlines>
          <c:spPr>
            <a:ln w="104775" cap="flat" cmpd="dbl" algn="ctr">
              <a:solidFill>
                <a:schemeClr val="accent1">
                  <a:alpha val="0"/>
                </a:schemeClr>
              </a:solidFill>
              <a:round/>
            </a:ln>
            <a:effectLst/>
          </c:spPr>
        </c:majorGridlines>
        <c:numFmt formatCode="_-[$$-409]* #,##0_ ;_-[$$-409]* \-#,##0\ ;_-[$$-409]* &quot;-&quot;??_ ;_-@_ " sourceLinked="1"/>
        <c:majorTickMark val="none"/>
        <c:minorTickMark val="none"/>
        <c:tickLblPos val="nextTo"/>
        <c:spPr>
          <a:noFill/>
          <a:ln cap="flat">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15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[beginner-DA-course-blank.xlsx]10.Products to discontinue!PivotTable8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'10.Products to discontinue'!$C$12</c:f>
              <c:strCache>
                <c:ptCount val="1"/>
                <c:pt idx="0">
                  <c:v>Sum of Amount</c:v>
                </c:pt>
              </c:strCache>
            </c:strRef>
          </c:tx>
          <c:spPr>
            <a:ln w="28575" cap="rnd">
              <a:solidFill>
                <a:schemeClr val="accent1"/>
              </a:solidFill>
              <a:round/>
            </a:ln>
            <a:effectLst/>
          </c:spPr>
          <c:marker>
            <c:symbol val="none"/>
          </c:marker>
          <c:cat>
            <c:strRef>
              <c:f>'10.Products to discontinue'!$B$13:$B$31</c:f>
              <c:strCache>
                <c:ptCount val="18"/>
                <c:pt idx="0">
                  <c:v>Eclairs</c:v>
                </c:pt>
                <c:pt idx="1">
                  <c:v>Raspberry Choco</c:v>
                </c:pt>
                <c:pt idx="2">
                  <c:v>Peanut Butter Cubes</c:v>
                </c:pt>
                <c:pt idx="3">
                  <c:v>Baker's Choco Chips</c:v>
                </c:pt>
                <c:pt idx="4">
                  <c:v>Smooth Sliky Salty</c:v>
                </c:pt>
                <c:pt idx="5">
                  <c:v>After Nines</c:v>
                </c:pt>
                <c:pt idx="6">
                  <c:v>Orange Choco</c:v>
                </c:pt>
                <c:pt idx="7">
                  <c:v>50% Dark Bites</c:v>
                </c:pt>
                <c:pt idx="8">
                  <c:v>85% Dark Bars</c:v>
                </c:pt>
                <c:pt idx="9">
                  <c:v>Drinking Coco</c:v>
                </c:pt>
                <c:pt idx="10">
                  <c:v>Organic Choco Syrup</c:v>
                </c:pt>
                <c:pt idx="11">
                  <c:v>Spicy Special Slims</c:v>
                </c:pt>
                <c:pt idx="12">
                  <c:v>Fruit &amp; Nut Bars</c:v>
                </c:pt>
                <c:pt idx="13">
                  <c:v>70% Dark Bites</c:v>
                </c:pt>
                <c:pt idx="14">
                  <c:v>Caramel Stuffed Bars</c:v>
                </c:pt>
                <c:pt idx="15">
                  <c:v>Manuka Honey Choco</c:v>
                </c:pt>
                <c:pt idx="16">
                  <c:v>Mint Chip Choco</c:v>
                </c:pt>
                <c:pt idx="17">
                  <c:v>White Choc</c:v>
                </c:pt>
              </c:strCache>
            </c:strRef>
          </c:cat>
          <c:val>
            <c:numRef>
              <c:f>'10.Products to discontinue'!$C$13:$C$31</c:f>
              <c:numCache>
                <c:formatCode>General</c:formatCode>
                <c:ptCount val="18"/>
                <c:pt idx="0">
                  <c:v>10486</c:v>
                </c:pt>
                <c:pt idx="1">
                  <c:v>10577</c:v>
                </c:pt>
                <c:pt idx="2">
                  <c:v>16968</c:v>
                </c:pt>
                <c:pt idx="3">
                  <c:v>11753</c:v>
                </c:pt>
                <c:pt idx="4">
                  <c:v>8890</c:v>
                </c:pt>
                <c:pt idx="5">
                  <c:v>14294</c:v>
                </c:pt>
                <c:pt idx="6">
                  <c:v>9443</c:v>
                </c:pt>
                <c:pt idx="7">
                  <c:v>3976</c:v>
                </c:pt>
                <c:pt idx="8">
                  <c:v>10927</c:v>
                </c:pt>
                <c:pt idx="9">
                  <c:v>12684</c:v>
                </c:pt>
                <c:pt idx="10">
                  <c:v>15148</c:v>
                </c:pt>
                <c:pt idx="11">
                  <c:v>12509</c:v>
                </c:pt>
                <c:pt idx="12">
                  <c:v>630</c:v>
                </c:pt>
                <c:pt idx="13">
                  <c:v>8659</c:v>
                </c:pt>
                <c:pt idx="14">
                  <c:v>10780</c:v>
                </c:pt>
                <c:pt idx="15">
                  <c:v>6692</c:v>
                </c:pt>
                <c:pt idx="16">
                  <c:v>2037</c:v>
                </c:pt>
                <c:pt idx="17">
                  <c:v>7077</c:v>
                </c:pt>
              </c:numCache>
            </c:numRef>
          </c:val>
          <c:smooth val="0"/>
          <c:extLst>
            <c:ext xmlns:c16="http://schemas.microsoft.com/office/drawing/2014/chart" uri="{C3380CC4-5D6E-409C-BE32-E72D297353CC}">
              <c16:uniqueId val="{00000000-3742-441A-89B2-97C94B3C7B16}"/>
            </c:ext>
          </c:extLst>
        </c:ser>
        <c:ser>
          <c:idx val="1"/>
          <c:order val="1"/>
          <c:tx>
            <c:strRef>
              <c:f>'10.Products to discontinue'!$D$12</c:f>
              <c:strCache>
                <c:ptCount val="1"/>
                <c:pt idx="0">
                  <c:v>Sum of Units</c:v>
                </c:pt>
              </c:strCache>
            </c:strRef>
          </c:tx>
          <c:spPr>
            <a:ln w="28575" cap="rnd">
              <a:solidFill>
                <a:schemeClr val="accent2"/>
              </a:solidFill>
              <a:round/>
            </a:ln>
            <a:effectLst/>
          </c:spPr>
          <c:marker>
            <c:symbol val="none"/>
          </c:marker>
          <c:cat>
            <c:strRef>
              <c:f>'10.Products to discontinue'!$B$13:$B$31</c:f>
              <c:strCache>
                <c:ptCount val="18"/>
                <c:pt idx="0">
                  <c:v>Eclairs</c:v>
                </c:pt>
                <c:pt idx="1">
                  <c:v>Raspberry Choco</c:v>
                </c:pt>
                <c:pt idx="2">
                  <c:v>Peanut Butter Cubes</c:v>
                </c:pt>
                <c:pt idx="3">
                  <c:v>Baker's Choco Chips</c:v>
                </c:pt>
                <c:pt idx="4">
                  <c:v>Smooth Sliky Salty</c:v>
                </c:pt>
                <c:pt idx="5">
                  <c:v>After Nines</c:v>
                </c:pt>
                <c:pt idx="6">
                  <c:v>Orange Choco</c:v>
                </c:pt>
                <c:pt idx="7">
                  <c:v>50% Dark Bites</c:v>
                </c:pt>
                <c:pt idx="8">
                  <c:v>85% Dark Bars</c:v>
                </c:pt>
                <c:pt idx="9">
                  <c:v>Drinking Coco</c:v>
                </c:pt>
                <c:pt idx="10">
                  <c:v>Organic Choco Syrup</c:v>
                </c:pt>
                <c:pt idx="11">
                  <c:v>Spicy Special Slims</c:v>
                </c:pt>
                <c:pt idx="12">
                  <c:v>Fruit &amp; Nut Bars</c:v>
                </c:pt>
                <c:pt idx="13">
                  <c:v>70% Dark Bites</c:v>
                </c:pt>
                <c:pt idx="14">
                  <c:v>Caramel Stuffed Bars</c:v>
                </c:pt>
                <c:pt idx="15">
                  <c:v>Manuka Honey Choco</c:v>
                </c:pt>
                <c:pt idx="16">
                  <c:v>Mint Chip Choco</c:v>
                </c:pt>
                <c:pt idx="17">
                  <c:v>White Choc</c:v>
                </c:pt>
              </c:strCache>
            </c:strRef>
          </c:cat>
          <c:val>
            <c:numRef>
              <c:f>'10.Products to discontinue'!$D$13:$D$31</c:f>
              <c:numCache>
                <c:formatCode>General</c:formatCode>
                <c:ptCount val="18"/>
                <c:pt idx="0">
                  <c:v>273</c:v>
                </c:pt>
                <c:pt idx="1">
                  <c:v>78</c:v>
                </c:pt>
                <c:pt idx="2">
                  <c:v>156</c:v>
                </c:pt>
                <c:pt idx="3">
                  <c:v>249</c:v>
                </c:pt>
                <c:pt idx="4">
                  <c:v>210</c:v>
                </c:pt>
                <c:pt idx="5">
                  <c:v>234</c:v>
                </c:pt>
                <c:pt idx="6">
                  <c:v>162</c:v>
                </c:pt>
                <c:pt idx="7">
                  <c:v>72</c:v>
                </c:pt>
                <c:pt idx="8">
                  <c:v>480</c:v>
                </c:pt>
                <c:pt idx="9">
                  <c:v>480</c:v>
                </c:pt>
                <c:pt idx="10">
                  <c:v>309</c:v>
                </c:pt>
                <c:pt idx="11">
                  <c:v>492</c:v>
                </c:pt>
                <c:pt idx="12">
                  <c:v>36</c:v>
                </c:pt>
                <c:pt idx="13">
                  <c:v>246</c:v>
                </c:pt>
                <c:pt idx="14">
                  <c:v>471</c:v>
                </c:pt>
                <c:pt idx="15">
                  <c:v>564</c:v>
                </c:pt>
                <c:pt idx="16">
                  <c:v>285</c:v>
                </c:pt>
                <c:pt idx="17">
                  <c:v>948</c:v>
                </c:pt>
              </c:numCache>
            </c:numRef>
          </c:val>
          <c:smooth val="0"/>
          <c:extLst>
            <c:ext xmlns:c16="http://schemas.microsoft.com/office/drawing/2014/chart" uri="{C3380CC4-5D6E-409C-BE32-E72D297353CC}">
              <c16:uniqueId val="{00000001-3742-441A-89B2-97C94B3C7B16}"/>
            </c:ext>
          </c:extLst>
        </c:ser>
        <c:ser>
          <c:idx val="2"/>
          <c:order val="2"/>
          <c:tx>
            <c:strRef>
              <c:f>'10.Products to discontinue'!$E$12</c:f>
              <c:strCache>
                <c:ptCount val="1"/>
                <c:pt idx="0">
                  <c:v>Total Profit</c:v>
                </c:pt>
              </c:strCache>
            </c:strRef>
          </c:tx>
          <c:spPr>
            <a:ln w="28575" cap="rnd">
              <a:solidFill>
                <a:schemeClr val="accent3"/>
              </a:solidFill>
              <a:round/>
            </a:ln>
            <a:effectLst/>
          </c:spPr>
          <c:marker>
            <c:symbol val="none"/>
          </c:marker>
          <c:cat>
            <c:strRef>
              <c:f>'10.Products to discontinue'!$B$13:$B$31</c:f>
              <c:strCache>
                <c:ptCount val="18"/>
                <c:pt idx="0">
                  <c:v>Eclairs</c:v>
                </c:pt>
                <c:pt idx="1">
                  <c:v>Raspberry Choco</c:v>
                </c:pt>
                <c:pt idx="2">
                  <c:v>Peanut Butter Cubes</c:v>
                </c:pt>
                <c:pt idx="3">
                  <c:v>Baker's Choco Chips</c:v>
                </c:pt>
                <c:pt idx="4">
                  <c:v>Smooth Sliky Salty</c:v>
                </c:pt>
                <c:pt idx="5">
                  <c:v>After Nines</c:v>
                </c:pt>
                <c:pt idx="6">
                  <c:v>Orange Choco</c:v>
                </c:pt>
                <c:pt idx="7">
                  <c:v>50% Dark Bites</c:v>
                </c:pt>
                <c:pt idx="8">
                  <c:v>85% Dark Bars</c:v>
                </c:pt>
                <c:pt idx="9">
                  <c:v>Drinking Coco</c:v>
                </c:pt>
                <c:pt idx="10">
                  <c:v>Organic Choco Syrup</c:v>
                </c:pt>
                <c:pt idx="11">
                  <c:v>Spicy Special Slims</c:v>
                </c:pt>
                <c:pt idx="12">
                  <c:v>Fruit &amp; Nut Bars</c:v>
                </c:pt>
                <c:pt idx="13">
                  <c:v>70% Dark Bites</c:v>
                </c:pt>
                <c:pt idx="14">
                  <c:v>Caramel Stuffed Bars</c:v>
                </c:pt>
                <c:pt idx="15">
                  <c:v>Manuka Honey Choco</c:v>
                </c:pt>
                <c:pt idx="16">
                  <c:v>Mint Chip Choco</c:v>
                </c:pt>
                <c:pt idx="17">
                  <c:v>White Choc</c:v>
                </c:pt>
              </c:strCache>
            </c:strRef>
          </c:cat>
          <c:val>
            <c:numRef>
              <c:f>'10.Products to discontinue'!$E$13:$E$31</c:f>
              <c:numCache>
                <c:formatCode>\$#,##0.00;\-\$#,##0.00;\$#,##0.00</c:formatCode>
                <c:ptCount val="18"/>
                <c:pt idx="0">
                  <c:v>9636.9699999999993</c:v>
                </c:pt>
                <c:pt idx="1">
                  <c:v>9662.06</c:v>
                </c:pt>
                <c:pt idx="2">
                  <c:v>15038.28</c:v>
                </c:pt>
                <c:pt idx="3">
                  <c:v>10358.6</c:v>
                </c:pt>
                <c:pt idx="4">
                  <c:v>7674.1</c:v>
                </c:pt>
                <c:pt idx="5">
                  <c:v>12007.82</c:v>
                </c:pt>
                <c:pt idx="6">
                  <c:v>7722.56</c:v>
                </c:pt>
                <c:pt idx="7">
                  <c:v>3133.6</c:v>
                </c:pt>
                <c:pt idx="8">
                  <c:v>8541.4</c:v>
                </c:pt>
                <c:pt idx="9">
                  <c:v>9578.4</c:v>
                </c:pt>
                <c:pt idx="10">
                  <c:v>9978.43</c:v>
                </c:pt>
                <c:pt idx="11">
                  <c:v>8081</c:v>
                </c:pt>
                <c:pt idx="12">
                  <c:v>396.36</c:v>
                </c:pt>
                <c:pt idx="13">
                  <c:v>5094.46</c:v>
                </c:pt>
                <c:pt idx="14">
                  <c:v>5891.0199999999995</c:v>
                </c:pt>
                <c:pt idx="15">
                  <c:v>2653.76</c:v>
                </c:pt>
                <c:pt idx="16">
                  <c:v>-468.14999999999964</c:v>
                </c:pt>
                <c:pt idx="17">
                  <c:v>-5389.2000000000007</c:v>
                </c:pt>
              </c:numCache>
            </c:numRef>
          </c:val>
          <c:smooth val="0"/>
          <c:extLst>
            <c:ext xmlns:c16="http://schemas.microsoft.com/office/drawing/2014/chart" uri="{C3380CC4-5D6E-409C-BE32-E72D297353CC}">
              <c16:uniqueId val="{00000002-3742-441A-89B2-97C94B3C7B16}"/>
            </c:ext>
          </c:extLst>
        </c:ser>
        <c:ser>
          <c:idx val="3"/>
          <c:order val="3"/>
          <c:tx>
            <c:strRef>
              <c:f>'10.Products to discontinue'!$F$12</c:f>
              <c:strCache>
                <c:ptCount val="1"/>
                <c:pt idx="0">
                  <c:v>Profit%</c:v>
                </c:pt>
              </c:strCache>
            </c:strRef>
          </c:tx>
          <c:spPr>
            <a:ln w="28575" cap="rnd">
              <a:solidFill>
                <a:schemeClr val="accent4"/>
              </a:solidFill>
              <a:round/>
            </a:ln>
            <a:effectLst/>
          </c:spPr>
          <c:marker>
            <c:symbol val="none"/>
          </c:marker>
          <c:cat>
            <c:strRef>
              <c:f>'10.Products to discontinue'!$B$13:$B$31</c:f>
              <c:strCache>
                <c:ptCount val="18"/>
                <c:pt idx="0">
                  <c:v>Eclairs</c:v>
                </c:pt>
                <c:pt idx="1">
                  <c:v>Raspberry Choco</c:v>
                </c:pt>
                <c:pt idx="2">
                  <c:v>Peanut Butter Cubes</c:v>
                </c:pt>
                <c:pt idx="3">
                  <c:v>Baker's Choco Chips</c:v>
                </c:pt>
                <c:pt idx="4">
                  <c:v>Smooth Sliky Salty</c:v>
                </c:pt>
                <c:pt idx="5">
                  <c:v>After Nines</c:v>
                </c:pt>
                <c:pt idx="6">
                  <c:v>Orange Choco</c:v>
                </c:pt>
                <c:pt idx="7">
                  <c:v>50% Dark Bites</c:v>
                </c:pt>
                <c:pt idx="8">
                  <c:v>85% Dark Bars</c:v>
                </c:pt>
                <c:pt idx="9">
                  <c:v>Drinking Coco</c:v>
                </c:pt>
                <c:pt idx="10">
                  <c:v>Organic Choco Syrup</c:v>
                </c:pt>
                <c:pt idx="11">
                  <c:v>Spicy Special Slims</c:v>
                </c:pt>
                <c:pt idx="12">
                  <c:v>Fruit &amp; Nut Bars</c:v>
                </c:pt>
                <c:pt idx="13">
                  <c:v>70% Dark Bites</c:v>
                </c:pt>
                <c:pt idx="14">
                  <c:v>Caramel Stuffed Bars</c:v>
                </c:pt>
                <c:pt idx="15">
                  <c:v>Manuka Honey Choco</c:v>
                </c:pt>
                <c:pt idx="16">
                  <c:v>Mint Chip Choco</c:v>
                </c:pt>
                <c:pt idx="17">
                  <c:v>White Choc</c:v>
                </c:pt>
              </c:strCache>
            </c:strRef>
          </c:cat>
          <c:val>
            <c:numRef>
              <c:f>'10.Products to discontinue'!$F$13:$F$31</c:f>
              <c:numCache>
                <c:formatCode>0%;\-0%;0%</c:formatCode>
                <c:ptCount val="18"/>
                <c:pt idx="0">
                  <c:v>0.91903204272363148</c:v>
                </c:pt>
                <c:pt idx="1">
                  <c:v>0.91349721092937497</c:v>
                </c:pt>
                <c:pt idx="2">
                  <c:v>0.88627298444130131</c:v>
                </c:pt>
                <c:pt idx="3">
                  <c:v>0.88135795116140558</c:v>
                </c:pt>
                <c:pt idx="4">
                  <c:v>0.863228346456693</c:v>
                </c:pt>
                <c:pt idx="5">
                  <c:v>0.84006016510423953</c:v>
                </c:pt>
                <c:pt idx="6">
                  <c:v>0.81780790003176962</c:v>
                </c:pt>
                <c:pt idx="7">
                  <c:v>0.78812877263581482</c:v>
                </c:pt>
                <c:pt idx="8">
                  <c:v>0.78167841127482385</c:v>
                </c:pt>
                <c:pt idx="9">
                  <c:v>0.75515610217596973</c:v>
                </c:pt>
                <c:pt idx="10">
                  <c:v>0.65872920517560074</c:v>
                </c:pt>
                <c:pt idx="11">
                  <c:v>0.64601486929410823</c:v>
                </c:pt>
                <c:pt idx="12">
                  <c:v>0.62914285714285711</c:v>
                </c:pt>
                <c:pt idx="13">
                  <c:v>0.58834276475343572</c:v>
                </c:pt>
                <c:pt idx="14">
                  <c:v>0.54647680890538031</c:v>
                </c:pt>
                <c:pt idx="15">
                  <c:v>0.39655708308427978</c:v>
                </c:pt>
                <c:pt idx="16">
                  <c:v>-0.22982326951399099</c:v>
                </c:pt>
                <c:pt idx="17">
                  <c:v>-0.76150911403136934</c:v>
                </c:pt>
              </c:numCache>
            </c:numRef>
          </c:val>
          <c:smooth val="0"/>
          <c:extLst>
            <c:ext xmlns:c16="http://schemas.microsoft.com/office/drawing/2014/chart" uri="{C3380CC4-5D6E-409C-BE32-E72D297353CC}">
              <c16:uniqueId val="{00000003-3742-441A-89B2-97C94B3C7B16}"/>
            </c:ext>
          </c:extLst>
        </c:ser>
        <c:dLbls>
          <c:showLegendKey val="0"/>
          <c:showVal val="0"/>
          <c:showCatName val="0"/>
          <c:showSerName val="0"/>
          <c:showPercent val="0"/>
          <c:showBubbleSize val="0"/>
        </c:dLbls>
        <c:smooth val="0"/>
        <c:axId val="297095984"/>
        <c:axId val="1481440512"/>
      </c:lineChart>
      <c:catAx>
        <c:axId val="29709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40512"/>
        <c:crosses val="autoZero"/>
        <c:auto val="1"/>
        <c:lblAlgn val="ctr"/>
        <c:lblOffset val="100"/>
        <c:noMultiLvlLbl val="0"/>
      </c:catAx>
      <c:valAx>
        <c:axId val="148144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3ED9CA4E-09A2-4C08-8C49-D6C8FD4A1DF6}">
          <cx:tx>
            <cx:txData>
              <cx:f>_xlchart.v1.2</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DA105A84-D3AE-4187-9595-D540806440CE}">
          <cx:spPr>
            <a:solidFill>
              <a:schemeClr val="accent6">
                <a:lumMod val="60000"/>
                <a:lumOff val="40000"/>
              </a:schemeClr>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11</xdr:row>
      <xdr:rowOff>167640</xdr:rowOff>
    </xdr:from>
    <xdr:to>
      <xdr:col>7</xdr:col>
      <xdr:colOff>342900</xdr:colOff>
      <xdr:row>27</xdr:row>
      <xdr:rowOff>45720</xdr:rowOff>
    </xdr:to>
    <xdr:graphicFrame macro="">
      <xdr:nvGraphicFramePr>
        <xdr:cNvPr id="4" name="Chart 3">
          <a:extLst>
            <a:ext uri="{FF2B5EF4-FFF2-40B4-BE49-F238E27FC236}">
              <a16:creationId xmlns:a16="http://schemas.microsoft.com/office/drawing/2014/main" id="{6C696DE9-0455-1568-49AD-378276D5A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129540</xdr:colOff>
      <xdr:row>0</xdr:row>
      <xdr:rowOff>129540</xdr:rowOff>
    </xdr:from>
    <xdr:to>
      <xdr:col>16</xdr:col>
      <xdr:colOff>327660</xdr:colOff>
      <xdr:row>15</xdr:row>
      <xdr:rowOff>114300</xdr:rowOff>
    </xdr:to>
    <xdr:graphicFrame macro="">
      <xdr:nvGraphicFramePr>
        <xdr:cNvPr id="8" name="Chart 7">
          <a:extLst>
            <a:ext uri="{FF2B5EF4-FFF2-40B4-BE49-F238E27FC236}">
              <a16:creationId xmlns:a16="http://schemas.microsoft.com/office/drawing/2014/main" id="{129A11EC-8D99-867B-351D-E4DC85A0D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335280</xdr:colOff>
      <xdr:row>2</xdr:row>
      <xdr:rowOff>76201</xdr:rowOff>
    </xdr:from>
    <xdr:to>
      <xdr:col>20</xdr:col>
      <xdr:colOff>83820</xdr:colOff>
      <xdr:row>11</xdr:row>
      <xdr:rowOff>83821</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557CB8FF-2392-6013-3397-D8936E61622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374380" y="441961"/>
              <a:ext cx="462534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10</xdr:row>
      <xdr:rowOff>175260</xdr:rowOff>
    </xdr:from>
    <xdr:to>
      <xdr:col>11</xdr:col>
      <xdr:colOff>304800</xdr:colOff>
      <xdr:row>25</xdr:row>
      <xdr:rowOff>175260</xdr:rowOff>
    </xdr:to>
    <xdr:graphicFrame macro="">
      <xdr:nvGraphicFramePr>
        <xdr:cNvPr id="4" name="Chart 3">
          <a:extLst>
            <a:ext uri="{FF2B5EF4-FFF2-40B4-BE49-F238E27FC236}">
              <a16:creationId xmlns:a16="http://schemas.microsoft.com/office/drawing/2014/main" id="{4F452826-EF43-8DB1-01FA-527DCB2B3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777240</xdr:colOff>
      <xdr:row>8</xdr:row>
      <xdr:rowOff>160020</xdr:rowOff>
    </xdr:from>
    <xdr:to>
      <xdr:col>11</xdr:col>
      <xdr:colOff>15240</xdr:colOff>
      <xdr:row>23</xdr:row>
      <xdr:rowOff>160020</xdr:rowOff>
    </xdr:to>
    <xdr:graphicFrame macro="">
      <xdr:nvGraphicFramePr>
        <xdr:cNvPr id="2" name="Chart 1">
          <a:extLst>
            <a:ext uri="{FF2B5EF4-FFF2-40B4-BE49-F238E27FC236}">
              <a16:creationId xmlns:a16="http://schemas.microsoft.com/office/drawing/2014/main" id="{0A444B82-51FE-404F-8FD3-8BC9DCBA0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45720</xdr:colOff>
      <xdr:row>7</xdr:row>
      <xdr:rowOff>30480</xdr:rowOff>
    </xdr:from>
    <xdr:to>
      <xdr:col>4</xdr:col>
      <xdr:colOff>449580</xdr:colOff>
      <xdr:row>22</xdr:row>
      <xdr:rowOff>30480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DF2FD94-6E22-EC7E-DB71-CAAC32C277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64920" y="1310640"/>
              <a:ext cx="162306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533400</xdr:colOff>
      <xdr:row>6</xdr:row>
      <xdr:rowOff>160020</xdr:rowOff>
    </xdr:from>
    <xdr:to>
      <xdr:col>13</xdr:col>
      <xdr:colOff>228600</xdr:colOff>
      <xdr:row>21</xdr:row>
      <xdr:rowOff>160020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E9DF6C7-0067-83B0-7AFF-C77098BD37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0060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510540</xdr:colOff>
      <xdr:row>5</xdr:row>
      <xdr:rowOff>7620</xdr:rowOff>
    </xdr:from>
    <xdr:to>
      <xdr:col>23</xdr:col>
      <xdr:colOff>91440</xdr:colOff>
      <xdr:row>27</xdr:row>
      <xdr:rowOff>15240</xdr:rowOff>
    </xdr:to>
    <xdr:graphicFrame macro="">
      <xdr:nvGraphicFramePr>
        <xdr:cNvPr id="2" name="Chart 1">
          <a:extLst>
            <a:ext uri="{FF2B5EF4-FFF2-40B4-BE49-F238E27FC236}">
              <a16:creationId xmlns:a16="http://schemas.microsoft.com/office/drawing/2014/main" id="{32D6CDF1-4BF1-CE54-890D-C200CCBF1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464820</xdr:colOff>
      <xdr:row>7</xdr:row>
      <xdr:rowOff>83820</xdr:rowOff>
    </xdr:from>
    <xdr:to>
      <xdr:col>10</xdr:col>
      <xdr:colOff>274320</xdr:colOff>
      <xdr:row>20</xdr:row>
      <xdr:rowOff>173355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80B552B-AC8C-3661-9E64-E71DC635D69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890260" y="136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365760</xdr:colOff>
      <xdr:row>3</xdr:row>
      <xdr:rowOff>99060</xdr:rowOff>
    </xdr:from>
    <xdr:to>
      <xdr:col>24</xdr:col>
      <xdr:colOff>167640</xdr:colOff>
      <xdr:row>26</xdr:row>
      <xdr:rowOff>60960</xdr:rowOff>
    </xdr:to>
    <xdr:graphicFrame macro="">
      <xdr:nvGraphicFramePr>
        <xdr:cNvPr id="3" name="Chart 2">
          <a:extLst>
            <a:ext uri="{FF2B5EF4-FFF2-40B4-BE49-F238E27FC236}">
              <a16:creationId xmlns:a16="http://schemas.microsoft.com/office/drawing/2014/main" id="{5DFD8095-0340-6D1B-80E1-5C15C3F80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586740</xdr:colOff>
      <xdr:row>3</xdr:row>
      <xdr:rowOff>83820</xdr:rowOff>
    </xdr:from>
    <xdr:to>
      <xdr:col>20</xdr:col>
      <xdr:colOff>281940</xdr:colOff>
      <xdr:row>18</xdr:row>
      <xdr:rowOff>53340</xdr:rowOff>
    </xdr:to>
    <xdr:graphicFrame macro="">
      <xdr:nvGraphicFramePr>
        <xdr:cNvPr id="2" name="Chart 1">
          <a:extLst>
            <a:ext uri="{FF2B5EF4-FFF2-40B4-BE49-F238E27FC236}">
              <a16:creationId xmlns:a16="http://schemas.microsoft.com/office/drawing/2014/main" id="{6C99F7F3-5B11-6D55-8BC0-6DFE0674A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373380</xdr:colOff>
      <xdr:row>10</xdr:row>
      <xdr:rowOff>144780</xdr:rowOff>
    </xdr:from>
    <xdr:to>
      <xdr:col>9</xdr:col>
      <xdr:colOff>457200</xdr:colOff>
      <xdr:row>24</xdr:row>
      <xdr:rowOff>51435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BC709216-5AFC-9F77-3304-8A7A1451F244}"/>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644640" y="2156460"/>
              <a:ext cx="13030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10</xdr:row>
      <xdr:rowOff>53340</xdr:rowOff>
    </xdr:from>
    <xdr:to>
      <xdr:col>19</xdr:col>
      <xdr:colOff>320040</xdr:colOff>
      <xdr:row>31</xdr:row>
      <xdr:rowOff>137160</xdr:rowOff>
    </xdr:to>
    <xdr:graphicFrame macro="">
      <xdr:nvGraphicFramePr>
        <xdr:cNvPr id="3" name="Chart 2">
          <a:extLst>
            <a:ext uri="{FF2B5EF4-FFF2-40B4-BE49-F238E27FC236}">
              <a16:creationId xmlns:a16="http://schemas.microsoft.com/office/drawing/2014/main" id="{293E2773-7A3E-A3BD-054F-AF0DC502C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sti Gupta" refreshedDate="45143.649530092589" createdVersion="8" refreshedVersion="8" minRefreshableVersion="3" recordCount="300" xr:uid="{92B8F2CF-175F-44F0-BA0B-B6F2F11E685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3619268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sti Gupta" refreshedDate="45174.759805208334" backgroundQuery="1" createdVersion="8" refreshedVersion="8" minRefreshableVersion="3" recordCount="0" supportSubquery="1" supportAdvancedDrill="1" xr:uid="{6F22BBD3-72CA-4BD6-9A75-35FE9260E4FE}">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sti Gupta" refreshedDate="45175.482004398145" backgroundQuery="1" createdVersion="8" refreshedVersion="8" minRefreshableVersion="3" recordCount="0" supportSubquery="1" supportAdvancedDrill="1" xr:uid="{8EA91A1F-960E-4B69-9200-1E5A9C2C88CF}">
  <cacheSource type="external" connectionId="1"/>
  <cacheFields count="6">
    <cacheField name="[data].[Product].[Product]" caption="Product" numFmtId="0" hierarchy="2" level="1">
      <sharedItems count="22">
        <s v="50% Dark Bites"/>
        <s v="70% Dark Bites"/>
        <s v="85% Dark Bars"/>
        <s v="After Nines"/>
        <s v="Baker's Choco Chips"/>
        <s v="Caramel Stuffed Bars"/>
        <s v="Drinking Coco"/>
        <s v="Eclairs"/>
        <s v="Fruit &amp; Nut Bars"/>
        <s v="Manuka Honey Choco"/>
        <s v="Mint Chip Choco"/>
        <s v="Orange Choco"/>
        <s v="Organic Choco Syrup"/>
        <s v="Peanut Butter Cubes"/>
        <s v="Raspberry Choco"/>
        <s v="Smooth Sliky Salty"/>
        <s v="Spicy Special Slims"/>
        <s v="White Choc"/>
        <s v="99% Dark &amp; Pure" u="1"/>
        <s v="Almond Choco" u="1"/>
        <s v="Choco Coated Almonds" u="1"/>
        <s v="Milk Bars"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caption="Profit%"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sti Gupta" refreshedDate="45175.499365162039" backgroundQuery="1" createdVersion="8" refreshedVersion="8" minRefreshableVersion="3" recordCount="0" supportSubquery="1" supportAdvancedDrill="1" xr:uid="{A26314F9-AC25-4D7C-B4A2-DE2C109B6D56}">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sti Gupta" refreshedDate="45174.759802314817" backgroundQuery="1" createdVersion="3" refreshedVersion="8" minRefreshableVersion="3" recordCount="0" supportSubquery="1" supportAdvancedDrill="1" xr:uid="{A6B1BAE7-958A-47A0-A311-02A4AF345747}">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383483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sti Gupta" refreshedDate="45174.76151851852" backgroundQuery="1" createdVersion="3" refreshedVersion="8" minRefreshableVersion="3" recordCount="0" supportSubquery="1" supportAdvancedDrill="1" xr:uid="{DF4B5A2D-6BF7-415B-B00E-5B363A5A58EA}">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496040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B564A-9BBA-44D2-BF25-C0609FF97F4E}"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D9" firstHeaderRow="0" firstDataRow="1" firstDataCol="1"/>
  <pivotFields count="5">
    <pivotField showAll="0">
      <items count="11">
        <item h="1" x="7"/>
        <item h="1" x="1"/>
        <item h="1" x="3"/>
        <item h="1" x="5"/>
        <item h="1" x="4"/>
        <item h="1" x="6"/>
        <item h="1" x="8"/>
        <item h="1" x="2"/>
        <item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4"/>
    </i>
    <i>
      <x v="2"/>
    </i>
    <i>
      <x/>
    </i>
    <i>
      <x v="1"/>
    </i>
    <i>
      <x v="5"/>
    </i>
    <i>
      <x v="3"/>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7">
    <format dxfId="70">
      <pivotArea collapsedLevelsAreSubtotals="1" fieldPosition="0">
        <references count="2">
          <reference field="4294967294" count="1" selected="0">
            <x v="0"/>
          </reference>
          <reference field="1" count="0"/>
        </references>
      </pivotArea>
    </format>
    <format dxfId="69">
      <pivotArea collapsedLevelsAreSubtotals="1" fieldPosition="0">
        <references count="2">
          <reference field="4294967294" count="1" selected="0">
            <x v="2"/>
          </reference>
          <reference field="1" count="0"/>
        </references>
      </pivotArea>
    </format>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chartFormats count="3">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4F0B60-83D0-4021-8062-653AB6D3BAA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C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formats count="7">
    <format dxfId="68">
      <pivotArea outline="0" collapsedLevelsAreSubtotals="1" fieldPosition="0"/>
    </format>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grandRow="1" outline="0" fieldPosition="0"/>
    </format>
    <format dxfId="5">
      <pivotArea dataOnly="0" labelOnly="1" outline="0" axis="axisValues" fieldPosition="0"/>
    </format>
  </format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4"/>
          </reference>
        </references>
      </pivotArea>
    </chartFormat>
    <chartFormat chart="10" format="2">
      <pivotArea type="data" outline="0" fieldPosition="0">
        <references count="2">
          <reference field="4294967294" count="1" selected="0">
            <x v="0"/>
          </reference>
          <reference field="0" count="1" selected="0">
            <x v="3"/>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1"/>
          </reference>
        </references>
      </pivotArea>
    </chartFormat>
    <chartFormat chart="10" format="5">
      <pivotArea type="data" outline="0" fieldPosition="0">
        <references count="2">
          <reference field="4294967294" count="1" selected="0">
            <x v="0"/>
          </reference>
          <reference field="0" count="1" selected="0">
            <x v="2"/>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33AE3-71BF-434B-8112-6A0B8CD995A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5:H12"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measureFilter="1">
      <items count="7">
        <item sd="0" x="4"/>
        <item sd="0" x="2"/>
        <item sd="0" x="5"/>
        <item sd="0" x="0"/>
        <item sd="0" x="3"/>
        <item sd="0" x="1"/>
        <item t="default"/>
      </items>
    </pivotField>
    <pivotField showAll="0"/>
    <pivotField dataField="1" numFmtId="164" showAll="0"/>
    <pivotField numFmtId="3" showAll="0"/>
  </pivotFields>
  <rowFields count="2">
    <field x="1"/>
    <field x="0"/>
  </rowFields>
  <rowItems count="7">
    <i>
      <x/>
    </i>
    <i>
      <x v="1"/>
    </i>
    <i>
      <x v="2"/>
    </i>
    <i>
      <x v="3"/>
    </i>
    <i>
      <x v="4"/>
    </i>
    <i>
      <x v="5"/>
    </i>
    <i t="grand">
      <x/>
    </i>
  </rowItems>
  <colItems count="1">
    <i/>
  </colItems>
  <dataFields count="1">
    <dataField name="Sum of Amount" fld="3" baseField="0" baseItem="0"/>
  </dataFields>
  <formats count="12">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2">
          <reference field="0" count="0"/>
          <reference field="1" count="1" selected="0">
            <x v="0"/>
          </reference>
        </references>
      </pivotArea>
    </format>
    <format dxfId="40">
      <pivotArea dataOnly="0" labelOnly="1" fieldPosition="0">
        <references count="2">
          <reference field="0" count="0"/>
          <reference field="1" count="1" selected="0">
            <x v="1"/>
          </reference>
        </references>
      </pivotArea>
    </format>
    <format dxfId="39">
      <pivotArea dataOnly="0" labelOnly="1" fieldPosition="0">
        <references count="2">
          <reference field="0" count="0"/>
          <reference field="1" count="1" selected="0">
            <x v="2"/>
          </reference>
        </references>
      </pivotArea>
    </format>
    <format dxfId="38">
      <pivotArea dataOnly="0" labelOnly="1" fieldPosition="0">
        <references count="2">
          <reference field="0" count="0"/>
          <reference field="1" count="1" selected="0">
            <x v="3"/>
          </reference>
        </references>
      </pivotArea>
    </format>
    <format dxfId="37">
      <pivotArea dataOnly="0" labelOnly="1" fieldPosition="0">
        <references count="2">
          <reference field="0" count="0"/>
          <reference field="1" count="1" selected="0">
            <x v="4"/>
          </reference>
        </references>
      </pivotArea>
    </format>
    <format dxfId="36">
      <pivotArea dataOnly="0" labelOnly="1" fieldPosition="0">
        <references count="2">
          <reference field="0" count="0"/>
          <reference field="1" count="1" selected="0">
            <x v="5"/>
          </reference>
        </references>
      </pivotArea>
    </format>
    <format dxfId="3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4" iMeasureFld="0">
      <autoFilter ref="A1">
        <filterColumn colId="0">
          <top10 top="0" val="15" filterVal="15"/>
        </filterColumn>
      </autoFilter>
    </filter>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99C8B5-606E-492D-A127-E427D5689B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measureFilter="1">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2">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grandRow="1" outline="0" fieldPosition="0"/>
    </format>
    <format dxfId="29">
      <pivotArea dataOnly="0" labelOnly="1" fieldPosition="0">
        <references count="2">
          <reference field="0" count="1">
            <x v="5"/>
          </reference>
          <reference field="1" count="1" selected="0">
            <x v="0"/>
          </reference>
        </references>
      </pivotArea>
    </format>
    <format dxfId="28">
      <pivotArea dataOnly="0" labelOnly="1" fieldPosition="0">
        <references count="2">
          <reference field="0" count="1">
            <x v="5"/>
          </reference>
          <reference field="1" count="1" selected="0">
            <x v="1"/>
          </reference>
        </references>
      </pivotArea>
    </format>
    <format dxfId="27">
      <pivotArea dataOnly="0" labelOnly="1" fieldPosition="0">
        <references count="2">
          <reference field="0" count="1">
            <x v="5"/>
          </reference>
          <reference field="1" count="1" selected="0">
            <x v="2"/>
          </reference>
        </references>
      </pivotArea>
    </format>
    <format dxfId="26">
      <pivotArea dataOnly="0" labelOnly="1" fieldPosition="0">
        <references count="2">
          <reference field="0" count="1">
            <x v="3"/>
          </reference>
          <reference field="1" count="1" selected="0">
            <x v="3"/>
          </reference>
        </references>
      </pivotArea>
    </format>
    <format dxfId="25">
      <pivotArea dataOnly="0" labelOnly="1" fieldPosition="0">
        <references count="2">
          <reference field="0" count="1">
            <x v="0"/>
          </reference>
          <reference field="1" count="1" selected="0">
            <x v="4"/>
          </reference>
        </references>
      </pivotArea>
    </format>
    <format dxfId="24">
      <pivotArea dataOnly="0" labelOnly="1" fieldPosition="0">
        <references count="2">
          <reference field="0" count="1">
            <x v="9"/>
          </reference>
          <reference field="1" count="1" selected="0">
            <x v="5"/>
          </reference>
        </references>
      </pivotArea>
    </format>
    <format dxfId="23">
      <pivotArea dataOnly="0" labelOnly="1" outline="0" axis="axisValues" fieldPosition="0"/>
    </format>
  </formats>
  <pivotTableStyleInfo name="PivotStyleLight16" showRowHeaders="1" showColHeaders="1" showRowStripes="0" showColStripes="0" showLastColumn="1"/>
  <filters count="2">
    <filter fld="0" type="count" evalOrder="-1" id="1" iMeasureFld="0">
      <autoFilter ref="A1">
        <filterColumn colId="0">
          <top10 val="1" filterVal="1"/>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C5FB6-60A8-4F9E-920D-F9E2256B0BC6}" name="PivotTable7"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9:F30" firstHeaderRow="1" firstDataRow="1" firstDataCol="1"/>
  <pivotFields count="3">
    <pivotField axis="axisRow" allDrilled="1" subtotalTop="0" showAll="0" defaultSubtotal="0" defaultAttributeDrillState="1">
      <items count="20">
        <item x="1"/>
        <item x="4"/>
        <item x="6"/>
        <item x="7"/>
        <item x="9"/>
        <item x="10"/>
        <item x="11"/>
        <item x="12"/>
        <item x="14"/>
        <item x="15"/>
        <item x="17"/>
        <item x="18"/>
        <item x="19"/>
        <item x="3"/>
        <item x="5"/>
        <item x="0"/>
        <item x="2"/>
        <item x="13"/>
        <item x="16"/>
        <item x="8"/>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formats count="9">
    <format dxfId="55">
      <pivotArea collapsedLevelsAreSubtotals="1" fieldPosition="0">
        <references count="1">
          <reference field="0" count="0"/>
        </references>
      </pivotArea>
    </format>
    <format dxfId="54">
      <pivotArea dataOnly="0" labelOnly="1" fieldPosition="0">
        <references count="1">
          <reference field="0" count="0"/>
        </references>
      </pivotArea>
    </format>
    <format dxfId="53">
      <pivotArea type="all" dataOnly="0" outline="0" fieldPosition="0"/>
    </format>
    <format dxfId="52">
      <pivotArea outline="0" collapsedLevelsAreSubtotals="1" fieldPosition="0"/>
    </format>
    <format dxfId="51">
      <pivotArea dataOnly="0" labelOnly="1" fieldPosition="0">
        <references count="1">
          <reference field="0" count="0"/>
        </references>
      </pivotArea>
    </format>
    <format dxfId="50">
      <pivotArea dataOnly="0" labelOnly="1" grandRow="1" outline="0" fieldPosition="0"/>
    </format>
    <format dxfId="49">
      <pivotArea field="0" type="button" dataOnly="0" labelOnly="1" outline="0" axis="axisRow" fieldPosition="0"/>
    </format>
    <format dxfId="48">
      <pivotArea dataOnly="0" labelOnly="1" outline="0" axis="axisValues" fieldPosition="0"/>
    </format>
    <format dxfId="47">
      <pivotArea dataOnly="0" grandRow="1" fieldPosition="0"/>
    </format>
  </formats>
  <chartFormats count="1">
    <chartFormat chart="0" format="0"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members count="1" level="1">
        <member name="[data].[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EA3E4C-B698-4728-A456-F64BF14B42AA}" name="PivotTable8"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B12:F31" firstHeaderRow="0" firstDataRow="1" firstDataCol="1"/>
  <pivotFields count="6">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7"/>
    </i>
    <i>
      <x v="14"/>
    </i>
    <i>
      <x v="13"/>
    </i>
    <i>
      <x v="4"/>
    </i>
    <i>
      <x v="15"/>
    </i>
    <i>
      <x v="3"/>
    </i>
    <i>
      <x v="11"/>
    </i>
    <i>
      <x/>
    </i>
    <i>
      <x v="2"/>
    </i>
    <i>
      <x v="6"/>
    </i>
    <i>
      <x v="12"/>
    </i>
    <i>
      <x v="16"/>
    </i>
    <i>
      <x v="8"/>
    </i>
    <i>
      <x v="1"/>
    </i>
    <i>
      <x v="5"/>
    </i>
    <i>
      <x v="9"/>
    </i>
    <i>
      <x v="10"/>
    </i>
    <i>
      <x v="1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formats count="12">
    <format dxfId="67">
      <pivotArea type="all" dataOnly="0" outline="0" fieldPosition="0"/>
    </format>
    <format dxfId="66">
      <pivotArea outline="0" collapsedLevelsAreSubtotals="1" fieldPosition="0"/>
    </format>
    <format dxfId="65">
      <pivotArea dataOnly="0" labelOnly="1" fieldPosition="0">
        <references count="1">
          <reference field="0" count="20">
            <x v="0"/>
            <x v="1"/>
            <x v="2"/>
            <x v="3"/>
            <x v="4"/>
            <x v="5"/>
            <x v="6"/>
            <x v="7"/>
            <x v="8"/>
            <x v="9"/>
            <x v="10"/>
            <x v="11"/>
            <x v="12"/>
            <x v="13"/>
            <x v="14"/>
            <x v="15"/>
            <x v="16"/>
            <x v="17"/>
            <x v="18"/>
            <x v="19"/>
          </reference>
        </references>
      </pivotArea>
    </format>
    <format dxfId="64">
      <pivotArea dataOnly="0" labelOnly="1" grandRow="1" outline="0" fieldPosition="0"/>
    </format>
    <format dxfId="63">
      <pivotArea dataOnly="0" labelOnly="1" fieldPosition="0">
        <references count="1">
          <reference field="0" count="18">
            <x v="0"/>
            <x v="1"/>
            <x v="2"/>
            <x v="3"/>
            <x v="4"/>
            <x v="5"/>
            <x v="6"/>
            <x v="7"/>
            <x v="8"/>
            <x v="9"/>
            <x v="10"/>
            <x v="11"/>
            <x v="12"/>
            <x v="13"/>
            <x v="14"/>
            <x v="15"/>
            <x v="16"/>
            <x v="17"/>
          </reference>
        </references>
      </pivotArea>
    </format>
    <format dxfId="62">
      <pivotArea grandRow="1" outline="0" collapsedLevelsAreSubtotals="1" fieldPosition="0"/>
    </format>
    <format dxfId="61">
      <pivotArea dataOnly="0" labelOnly="1" grandRow="1" outline="0" fieldPosition="0"/>
    </format>
    <format dxfId="60">
      <pivotArea grandRow="1" outline="0" collapsedLevelsAreSubtotals="1" fieldPosition="0"/>
    </format>
    <format dxfId="59">
      <pivotArea dataOnly="0" labelOnly="1" grandRow="1" outline="0" fieldPosition="0"/>
    </format>
    <format dxfId="58">
      <pivotArea field="0" type="button" dataOnly="0" labelOnly="1" outline="0" axis="axisRow" fieldPosition="0"/>
    </format>
    <format dxfId="57">
      <pivotArea dataOnly="0" labelOnly="1" outline="0" fieldPosition="0">
        <references count="1">
          <reference field="4294967294" count="4">
            <x v="0"/>
            <x v="1"/>
            <x v="2"/>
            <x v="3"/>
          </reference>
        </references>
      </pivotArea>
    </format>
    <format dxfId="56">
      <pivotArea collapsedLevelsAreSubtotals="1" fieldPosition="0">
        <references count="1">
          <reference field="0" count="18">
            <x v="0"/>
            <x v="1"/>
            <x v="2"/>
            <x v="3"/>
            <x v="4"/>
            <x v="5"/>
            <x v="6"/>
            <x v="7"/>
            <x v="8"/>
            <x v="9"/>
            <x v="10"/>
            <x v="11"/>
            <x v="12"/>
            <x v="13"/>
            <x v="14"/>
            <x v="15"/>
            <x v="16"/>
            <x v="17"/>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5">
    <pivotHierarchy dragToData="1"/>
    <pivotHierarchy multipleItemSelectionAllowed="1" dragToData="1">
      <members count="1" level="1">
        <member name="[data].[Geography].&amp;[UK]"/>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6AE6DA0-850B-4AC0-B63C-EC82AD73D1C7}" sourceName="Sales Person">
  <pivotTables>
    <pivotTable tabId="7" name="PivotTable26"/>
  </pivotTables>
  <data>
    <tabular pivotCacheId="361926862">
      <items count="10">
        <i x="7"/>
        <i x="1"/>
        <i x="3"/>
        <i x="5"/>
        <i x="4"/>
        <i x="6"/>
        <i x="8"/>
        <i x="2"/>
        <i x="9"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576ACC3-1285-40FB-83F9-BECC31A885DC}" sourceName="[data].[Geography]">
  <pivotTables>
    <pivotTable tabId="11" name="PivotTable7"/>
  </pivotTables>
  <data>
    <olap pivotCacheId="144383483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New Zealan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D826584-A884-4CA6-9164-ABB5E3CE1CCF}" sourceName="[data].[Geography]">
  <pivotTables>
    <pivotTable tabId="13" name="PivotTable8"/>
  </pivotTables>
  <data>
    <olap pivotCacheId="894960401">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K]"/>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42E2806-7BDD-4CBF-9757-04F0DBB63233}"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6AB934-17DA-4975-95DC-76DAB94BC2F6}"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ADC8297-13DC-4A81-9245-A09DBA981075}"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M10:N32" totalsRowShown="0" headerRowDxfId="2" dataDxfId="1">
  <autoFilter ref="M10:N32" xr:uid="{6DAC1E92-D947-4232-891E-65555AD7A47E}"/>
  <tableColumns count="2">
    <tableColumn id="1" xr3:uid="{1B8963D1-E60F-4400-A175-651A513B826F}" name="Product" dataDxfId="4"/>
    <tableColumn id="2" xr3:uid="{1798A7DA-FB9F-46D3-AA0A-B6BCA4A81AC3}" name="Cost per unit"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D2C1B0-806C-43B1-94AE-EC4B2E21A4B3}" name="data" displayName="data" ref="C10:I310" totalsRowShown="0" headerRowDxfId="75">
  <autoFilter ref="C10:I310" xr:uid="{1BD2C1B0-806C-43B1-94AE-EC4B2E21A4B3}"/>
  <tableColumns count="7">
    <tableColumn id="1" xr3:uid="{97F79521-A095-49F9-8F02-05AB7B7A5F03}" name="Sales Person"/>
    <tableColumn id="2" xr3:uid="{D42180F0-99D8-4D3C-B745-0A6519E43976}" name="Geography"/>
    <tableColumn id="3" xr3:uid="{F5C26CF3-DAD9-4EC2-B87D-78EED201BD79}" name="Product"/>
    <tableColumn id="4" xr3:uid="{418AFB42-8B1A-4FA8-A17C-E7E2BC91AF86}" name="Amount" dataDxfId="74"/>
    <tableColumn id="5" xr3:uid="{B55B8C15-90C6-463D-85F5-155373BBD862}" name="Units" dataDxfId="73"/>
    <tableColumn id="7" xr3:uid="{C716FA96-B4B8-451A-967A-9946ED411B6A}" name="Cost per unit" dataDxfId="72">
      <calculatedColumnFormula>VLOOKUP(data[[#This Row],[Product]],products[#All],2,FALSE)</calculatedColumnFormula>
    </tableColumn>
    <tableColumn id="8" xr3:uid="{E84AF620-4CFB-4BCE-89A6-C327516013EE}" name="Cost" dataDxfId="71">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DAA430-7F38-4BC4-B1E8-1C99E2F91ACD}" name="data5" displayName="data5" ref="B4:F304" totalsRowShown="0" headerRowDxfId="16" dataDxfId="17">
  <tableColumns count="5">
    <tableColumn id="1" xr3:uid="{1B57BACE-E950-4DA4-8A9B-85467A7130C6}" name="Sales Person" dataDxfId="22"/>
    <tableColumn id="2" xr3:uid="{EFCFD4F1-8B8F-4177-A8CA-DC4CEE4BA9AE}" name="Geography" dataDxfId="21"/>
    <tableColumn id="3" xr3:uid="{FD93F43A-7C1B-4FEB-B071-9C035105E05F}" name="Product" dataDxfId="20"/>
    <tableColumn id="4" xr3:uid="{49138894-6B5C-4F34-BEC3-8B797CD5B91D}" name="Amount" dataDxfId="19"/>
    <tableColumn id="5" xr3:uid="{C6DCABD3-A842-49EA-B1D7-82FE684FF6B6}" name="Units"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N657"/>
  <sheetViews>
    <sheetView showGridLines="0" zoomScale="145" zoomScaleNormal="145" workbookViewId="0">
      <selection activeCell="J14" sqref="J14"/>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9" width="11.6640625" customWidth="1"/>
    <col min="11" max="11" width="3.88671875" customWidth="1"/>
    <col min="12" max="12" width="53.88671875" customWidth="1"/>
    <col min="13" max="14" width="18.33203125" style="17" customWidth="1"/>
    <col min="15" max="15" width="16" customWidth="1"/>
    <col min="16" max="16" width="22.109375" customWidth="1"/>
    <col min="26" max="26" width="21.88671875" bestFit="1" customWidth="1"/>
    <col min="27" max="27" width="14.44140625" customWidth="1"/>
    <col min="32" max="32" width="21.88671875" customWidth="1"/>
  </cols>
  <sheetData>
    <row r="10" spans="3:14" s="17" customFormat="1" x14ac:dyDescent="0.3">
      <c r="C10" s="19" t="s">
        <v>11</v>
      </c>
      <c r="D10" s="19" t="s">
        <v>12</v>
      </c>
      <c r="E10" s="19" t="s">
        <v>0</v>
      </c>
      <c r="F10" s="19" t="s">
        <v>1</v>
      </c>
      <c r="G10" s="19" t="s">
        <v>49</v>
      </c>
      <c r="H10" s="19" t="s">
        <v>50</v>
      </c>
      <c r="I10" s="19" t="s">
        <v>73</v>
      </c>
      <c r="M10" s="17" t="s">
        <v>0</v>
      </c>
      <c r="N10" s="17" t="s">
        <v>50</v>
      </c>
    </row>
    <row r="11" spans="3:14" x14ac:dyDescent="0.3">
      <c r="C11" t="s">
        <v>40</v>
      </c>
      <c r="D11" t="s">
        <v>37</v>
      </c>
      <c r="E11" t="s">
        <v>30</v>
      </c>
      <c r="F11" s="1">
        <v>1624</v>
      </c>
      <c r="G11" s="2">
        <v>114</v>
      </c>
      <c r="H11" s="18">
        <f>VLOOKUP(data[[#This Row],[Product]],products[#All],2,FALSE)</f>
        <v>14.49</v>
      </c>
      <c r="I11" s="2">
        <f>data[[#This Row],[Cost per unit]]*data[[#This Row],[Units]]</f>
        <v>1651.8600000000001</v>
      </c>
      <c r="M11" s="17" t="s">
        <v>13</v>
      </c>
      <c r="N11" s="20">
        <v>9.33</v>
      </c>
    </row>
    <row r="12" spans="3:14" x14ac:dyDescent="0.3">
      <c r="C12" t="s">
        <v>8</v>
      </c>
      <c r="D12" t="s">
        <v>35</v>
      </c>
      <c r="E12" t="s">
        <v>32</v>
      </c>
      <c r="F12" s="1">
        <v>6706</v>
      </c>
      <c r="G12" s="2">
        <v>459</v>
      </c>
      <c r="H12" s="18">
        <f>VLOOKUP(data[[#This Row],[Product]],products[#All],2,FALSE)</f>
        <v>8.65</v>
      </c>
      <c r="I12" s="2">
        <f>data[[#This Row],[Cost per unit]]*data[[#This Row],[Units]]</f>
        <v>3970.3500000000004</v>
      </c>
      <c r="M12" s="17" t="s">
        <v>14</v>
      </c>
      <c r="N12" s="20">
        <v>11.7</v>
      </c>
    </row>
    <row r="13" spans="3:14" x14ac:dyDescent="0.3">
      <c r="C13" t="s">
        <v>9</v>
      </c>
      <c r="D13" t="s">
        <v>35</v>
      </c>
      <c r="E13" t="s">
        <v>4</v>
      </c>
      <c r="F13" s="1">
        <v>959</v>
      </c>
      <c r="G13" s="2">
        <v>147</v>
      </c>
      <c r="H13" s="18">
        <f>VLOOKUP(data[[#This Row],[Product]],products[#All],2,FALSE)</f>
        <v>11.88</v>
      </c>
      <c r="I13" s="2">
        <f>data[[#This Row],[Cost per unit]]*data[[#This Row],[Units]]</f>
        <v>1746.3600000000001</v>
      </c>
      <c r="M13" s="17" t="s">
        <v>4</v>
      </c>
      <c r="N13" s="20">
        <v>11.88</v>
      </c>
    </row>
    <row r="14" spans="3:14" x14ac:dyDescent="0.3">
      <c r="C14" t="s">
        <v>41</v>
      </c>
      <c r="D14" t="s">
        <v>36</v>
      </c>
      <c r="E14" t="s">
        <v>18</v>
      </c>
      <c r="F14" s="1">
        <v>9632</v>
      </c>
      <c r="G14" s="2">
        <v>288</v>
      </c>
      <c r="H14" s="18">
        <f>VLOOKUP(data[[#This Row],[Product]],products[#All],2,FALSE)</f>
        <v>6.47</v>
      </c>
      <c r="I14" s="2">
        <f>data[[#This Row],[Cost per unit]]*data[[#This Row],[Units]]</f>
        <v>1863.36</v>
      </c>
      <c r="M14" s="17" t="s">
        <v>15</v>
      </c>
      <c r="N14" s="20">
        <v>11.73</v>
      </c>
    </row>
    <row r="15" spans="3:14" x14ac:dyDescent="0.3">
      <c r="C15" t="s">
        <v>6</v>
      </c>
      <c r="D15" t="s">
        <v>39</v>
      </c>
      <c r="E15" t="s">
        <v>25</v>
      </c>
      <c r="F15" s="1">
        <v>2100</v>
      </c>
      <c r="G15" s="2">
        <v>414</v>
      </c>
      <c r="H15" s="18">
        <f>VLOOKUP(data[[#This Row],[Product]],products[#All],2,FALSE)</f>
        <v>13.15</v>
      </c>
      <c r="I15" s="2">
        <f>data[[#This Row],[Cost per unit]]*data[[#This Row],[Units]]</f>
        <v>5444.1</v>
      </c>
      <c r="M15" s="17" t="s">
        <v>16</v>
      </c>
      <c r="N15" s="20">
        <v>8.7899999999999991</v>
      </c>
    </row>
    <row r="16" spans="3:14" x14ac:dyDescent="0.3">
      <c r="C16" t="s">
        <v>40</v>
      </c>
      <c r="D16" t="s">
        <v>35</v>
      </c>
      <c r="E16" t="s">
        <v>33</v>
      </c>
      <c r="F16" s="1">
        <v>8869</v>
      </c>
      <c r="G16" s="2">
        <v>432</v>
      </c>
      <c r="H16" s="18">
        <f>VLOOKUP(data[[#This Row],[Product]],products[#All],2,FALSE)</f>
        <v>12.37</v>
      </c>
      <c r="I16" s="2">
        <f>data[[#This Row],[Cost per unit]]*data[[#This Row],[Units]]</f>
        <v>5343.8399999999992</v>
      </c>
      <c r="M16" s="17" t="s">
        <v>17</v>
      </c>
      <c r="N16" s="20">
        <v>3.11</v>
      </c>
    </row>
    <row r="17" spans="3:14" x14ac:dyDescent="0.3">
      <c r="C17" t="s">
        <v>6</v>
      </c>
      <c r="D17" t="s">
        <v>38</v>
      </c>
      <c r="E17" t="s">
        <v>31</v>
      </c>
      <c r="F17" s="1">
        <v>2681</v>
      </c>
      <c r="G17" s="2">
        <v>54</v>
      </c>
      <c r="H17" s="18">
        <f>VLOOKUP(data[[#This Row],[Product]],products[#All],2,FALSE)</f>
        <v>5.79</v>
      </c>
      <c r="I17" s="2">
        <f>data[[#This Row],[Cost per unit]]*data[[#This Row],[Units]]</f>
        <v>312.66000000000003</v>
      </c>
      <c r="M17" s="17" t="s">
        <v>18</v>
      </c>
      <c r="N17" s="20">
        <v>6.47</v>
      </c>
    </row>
    <row r="18" spans="3:14" x14ac:dyDescent="0.3">
      <c r="C18" t="s">
        <v>8</v>
      </c>
      <c r="D18" t="s">
        <v>35</v>
      </c>
      <c r="E18" t="s">
        <v>22</v>
      </c>
      <c r="F18" s="1">
        <v>5012</v>
      </c>
      <c r="G18" s="2">
        <v>210</v>
      </c>
      <c r="H18" s="18">
        <f>VLOOKUP(data[[#This Row],[Product]],products[#All],2,FALSE)</f>
        <v>9.77</v>
      </c>
      <c r="I18" s="2">
        <f>data[[#This Row],[Cost per unit]]*data[[#This Row],[Units]]</f>
        <v>2051.6999999999998</v>
      </c>
      <c r="M18" s="17" t="s">
        <v>19</v>
      </c>
      <c r="N18" s="20">
        <v>7.64</v>
      </c>
    </row>
    <row r="19" spans="3:14" x14ac:dyDescent="0.3">
      <c r="C19" t="s">
        <v>7</v>
      </c>
      <c r="D19" t="s">
        <v>38</v>
      </c>
      <c r="E19" t="s">
        <v>14</v>
      </c>
      <c r="F19" s="1">
        <v>1281</v>
      </c>
      <c r="G19" s="2">
        <v>75</v>
      </c>
      <c r="H19" s="18">
        <f>VLOOKUP(data[[#This Row],[Product]],products[#All],2,FALSE)</f>
        <v>11.7</v>
      </c>
      <c r="I19" s="2">
        <f>data[[#This Row],[Cost per unit]]*data[[#This Row],[Units]]</f>
        <v>877.5</v>
      </c>
      <c r="M19" s="17" t="s">
        <v>20</v>
      </c>
      <c r="N19" s="20">
        <v>10.62</v>
      </c>
    </row>
    <row r="20" spans="3:14" x14ac:dyDescent="0.3">
      <c r="C20" t="s">
        <v>5</v>
      </c>
      <c r="D20" t="s">
        <v>37</v>
      </c>
      <c r="E20" t="s">
        <v>14</v>
      </c>
      <c r="F20" s="1">
        <v>4991</v>
      </c>
      <c r="G20" s="2">
        <v>12</v>
      </c>
      <c r="H20" s="18">
        <f>VLOOKUP(data[[#This Row],[Product]],products[#All],2,FALSE)</f>
        <v>11.7</v>
      </c>
      <c r="I20" s="2">
        <f>data[[#This Row],[Cost per unit]]*data[[#This Row],[Units]]</f>
        <v>140.39999999999998</v>
      </c>
      <c r="M20" s="17" t="s">
        <v>21</v>
      </c>
      <c r="N20" s="20">
        <v>9</v>
      </c>
    </row>
    <row r="21" spans="3:14" x14ac:dyDescent="0.3">
      <c r="C21" t="s">
        <v>2</v>
      </c>
      <c r="D21" t="s">
        <v>39</v>
      </c>
      <c r="E21" t="s">
        <v>25</v>
      </c>
      <c r="F21" s="1">
        <v>1785</v>
      </c>
      <c r="G21" s="2">
        <v>462</v>
      </c>
      <c r="H21" s="18">
        <f>VLOOKUP(data[[#This Row],[Product]],products[#All],2,FALSE)</f>
        <v>13.15</v>
      </c>
      <c r="I21" s="2">
        <f>data[[#This Row],[Cost per unit]]*data[[#This Row],[Units]]</f>
        <v>6075.3</v>
      </c>
      <c r="M21" s="17" t="s">
        <v>22</v>
      </c>
      <c r="N21" s="20">
        <v>9.77</v>
      </c>
    </row>
    <row r="22" spans="3:14" x14ac:dyDescent="0.3">
      <c r="C22" t="s">
        <v>3</v>
      </c>
      <c r="D22" t="s">
        <v>37</v>
      </c>
      <c r="E22" t="s">
        <v>17</v>
      </c>
      <c r="F22" s="1">
        <v>3983</v>
      </c>
      <c r="G22" s="2">
        <v>144</v>
      </c>
      <c r="H22" s="18">
        <f>VLOOKUP(data[[#This Row],[Product]],products[#All],2,FALSE)</f>
        <v>3.11</v>
      </c>
      <c r="I22" s="2">
        <f>data[[#This Row],[Cost per unit]]*data[[#This Row],[Units]]</f>
        <v>447.84</v>
      </c>
      <c r="M22" s="17" t="s">
        <v>23</v>
      </c>
      <c r="N22" s="20">
        <v>6.49</v>
      </c>
    </row>
    <row r="23" spans="3:14" x14ac:dyDescent="0.3">
      <c r="C23" t="s">
        <v>9</v>
      </c>
      <c r="D23" t="s">
        <v>38</v>
      </c>
      <c r="E23" t="s">
        <v>16</v>
      </c>
      <c r="F23" s="1">
        <v>2646</v>
      </c>
      <c r="G23" s="2">
        <v>120</v>
      </c>
      <c r="H23" s="18">
        <f>VLOOKUP(data[[#This Row],[Product]],products[#All],2,FALSE)</f>
        <v>8.7899999999999991</v>
      </c>
      <c r="I23" s="2">
        <f>data[[#This Row],[Cost per unit]]*data[[#This Row],[Units]]</f>
        <v>1054.8</v>
      </c>
      <c r="M23" s="17" t="s">
        <v>24</v>
      </c>
      <c r="N23" s="20">
        <v>4.97</v>
      </c>
    </row>
    <row r="24" spans="3:14" x14ac:dyDescent="0.3">
      <c r="C24" t="s">
        <v>2</v>
      </c>
      <c r="D24" t="s">
        <v>34</v>
      </c>
      <c r="E24" t="s">
        <v>13</v>
      </c>
      <c r="F24" s="1">
        <v>252</v>
      </c>
      <c r="G24" s="2">
        <v>54</v>
      </c>
      <c r="H24" s="18">
        <f>VLOOKUP(data[[#This Row],[Product]],products[#All],2,FALSE)</f>
        <v>9.33</v>
      </c>
      <c r="I24" s="2">
        <f>data[[#This Row],[Cost per unit]]*data[[#This Row],[Units]]</f>
        <v>503.82</v>
      </c>
      <c r="M24" s="17" t="s">
        <v>25</v>
      </c>
      <c r="N24" s="20">
        <v>13.15</v>
      </c>
    </row>
    <row r="25" spans="3:14" x14ac:dyDescent="0.3">
      <c r="C25" t="s">
        <v>3</v>
      </c>
      <c r="D25" t="s">
        <v>35</v>
      </c>
      <c r="E25" t="s">
        <v>25</v>
      </c>
      <c r="F25" s="1">
        <v>2464</v>
      </c>
      <c r="G25" s="2">
        <v>234</v>
      </c>
      <c r="H25" s="18">
        <f>VLOOKUP(data[[#This Row],[Product]],products[#All],2,FALSE)</f>
        <v>13.15</v>
      </c>
      <c r="I25" s="2">
        <f>data[[#This Row],[Cost per unit]]*data[[#This Row],[Units]]</f>
        <v>3077.1</v>
      </c>
      <c r="M25" s="17" t="s">
        <v>26</v>
      </c>
      <c r="N25" s="20">
        <v>5.6</v>
      </c>
    </row>
    <row r="26" spans="3:14" x14ac:dyDescent="0.3">
      <c r="C26" t="s">
        <v>3</v>
      </c>
      <c r="D26" t="s">
        <v>35</v>
      </c>
      <c r="E26" t="s">
        <v>29</v>
      </c>
      <c r="F26" s="1">
        <v>2114</v>
      </c>
      <c r="G26" s="2">
        <v>66</v>
      </c>
      <c r="H26" s="18">
        <f>VLOOKUP(data[[#This Row],[Product]],products[#All],2,FALSE)</f>
        <v>7.16</v>
      </c>
      <c r="I26" s="2">
        <f>data[[#This Row],[Cost per unit]]*data[[#This Row],[Units]]</f>
        <v>472.56</v>
      </c>
      <c r="M26" s="17" t="s">
        <v>27</v>
      </c>
      <c r="N26" s="20">
        <v>16.73</v>
      </c>
    </row>
    <row r="27" spans="3:14" x14ac:dyDescent="0.3">
      <c r="C27" t="s">
        <v>6</v>
      </c>
      <c r="D27" t="s">
        <v>37</v>
      </c>
      <c r="E27" t="s">
        <v>31</v>
      </c>
      <c r="F27" s="1">
        <v>7693</v>
      </c>
      <c r="G27" s="2">
        <v>87</v>
      </c>
      <c r="H27" s="18">
        <f>VLOOKUP(data[[#This Row],[Product]],products[#All],2,FALSE)</f>
        <v>5.79</v>
      </c>
      <c r="I27" s="2">
        <f>data[[#This Row],[Cost per unit]]*data[[#This Row],[Units]]</f>
        <v>503.73</v>
      </c>
      <c r="M27" s="17" t="s">
        <v>28</v>
      </c>
      <c r="N27" s="20">
        <v>10.38</v>
      </c>
    </row>
    <row r="28" spans="3:14" x14ac:dyDescent="0.3">
      <c r="C28" t="s">
        <v>5</v>
      </c>
      <c r="D28" t="s">
        <v>34</v>
      </c>
      <c r="E28" t="s">
        <v>20</v>
      </c>
      <c r="F28" s="1">
        <v>15610</v>
      </c>
      <c r="G28" s="2">
        <v>339</v>
      </c>
      <c r="H28" s="18">
        <f>VLOOKUP(data[[#This Row],[Product]],products[#All],2,FALSE)</f>
        <v>10.62</v>
      </c>
      <c r="I28" s="2">
        <f>data[[#This Row],[Cost per unit]]*data[[#This Row],[Units]]</f>
        <v>3600.18</v>
      </c>
      <c r="M28" s="17" t="s">
        <v>29</v>
      </c>
      <c r="N28" s="20">
        <v>7.16</v>
      </c>
    </row>
    <row r="29" spans="3:14" x14ac:dyDescent="0.3">
      <c r="C29" t="s">
        <v>41</v>
      </c>
      <c r="D29" t="s">
        <v>34</v>
      </c>
      <c r="E29" t="s">
        <v>22</v>
      </c>
      <c r="F29" s="1">
        <v>336</v>
      </c>
      <c r="G29" s="2">
        <v>144</v>
      </c>
      <c r="H29" s="18">
        <f>VLOOKUP(data[[#This Row],[Product]],products[#All],2,FALSE)</f>
        <v>9.77</v>
      </c>
      <c r="I29" s="2">
        <f>data[[#This Row],[Cost per unit]]*data[[#This Row],[Units]]</f>
        <v>1406.8799999999999</v>
      </c>
      <c r="M29" s="17" t="s">
        <v>30</v>
      </c>
      <c r="N29" s="20">
        <v>14.49</v>
      </c>
    </row>
    <row r="30" spans="3:14" x14ac:dyDescent="0.3">
      <c r="C30" t="s">
        <v>2</v>
      </c>
      <c r="D30" t="s">
        <v>39</v>
      </c>
      <c r="E30" t="s">
        <v>20</v>
      </c>
      <c r="F30" s="1">
        <v>9443</v>
      </c>
      <c r="G30" s="2">
        <v>162</v>
      </c>
      <c r="H30" s="18">
        <f>VLOOKUP(data[[#This Row],[Product]],products[#All],2,FALSE)</f>
        <v>10.62</v>
      </c>
      <c r="I30" s="2">
        <f>data[[#This Row],[Cost per unit]]*data[[#This Row],[Units]]</f>
        <v>1720.4399999999998</v>
      </c>
      <c r="M30" s="17" t="s">
        <v>31</v>
      </c>
      <c r="N30" s="20">
        <v>5.79</v>
      </c>
    </row>
    <row r="31" spans="3:14" x14ac:dyDescent="0.3">
      <c r="C31" t="s">
        <v>9</v>
      </c>
      <c r="D31" t="s">
        <v>34</v>
      </c>
      <c r="E31" t="s">
        <v>23</v>
      </c>
      <c r="F31" s="1">
        <v>8155</v>
      </c>
      <c r="G31" s="2">
        <v>90</v>
      </c>
      <c r="H31" s="18">
        <f>VLOOKUP(data[[#This Row],[Product]],products[#All],2,FALSE)</f>
        <v>6.49</v>
      </c>
      <c r="I31" s="2">
        <f>data[[#This Row],[Cost per unit]]*data[[#This Row],[Units]]</f>
        <v>584.1</v>
      </c>
      <c r="M31" s="17" t="s">
        <v>32</v>
      </c>
      <c r="N31" s="20">
        <v>8.65</v>
      </c>
    </row>
    <row r="32" spans="3:14" x14ac:dyDescent="0.3">
      <c r="C32" t="s">
        <v>8</v>
      </c>
      <c r="D32" t="s">
        <v>38</v>
      </c>
      <c r="E32" t="s">
        <v>23</v>
      </c>
      <c r="F32" s="1">
        <v>1701</v>
      </c>
      <c r="G32" s="2">
        <v>234</v>
      </c>
      <c r="H32" s="18">
        <f>VLOOKUP(data[[#This Row],[Product]],products[#All],2,FALSE)</f>
        <v>6.49</v>
      </c>
      <c r="I32" s="2">
        <f>data[[#This Row],[Cost per unit]]*data[[#This Row],[Units]]</f>
        <v>1518.66</v>
      </c>
      <c r="M32" s="17" t="s">
        <v>33</v>
      </c>
      <c r="N32" s="20">
        <v>12.37</v>
      </c>
    </row>
    <row r="33" spans="3:9" x14ac:dyDescent="0.3">
      <c r="C33" t="s">
        <v>10</v>
      </c>
      <c r="D33" t="s">
        <v>38</v>
      </c>
      <c r="E33" t="s">
        <v>22</v>
      </c>
      <c r="F33" s="1">
        <v>2205</v>
      </c>
      <c r="G33" s="2">
        <v>141</v>
      </c>
      <c r="H33" s="18">
        <f>VLOOKUP(data[[#This Row],[Product]],products[#All],2,FALSE)</f>
        <v>9.77</v>
      </c>
      <c r="I33" s="2">
        <f>data[[#This Row],[Cost per unit]]*data[[#This Row],[Units]]</f>
        <v>1377.57</v>
      </c>
    </row>
    <row r="34" spans="3:9" x14ac:dyDescent="0.3">
      <c r="C34" t="s">
        <v>8</v>
      </c>
      <c r="D34" t="s">
        <v>37</v>
      </c>
      <c r="E34" t="s">
        <v>19</v>
      </c>
      <c r="F34" s="1">
        <v>1771</v>
      </c>
      <c r="G34" s="2">
        <v>204</v>
      </c>
      <c r="H34" s="18">
        <f>VLOOKUP(data[[#This Row],[Product]],products[#All],2,FALSE)</f>
        <v>7.64</v>
      </c>
      <c r="I34" s="2">
        <f>data[[#This Row],[Cost per unit]]*data[[#This Row],[Units]]</f>
        <v>1558.56</v>
      </c>
    </row>
    <row r="35" spans="3:9" x14ac:dyDescent="0.3">
      <c r="C35" t="s">
        <v>41</v>
      </c>
      <c r="D35" t="s">
        <v>35</v>
      </c>
      <c r="E35" t="s">
        <v>15</v>
      </c>
      <c r="F35" s="1">
        <v>2114</v>
      </c>
      <c r="G35" s="2">
        <v>186</v>
      </c>
      <c r="H35" s="18">
        <f>VLOOKUP(data[[#This Row],[Product]],products[#All],2,FALSE)</f>
        <v>11.73</v>
      </c>
      <c r="I35" s="2">
        <f>data[[#This Row],[Cost per unit]]*data[[#This Row],[Units]]</f>
        <v>2181.7800000000002</v>
      </c>
    </row>
    <row r="36" spans="3:9" x14ac:dyDescent="0.3">
      <c r="C36" t="s">
        <v>41</v>
      </c>
      <c r="D36" t="s">
        <v>36</v>
      </c>
      <c r="E36" t="s">
        <v>13</v>
      </c>
      <c r="F36" s="1">
        <v>10311</v>
      </c>
      <c r="G36" s="2">
        <v>231</v>
      </c>
      <c r="H36" s="18">
        <f>VLOOKUP(data[[#This Row],[Product]],products[#All],2,FALSE)</f>
        <v>9.33</v>
      </c>
      <c r="I36" s="2">
        <f>data[[#This Row],[Cost per unit]]*data[[#This Row],[Units]]</f>
        <v>2155.23</v>
      </c>
    </row>
    <row r="37" spans="3:9" x14ac:dyDescent="0.3">
      <c r="C37" t="s">
        <v>3</v>
      </c>
      <c r="D37" t="s">
        <v>39</v>
      </c>
      <c r="E37" t="s">
        <v>16</v>
      </c>
      <c r="F37" s="1">
        <v>21</v>
      </c>
      <c r="G37" s="2">
        <v>168</v>
      </c>
      <c r="H37" s="18">
        <f>VLOOKUP(data[[#This Row],[Product]],products[#All],2,FALSE)</f>
        <v>8.7899999999999991</v>
      </c>
      <c r="I37" s="2">
        <f>data[[#This Row],[Cost per unit]]*data[[#This Row],[Units]]</f>
        <v>1476.7199999999998</v>
      </c>
    </row>
    <row r="38" spans="3:9" x14ac:dyDescent="0.3">
      <c r="C38" t="s">
        <v>10</v>
      </c>
      <c r="D38" t="s">
        <v>35</v>
      </c>
      <c r="E38" t="s">
        <v>20</v>
      </c>
      <c r="F38" s="1">
        <v>1974</v>
      </c>
      <c r="G38" s="2">
        <v>195</v>
      </c>
      <c r="H38" s="18">
        <f>VLOOKUP(data[[#This Row],[Product]],products[#All],2,FALSE)</f>
        <v>10.62</v>
      </c>
      <c r="I38" s="2">
        <f>data[[#This Row],[Cost per unit]]*data[[#This Row],[Units]]</f>
        <v>2070.8999999999996</v>
      </c>
    </row>
    <row r="39" spans="3:9" x14ac:dyDescent="0.3">
      <c r="C39" t="s">
        <v>5</v>
      </c>
      <c r="D39" t="s">
        <v>36</v>
      </c>
      <c r="E39" t="s">
        <v>23</v>
      </c>
      <c r="F39" s="1">
        <v>6314</v>
      </c>
      <c r="G39" s="2">
        <v>15</v>
      </c>
      <c r="H39" s="18">
        <f>VLOOKUP(data[[#This Row],[Product]],products[#All],2,FALSE)</f>
        <v>6.49</v>
      </c>
      <c r="I39" s="2">
        <f>data[[#This Row],[Cost per unit]]*data[[#This Row],[Units]]</f>
        <v>97.350000000000009</v>
      </c>
    </row>
    <row r="40" spans="3:9" x14ac:dyDescent="0.3">
      <c r="C40" t="s">
        <v>10</v>
      </c>
      <c r="D40" t="s">
        <v>37</v>
      </c>
      <c r="E40" t="s">
        <v>23</v>
      </c>
      <c r="F40" s="1">
        <v>4683</v>
      </c>
      <c r="G40" s="2">
        <v>30</v>
      </c>
      <c r="H40" s="18">
        <f>VLOOKUP(data[[#This Row],[Product]],products[#All],2,FALSE)</f>
        <v>6.49</v>
      </c>
      <c r="I40" s="2">
        <f>data[[#This Row],[Cost per unit]]*data[[#This Row],[Units]]</f>
        <v>194.70000000000002</v>
      </c>
    </row>
    <row r="41" spans="3:9" x14ac:dyDescent="0.3">
      <c r="C41" t="s">
        <v>41</v>
      </c>
      <c r="D41" t="s">
        <v>37</v>
      </c>
      <c r="E41" t="s">
        <v>24</v>
      </c>
      <c r="F41" s="1">
        <v>6398</v>
      </c>
      <c r="G41" s="2">
        <v>102</v>
      </c>
      <c r="H41" s="18">
        <f>VLOOKUP(data[[#This Row],[Product]],products[#All],2,FALSE)</f>
        <v>4.97</v>
      </c>
      <c r="I41" s="2">
        <f>data[[#This Row],[Cost per unit]]*data[[#This Row],[Units]]</f>
        <v>506.94</v>
      </c>
    </row>
    <row r="42" spans="3:9" x14ac:dyDescent="0.3">
      <c r="C42" t="s">
        <v>2</v>
      </c>
      <c r="D42" t="s">
        <v>35</v>
      </c>
      <c r="E42" t="s">
        <v>19</v>
      </c>
      <c r="F42" s="1">
        <v>553</v>
      </c>
      <c r="G42" s="2">
        <v>15</v>
      </c>
      <c r="H42" s="18">
        <f>VLOOKUP(data[[#This Row],[Product]],products[#All],2,FALSE)</f>
        <v>7.64</v>
      </c>
      <c r="I42" s="2">
        <f>data[[#This Row],[Cost per unit]]*data[[#This Row],[Units]]</f>
        <v>114.6</v>
      </c>
    </row>
    <row r="43" spans="3:9" x14ac:dyDescent="0.3">
      <c r="C43" t="s">
        <v>8</v>
      </c>
      <c r="D43" t="s">
        <v>39</v>
      </c>
      <c r="E43" t="s">
        <v>30</v>
      </c>
      <c r="F43" s="1">
        <v>7021</v>
      </c>
      <c r="G43" s="2">
        <v>183</v>
      </c>
      <c r="H43" s="18">
        <f>VLOOKUP(data[[#This Row],[Product]],products[#All],2,FALSE)</f>
        <v>14.49</v>
      </c>
      <c r="I43" s="2">
        <f>data[[#This Row],[Cost per unit]]*data[[#This Row],[Units]]</f>
        <v>2651.67</v>
      </c>
    </row>
    <row r="44" spans="3:9" x14ac:dyDescent="0.3">
      <c r="C44" t="s">
        <v>40</v>
      </c>
      <c r="D44" t="s">
        <v>39</v>
      </c>
      <c r="E44" t="s">
        <v>22</v>
      </c>
      <c r="F44" s="1">
        <v>5817</v>
      </c>
      <c r="G44" s="2">
        <v>12</v>
      </c>
      <c r="H44" s="18">
        <f>VLOOKUP(data[[#This Row],[Product]],products[#All],2,FALSE)</f>
        <v>9.77</v>
      </c>
      <c r="I44" s="2">
        <f>data[[#This Row],[Cost per unit]]*data[[#This Row],[Units]]</f>
        <v>117.24</v>
      </c>
    </row>
    <row r="45" spans="3:9" x14ac:dyDescent="0.3">
      <c r="C45" t="s">
        <v>41</v>
      </c>
      <c r="D45" t="s">
        <v>39</v>
      </c>
      <c r="E45" t="s">
        <v>14</v>
      </c>
      <c r="F45" s="1">
        <v>3976</v>
      </c>
      <c r="G45" s="2">
        <v>72</v>
      </c>
      <c r="H45" s="18">
        <f>VLOOKUP(data[[#This Row],[Product]],products[#All],2,FALSE)</f>
        <v>11.7</v>
      </c>
      <c r="I45" s="2">
        <f>data[[#This Row],[Cost per unit]]*data[[#This Row],[Units]]</f>
        <v>842.4</v>
      </c>
    </row>
    <row r="46" spans="3:9" x14ac:dyDescent="0.3">
      <c r="C46" t="s">
        <v>6</v>
      </c>
      <c r="D46" t="s">
        <v>38</v>
      </c>
      <c r="E46" t="s">
        <v>27</v>
      </c>
      <c r="F46" s="1">
        <v>1134</v>
      </c>
      <c r="G46" s="2">
        <v>282</v>
      </c>
      <c r="H46" s="18">
        <f>VLOOKUP(data[[#This Row],[Product]],products[#All],2,FALSE)</f>
        <v>16.73</v>
      </c>
      <c r="I46" s="2">
        <f>data[[#This Row],[Cost per unit]]*data[[#This Row],[Units]]</f>
        <v>4717.8599999999997</v>
      </c>
    </row>
    <row r="47" spans="3:9" x14ac:dyDescent="0.3">
      <c r="C47" t="s">
        <v>2</v>
      </c>
      <c r="D47" t="s">
        <v>39</v>
      </c>
      <c r="E47" t="s">
        <v>28</v>
      </c>
      <c r="F47" s="1">
        <v>6027</v>
      </c>
      <c r="G47" s="2">
        <v>144</v>
      </c>
      <c r="H47" s="18">
        <f>VLOOKUP(data[[#This Row],[Product]],products[#All],2,FALSE)</f>
        <v>10.38</v>
      </c>
      <c r="I47" s="2">
        <f>data[[#This Row],[Cost per unit]]*data[[#This Row],[Units]]</f>
        <v>1494.72</v>
      </c>
    </row>
    <row r="48" spans="3:9" x14ac:dyDescent="0.3">
      <c r="C48" t="s">
        <v>6</v>
      </c>
      <c r="D48" t="s">
        <v>37</v>
      </c>
      <c r="E48" t="s">
        <v>16</v>
      </c>
      <c r="F48" s="1">
        <v>1904</v>
      </c>
      <c r="G48" s="2">
        <v>405</v>
      </c>
      <c r="H48" s="18">
        <f>VLOOKUP(data[[#This Row],[Product]],products[#All],2,FALSE)</f>
        <v>8.7899999999999991</v>
      </c>
      <c r="I48" s="2">
        <f>data[[#This Row],[Cost per unit]]*data[[#This Row],[Units]]</f>
        <v>3559.95</v>
      </c>
    </row>
    <row r="49" spans="3:9" x14ac:dyDescent="0.3">
      <c r="C49" t="s">
        <v>7</v>
      </c>
      <c r="D49" t="s">
        <v>34</v>
      </c>
      <c r="E49" t="s">
        <v>32</v>
      </c>
      <c r="F49" s="1">
        <v>3262</v>
      </c>
      <c r="G49" s="2">
        <v>75</v>
      </c>
      <c r="H49" s="18">
        <f>VLOOKUP(data[[#This Row],[Product]],products[#All],2,FALSE)</f>
        <v>8.65</v>
      </c>
      <c r="I49" s="2">
        <f>data[[#This Row],[Cost per unit]]*data[[#This Row],[Units]]</f>
        <v>648.75</v>
      </c>
    </row>
    <row r="50" spans="3:9" x14ac:dyDescent="0.3">
      <c r="C50" t="s">
        <v>40</v>
      </c>
      <c r="D50" t="s">
        <v>34</v>
      </c>
      <c r="E50" t="s">
        <v>27</v>
      </c>
      <c r="F50" s="1">
        <v>2289</v>
      </c>
      <c r="G50" s="2">
        <v>135</v>
      </c>
      <c r="H50" s="18">
        <f>VLOOKUP(data[[#This Row],[Product]],products[#All],2,FALSE)</f>
        <v>16.73</v>
      </c>
      <c r="I50" s="2">
        <f>data[[#This Row],[Cost per unit]]*data[[#This Row],[Units]]</f>
        <v>2258.5500000000002</v>
      </c>
    </row>
    <row r="51" spans="3:9" x14ac:dyDescent="0.3">
      <c r="C51" t="s">
        <v>5</v>
      </c>
      <c r="D51" t="s">
        <v>34</v>
      </c>
      <c r="E51" t="s">
        <v>27</v>
      </c>
      <c r="F51" s="1">
        <v>6986</v>
      </c>
      <c r="G51" s="2">
        <v>21</v>
      </c>
      <c r="H51" s="18">
        <f>VLOOKUP(data[[#This Row],[Product]],products[#All],2,FALSE)</f>
        <v>16.73</v>
      </c>
      <c r="I51" s="2">
        <f>data[[#This Row],[Cost per unit]]*data[[#This Row],[Units]]</f>
        <v>351.33</v>
      </c>
    </row>
    <row r="52" spans="3:9" x14ac:dyDescent="0.3">
      <c r="C52" t="s">
        <v>2</v>
      </c>
      <c r="D52" t="s">
        <v>38</v>
      </c>
      <c r="E52" t="s">
        <v>23</v>
      </c>
      <c r="F52" s="1">
        <v>4417</v>
      </c>
      <c r="G52" s="2">
        <v>153</v>
      </c>
      <c r="H52" s="18">
        <f>VLOOKUP(data[[#This Row],[Product]],products[#All],2,FALSE)</f>
        <v>6.49</v>
      </c>
      <c r="I52" s="2">
        <f>data[[#This Row],[Cost per unit]]*data[[#This Row],[Units]]</f>
        <v>992.97</v>
      </c>
    </row>
    <row r="53" spans="3:9" x14ac:dyDescent="0.3">
      <c r="C53" t="s">
        <v>6</v>
      </c>
      <c r="D53" t="s">
        <v>34</v>
      </c>
      <c r="E53" t="s">
        <v>15</v>
      </c>
      <c r="F53" s="1">
        <v>1442</v>
      </c>
      <c r="G53" s="2">
        <v>15</v>
      </c>
      <c r="H53" s="18">
        <f>VLOOKUP(data[[#This Row],[Product]],products[#All],2,FALSE)</f>
        <v>11.73</v>
      </c>
      <c r="I53" s="2">
        <f>data[[#This Row],[Cost per unit]]*data[[#This Row],[Units]]</f>
        <v>175.95000000000002</v>
      </c>
    </row>
    <row r="54" spans="3:9" x14ac:dyDescent="0.3">
      <c r="C54" t="s">
        <v>3</v>
      </c>
      <c r="D54" t="s">
        <v>35</v>
      </c>
      <c r="E54" t="s">
        <v>14</v>
      </c>
      <c r="F54" s="1">
        <v>2415</v>
      </c>
      <c r="G54" s="2">
        <v>255</v>
      </c>
      <c r="H54" s="18">
        <f>VLOOKUP(data[[#This Row],[Product]],products[#All],2,FALSE)</f>
        <v>11.7</v>
      </c>
      <c r="I54" s="2">
        <f>data[[#This Row],[Cost per unit]]*data[[#This Row],[Units]]</f>
        <v>2983.5</v>
      </c>
    </row>
    <row r="55" spans="3:9" x14ac:dyDescent="0.3">
      <c r="C55" t="s">
        <v>2</v>
      </c>
      <c r="D55" t="s">
        <v>37</v>
      </c>
      <c r="E55" t="s">
        <v>19</v>
      </c>
      <c r="F55" s="1">
        <v>238</v>
      </c>
      <c r="G55" s="2">
        <v>18</v>
      </c>
      <c r="H55" s="18">
        <f>VLOOKUP(data[[#This Row],[Product]],products[#All],2,FALSE)</f>
        <v>7.64</v>
      </c>
      <c r="I55" s="2">
        <f>data[[#This Row],[Cost per unit]]*data[[#This Row],[Units]]</f>
        <v>137.51999999999998</v>
      </c>
    </row>
    <row r="56" spans="3:9" x14ac:dyDescent="0.3">
      <c r="C56" t="s">
        <v>6</v>
      </c>
      <c r="D56" t="s">
        <v>37</v>
      </c>
      <c r="E56" t="s">
        <v>23</v>
      </c>
      <c r="F56" s="1">
        <v>4949</v>
      </c>
      <c r="G56" s="2">
        <v>189</v>
      </c>
      <c r="H56" s="18">
        <f>VLOOKUP(data[[#This Row],[Product]],products[#All],2,FALSE)</f>
        <v>6.49</v>
      </c>
      <c r="I56" s="2">
        <f>data[[#This Row],[Cost per unit]]*data[[#This Row],[Units]]</f>
        <v>1226.6100000000001</v>
      </c>
    </row>
    <row r="57" spans="3:9" x14ac:dyDescent="0.3">
      <c r="C57" t="s">
        <v>5</v>
      </c>
      <c r="D57" t="s">
        <v>38</v>
      </c>
      <c r="E57" t="s">
        <v>32</v>
      </c>
      <c r="F57" s="1">
        <v>5075</v>
      </c>
      <c r="G57" s="2">
        <v>21</v>
      </c>
      <c r="H57" s="18">
        <f>VLOOKUP(data[[#This Row],[Product]],products[#All],2,FALSE)</f>
        <v>8.65</v>
      </c>
      <c r="I57" s="2">
        <f>data[[#This Row],[Cost per unit]]*data[[#This Row],[Units]]</f>
        <v>181.65</v>
      </c>
    </row>
    <row r="58" spans="3:9" x14ac:dyDescent="0.3">
      <c r="C58" t="s">
        <v>3</v>
      </c>
      <c r="D58" t="s">
        <v>36</v>
      </c>
      <c r="E58" t="s">
        <v>16</v>
      </c>
      <c r="F58" s="1">
        <v>9198</v>
      </c>
      <c r="G58" s="2">
        <v>36</v>
      </c>
      <c r="H58" s="18">
        <f>VLOOKUP(data[[#This Row],[Product]],products[#All],2,FALSE)</f>
        <v>8.7899999999999991</v>
      </c>
      <c r="I58" s="2">
        <f>data[[#This Row],[Cost per unit]]*data[[#This Row],[Units]]</f>
        <v>316.43999999999994</v>
      </c>
    </row>
    <row r="59" spans="3:9" x14ac:dyDescent="0.3">
      <c r="C59" t="s">
        <v>6</v>
      </c>
      <c r="D59" t="s">
        <v>34</v>
      </c>
      <c r="E59" t="s">
        <v>29</v>
      </c>
      <c r="F59" s="1">
        <v>3339</v>
      </c>
      <c r="G59" s="2">
        <v>75</v>
      </c>
      <c r="H59" s="18">
        <f>VLOOKUP(data[[#This Row],[Product]],products[#All],2,FALSE)</f>
        <v>7.16</v>
      </c>
      <c r="I59" s="2">
        <f>data[[#This Row],[Cost per unit]]*data[[#This Row],[Units]]</f>
        <v>537</v>
      </c>
    </row>
    <row r="60" spans="3:9" x14ac:dyDescent="0.3">
      <c r="C60" t="s">
        <v>40</v>
      </c>
      <c r="D60" t="s">
        <v>34</v>
      </c>
      <c r="E60" t="s">
        <v>17</v>
      </c>
      <c r="F60" s="1">
        <v>5019</v>
      </c>
      <c r="G60" s="2">
        <v>156</v>
      </c>
      <c r="H60" s="18">
        <f>VLOOKUP(data[[#This Row],[Product]],products[#All],2,FALSE)</f>
        <v>3.11</v>
      </c>
      <c r="I60" s="2">
        <f>data[[#This Row],[Cost per unit]]*data[[#This Row],[Units]]</f>
        <v>485.15999999999997</v>
      </c>
    </row>
    <row r="61" spans="3:9" x14ac:dyDescent="0.3">
      <c r="C61" t="s">
        <v>5</v>
      </c>
      <c r="D61" t="s">
        <v>36</v>
      </c>
      <c r="E61" t="s">
        <v>16</v>
      </c>
      <c r="F61" s="1">
        <v>16184</v>
      </c>
      <c r="G61" s="2">
        <v>39</v>
      </c>
      <c r="H61" s="18">
        <f>VLOOKUP(data[[#This Row],[Product]],products[#All],2,FALSE)</f>
        <v>8.7899999999999991</v>
      </c>
      <c r="I61" s="2">
        <f>data[[#This Row],[Cost per unit]]*data[[#This Row],[Units]]</f>
        <v>342.80999999999995</v>
      </c>
    </row>
    <row r="62" spans="3:9" x14ac:dyDescent="0.3">
      <c r="C62" t="s">
        <v>6</v>
      </c>
      <c r="D62" t="s">
        <v>36</v>
      </c>
      <c r="E62" t="s">
        <v>21</v>
      </c>
      <c r="F62" s="1">
        <v>497</v>
      </c>
      <c r="G62" s="2">
        <v>63</v>
      </c>
      <c r="H62" s="18">
        <f>VLOOKUP(data[[#This Row],[Product]],products[#All],2,FALSE)</f>
        <v>9</v>
      </c>
      <c r="I62" s="2">
        <f>data[[#This Row],[Cost per unit]]*data[[#This Row],[Units]]</f>
        <v>567</v>
      </c>
    </row>
    <row r="63" spans="3:9" x14ac:dyDescent="0.3">
      <c r="C63" t="s">
        <v>2</v>
      </c>
      <c r="D63" t="s">
        <v>36</v>
      </c>
      <c r="E63" t="s">
        <v>29</v>
      </c>
      <c r="F63" s="1">
        <v>8211</v>
      </c>
      <c r="G63" s="2">
        <v>75</v>
      </c>
      <c r="H63" s="18">
        <f>VLOOKUP(data[[#This Row],[Product]],products[#All],2,FALSE)</f>
        <v>7.16</v>
      </c>
      <c r="I63" s="2">
        <f>data[[#This Row],[Cost per unit]]*data[[#This Row],[Units]]</f>
        <v>537</v>
      </c>
    </row>
    <row r="64" spans="3:9" x14ac:dyDescent="0.3">
      <c r="C64" t="s">
        <v>2</v>
      </c>
      <c r="D64" t="s">
        <v>38</v>
      </c>
      <c r="E64" t="s">
        <v>28</v>
      </c>
      <c r="F64" s="1">
        <v>6580</v>
      </c>
      <c r="G64" s="2">
        <v>183</v>
      </c>
      <c r="H64" s="18">
        <f>VLOOKUP(data[[#This Row],[Product]],products[#All],2,FALSE)</f>
        <v>10.38</v>
      </c>
      <c r="I64" s="2">
        <f>data[[#This Row],[Cost per unit]]*data[[#This Row],[Units]]</f>
        <v>1899.5400000000002</v>
      </c>
    </row>
    <row r="65" spans="3:9" x14ac:dyDescent="0.3">
      <c r="C65" t="s">
        <v>41</v>
      </c>
      <c r="D65" t="s">
        <v>35</v>
      </c>
      <c r="E65" t="s">
        <v>13</v>
      </c>
      <c r="F65" s="1">
        <v>4760</v>
      </c>
      <c r="G65" s="2">
        <v>69</v>
      </c>
      <c r="H65" s="18">
        <f>VLOOKUP(data[[#This Row],[Product]],products[#All],2,FALSE)</f>
        <v>9.33</v>
      </c>
      <c r="I65" s="2">
        <f>data[[#This Row],[Cost per unit]]*data[[#This Row],[Units]]</f>
        <v>643.77</v>
      </c>
    </row>
    <row r="66" spans="3:9" x14ac:dyDescent="0.3">
      <c r="C66" t="s">
        <v>40</v>
      </c>
      <c r="D66" t="s">
        <v>36</v>
      </c>
      <c r="E66" t="s">
        <v>25</v>
      </c>
      <c r="F66" s="1">
        <v>5439</v>
      </c>
      <c r="G66" s="2">
        <v>30</v>
      </c>
      <c r="H66" s="18">
        <f>VLOOKUP(data[[#This Row],[Product]],products[#All],2,FALSE)</f>
        <v>13.15</v>
      </c>
      <c r="I66" s="2">
        <f>data[[#This Row],[Cost per unit]]*data[[#This Row],[Units]]</f>
        <v>394.5</v>
      </c>
    </row>
    <row r="67" spans="3:9" x14ac:dyDescent="0.3">
      <c r="C67" t="s">
        <v>41</v>
      </c>
      <c r="D67" t="s">
        <v>34</v>
      </c>
      <c r="E67" t="s">
        <v>17</v>
      </c>
      <c r="F67" s="1">
        <v>1463</v>
      </c>
      <c r="G67" s="2">
        <v>39</v>
      </c>
      <c r="H67" s="18">
        <f>VLOOKUP(data[[#This Row],[Product]],products[#All],2,FALSE)</f>
        <v>3.11</v>
      </c>
      <c r="I67" s="2">
        <f>data[[#This Row],[Cost per unit]]*data[[#This Row],[Units]]</f>
        <v>121.28999999999999</v>
      </c>
    </row>
    <row r="68" spans="3:9" x14ac:dyDescent="0.3">
      <c r="C68" t="s">
        <v>3</v>
      </c>
      <c r="D68" t="s">
        <v>34</v>
      </c>
      <c r="E68" t="s">
        <v>32</v>
      </c>
      <c r="F68" s="1">
        <v>7777</v>
      </c>
      <c r="G68" s="2">
        <v>504</v>
      </c>
      <c r="H68" s="18">
        <f>VLOOKUP(data[[#This Row],[Product]],products[#All],2,FALSE)</f>
        <v>8.65</v>
      </c>
      <c r="I68" s="2">
        <f>data[[#This Row],[Cost per unit]]*data[[#This Row],[Units]]</f>
        <v>4359.6000000000004</v>
      </c>
    </row>
    <row r="69" spans="3:9" x14ac:dyDescent="0.3">
      <c r="C69" t="s">
        <v>9</v>
      </c>
      <c r="D69" t="s">
        <v>37</v>
      </c>
      <c r="E69" t="s">
        <v>29</v>
      </c>
      <c r="F69" s="1">
        <v>1085</v>
      </c>
      <c r="G69" s="2">
        <v>273</v>
      </c>
      <c r="H69" s="18">
        <f>VLOOKUP(data[[#This Row],[Product]],products[#All],2,FALSE)</f>
        <v>7.16</v>
      </c>
      <c r="I69" s="2">
        <f>data[[#This Row],[Cost per unit]]*data[[#This Row],[Units]]</f>
        <v>1954.68</v>
      </c>
    </row>
    <row r="70" spans="3:9" x14ac:dyDescent="0.3">
      <c r="C70" t="s">
        <v>5</v>
      </c>
      <c r="D70" t="s">
        <v>37</v>
      </c>
      <c r="E70" t="s">
        <v>31</v>
      </c>
      <c r="F70" s="1">
        <v>182</v>
      </c>
      <c r="G70" s="2">
        <v>48</v>
      </c>
      <c r="H70" s="18">
        <f>VLOOKUP(data[[#This Row],[Product]],products[#All],2,FALSE)</f>
        <v>5.79</v>
      </c>
      <c r="I70" s="2">
        <f>data[[#This Row],[Cost per unit]]*data[[#This Row],[Units]]</f>
        <v>277.92</v>
      </c>
    </row>
    <row r="71" spans="3:9" x14ac:dyDescent="0.3">
      <c r="C71" t="s">
        <v>6</v>
      </c>
      <c r="D71" t="s">
        <v>34</v>
      </c>
      <c r="E71" t="s">
        <v>27</v>
      </c>
      <c r="F71" s="1">
        <v>4242</v>
      </c>
      <c r="G71" s="2">
        <v>207</v>
      </c>
      <c r="H71" s="18">
        <f>VLOOKUP(data[[#This Row],[Product]],products[#All],2,FALSE)</f>
        <v>16.73</v>
      </c>
      <c r="I71" s="2">
        <f>data[[#This Row],[Cost per unit]]*data[[#This Row],[Units]]</f>
        <v>3463.11</v>
      </c>
    </row>
    <row r="72" spans="3:9" x14ac:dyDescent="0.3">
      <c r="C72" t="s">
        <v>6</v>
      </c>
      <c r="D72" t="s">
        <v>36</v>
      </c>
      <c r="E72" t="s">
        <v>32</v>
      </c>
      <c r="F72" s="1">
        <v>6118</v>
      </c>
      <c r="G72" s="2">
        <v>9</v>
      </c>
      <c r="H72" s="18">
        <f>VLOOKUP(data[[#This Row],[Product]],products[#All],2,FALSE)</f>
        <v>8.65</v>
      </c>
      <c r="I72" s="2">
        <f>data[[#This Row],[Cost per unit]]*data[[#This Row],[Units]]</f>
        <v>77.850000000000009</v>
      </c>
    </row>
    <row r="73" spans="3:9" x14ac:dyDescent="0.3">
      <c r="C73" t="s">
        <v>10</v>
      </c>
      <c r="D73" t="s">
        <v>36</v>
      </c>
      <c r="E73" t="s">
        <v>23</v>
      </c>
      <c r="F73" s="1">
        <v>2317</v>
      </c>
      <c r="G73" s="2">
        <v>261</v>
      </c>
      <c r="H73" s="18">
        <f>VLOOKUP(data[[#This Row],[Product]],products[#All],2,FALSE)</f>
        <v>6.49</v>
      </c>
      <c r="I73" s="2">
        <f>data[[#This Row],[Cost per unit]]*data[[#This Row],[Units]]</f>
        <v>1693.89</v>
      </c>
    </row>
    <row r="74" spans="3:9" x14ac:dyDescent="0.3">
      <c r="C74" t="s">
        <v>6</v>
      </c>
      <c r="D74" t="s">
        <v>38</v>
      </c>
      <c r="E74" t="s">
        <v>16</v>
      </c>
      <c r="F74" s="1">
        <v>938</v>
      </c>
      <c r="G74" s="2">
        <v>6</v>
      </c>
      <c r="H74" s="18">
        <f>VLOOKUP(data[[#This Row],[Product]],products[#All],2,FALSE)</f>
        <v>8.7899999999999991</v>
      </c>
      <c r="I74" s="2">
        <f>data[[#This Row],[Cost per unit]]*data[[#This Row],[Units]]</f>
        <v>52.739999999999995</v>
      </c>
    </row>
    <row r="75" spans="3:9" x14ac:dyDescent="0.3">
      <c r="C75" t="s">
        <v>8</v>
      </c>
      <c r="D75" t="s">
        <v>37</v>
      </c>
      <c r="E75" t="s">
        <v>15</v>
      </c>
      <c r="F75" s="1">
        <v>9709</v>
      </c>
      <c r="G75" s="2">
        <v>30</v>
      </c>
      <c r="H75" s="18">
        <f>VLOOKUP(data[[#This Row],[Product]],products[#All],2,FALSE)</f>
        <v>11.73</v>
      </c>
      <c r="I75" s="2">
        <f>data[[#This Row],[Cost per unit]]*data[[#This Row],[Units]]</f>
        <v>351.90000000000003</v>
      </c>
    </row>
    <row r="76" spans="3:9" x14ac:dyDescent="0.3">
      <c r="C76" t="s">
        <v>7</v>
      </c>
      <c r="D76" t="s">
        <v>34</v>
      </c>
      <c r="E76" t="s">
        <v>20</v>
      </c>
      <c r="F76" s="1">
        <v>2205</v>
      </c>
      <c r="G76" s="2">
        <v>138</v>
      </c>
      <c r="H76" s="18">
        <f>VLOOKUP(data[[#This Row],[Product]],products[#All],2,FALSE)</f>
        <v>10.62</v>
      </c>
      <c r="I76" s="2">
        <f>data[[#This Row],[Cost per unit]]*data[[#This Row],[Units]]</f>
        <v>1465.56</v>
      </c>
    </row>
    <row r="77" spans="3:9" x14ac:dyDescent="0.3">
      <c r="C77" t="s">
        <v>7</v>
      </c>
      <c r="D77" t="s">
        <v>37</v>
      </c>
      <c r="E77" t="s">
        <v>17</v>
      </c>
      <c r="F77" s="1">
        <v>4487</v>
      </c>
      <c r="G77" s="2">
        <v>111</v>
      </c>
      <c r="H77" s="18">
        <f>VLOOKUP(data[[#This Row],[Product]],products[#All],2,FALSE)</f>
        <v>3.11</v>
      </c>
      <c r="I77" s="2">
        <f>data[[#This Row],[Cost per unit]]*data[[#This Row],[Units]]</f>
        <v>345.21</v>
      </c>
    </row>
    <row r="78" spans="3:9" x14ac:dyDescent="0.3">
      <c r="C78" t="s">
        <v>5</v>
      </c>
      <c r="D78" t="s">
        <v>35</v>
      </c>
      <c r="E78" t="s">
        <v>18</v>
      </c>
      <c r="F78" s="1">
        <v>2415</v>
      </c>
      <c r="G78" s="2">
        <v>15</v>
      </c>
      <c r="H78" s="18">
        <f>VLOOKUP(data[[#This Row],[Product]],products[#All],2,FALSE)</f>
        <v>6.47</v>
      </c>
      <c r="I78" s="2">
        <f>data[[#This Row],[Cost per unit]]*data[[#This Row],[Units]]</f>
        <v>97.05</v>
      </c>
    </row>
    <row r="79" spans="3:9" x14ac:dyDescent="0.3">
      <c r="C79" t="s">
        <v>40</v>
      </c>
      <c r="D79" t="s">
        <v>34</v>
      </c>
      <c r="E79" t="s">
        <v>19</v>
      </c>
      <c r="F79" s="1">
        <v>4018</v>
      </c>
      <c r="G79" s="2">
        <v>162</v>
      </c>
      <c r="H79" s="18">
        <f>VLOOKUP(data[[#This Row],[Product]],products[#All],2,FALSE)</f>
        <v>7.64</v>
      </c>
      <c r="I79" s="2">
        <f>data[[#This Row],[Cost per unit]]*data[[#This Row],[Units]]</f>
        <v>1237.6799999999998</v>
      </c>
    </row>
    <row r="80" spans="3:9" x14ac:dyDescent="0.3">
      <c r="C80" t="s">
        <v>5</v>
      </c>
      <c r="D80" t="s">
        <v>34</v>
      </c>
      <c r="E80" t="s">
        <v>19</v>
      </c>
      <c r="F80" s="1">
        <v>861</v>
      </c>
      <c r="G80" s="2">
        <v>195</v>
      </c>
      <c r="H80" s="18">
        <f>VLOOKUP(data[[#This Row],[Product]],products[#All],2,FALSE)</f>
        <v>7.64</v>
      </c>
      <c r="I80" s="2">
        <f>data[[#This Row],[Cost per unit]]*data[[#This Row],[Units]]</f>
        <v>1489.8</v>
      </c>
    </row>
    <row r="81" spans="3:9" x14ac:dyDescent="0.3">
      <c r="C81" t="s">
        <v>10</v>
      </c>
      <c r="D81" t="s">
        <v>38</v>
      </c>
      <c r="E81" t="s">
        <v>14</v>
      </c>
      <c r="F81" s="1">
        <v>5586</v>
      </c>
      <c r="G81" s="2">
        <v>525</v>
      </c>
      <c r="H81" s="18">
        <f>VLOOKUP(data[[#This Row],[Product]],products[#All],2,FALSE)</f>
        <v>11.7</v>
      </c>
      <c r="I81" s="2">
        <f>data[[#This Row],[Cost per unit]]*data[[#This Row],[Units]]</f>
        <v>6142.5</v>
      </c>
    </row>
    <row r="82" spans="3:9" x14ac:dyDescent="0.3">
      <c r="C82" t="s">
        <v>7</v>
      </c>
      <c r="D82" t="s">
        <v>34</v>
      </c>
      <c r="E82" t="s">
        <v>33</v>
      </c>
      <c r="F82" s="1">
        <v>2226</v>
      </c>
      <c r="G82" s="2">
        <v>48</v>
      </c>
      <c r="H82" s="18">
        <f>VLOOKUP(data[[#This Row],[Product]],products[#All],2,FALSE)</f>
        <v>12.37</v>
      </c>
      <c r="I82" s="2">
        <f>data[[#This Row],[Cost per unit]]*data[[#This Row],[Units]]</f>
        <v>593.76</v>
      </c>
    </row>
    <row r="83" spans="3:9" x14ac:dyDescent="0.3">
      <c r="C83" t="s">
        <v>9</v>
      </c>
      <c r="D83" t="s">
        <v>34</v>
      </c>
      <c r="E83" t="s">
        <v>28</v>
      </c>
      <c r="F83" s="1">
        <v>14329</v>
      </c>
      <c r="G83" s="2">
        <v>150</v>
      </c>
      <c r="H83" s="18">
        <f>VLOOKUP(data[[#This Row],[Product]],products[#All],2,FALSE)</f>
        <v>10.38</v>
      </c>
      <c r="I83" s="2">
        <f>data[[#This Row],[Cost per unit]]*data[[#This Row],[Units]]</f>
        <v>1557.0000000000002</v>
      </c>
    </row>
    <row r="84" spans="3:9" x14ac:dyDescent="0.3">
      <c r="C84" t="s">
        <v>9</v>
      </c>
      <c r="D84" t="s">
        <v>34</v>
      </c>
      <c r="E84" t="s">
        <v>20</v>
      </c>
      <c r="F84" s="1">
        <v>8463</v>
      </c>
      <c r="G84" s="2">
        <v>492</v>
      </c>
      <c r="H84" s="18">
        <f>VLOOKUP(data[[#This Row],[Product]],products[#All],2,FALSE)</f>
        <v>10.62</v>
      </c>
      <c r="I84" s="2">
        <f>data[[#This Row],[Cost per unit]]*data[[#This Row],[Units]]</f>
        <v>5225.04</v>
      </c>
    </row>
    <row r="85" spans="3:9" x14ac:dyDescent="0.3">
      <c r="C85" t="s">
        <v>5</v>
      </c>
      <c r="D85" t="s">
        <v>34</v>
      </c>
      <c r="E85" t="s">
        <v>29</v>
      </c>
      <c r="F85" s="1">
        <v>2891</v>
      </c>
      <c r="G85" s="2">
        <v>102</v>
      </c>
      <c r="H85" s="18">
        <f>VLOOKUP(data[[#This Row],[Product]],products[#All],2,FALSE)</f>
        <v>7.16</v>
      </c>
      <c r="I85" s="2">
        <f>data[[#This Row],[Cost per unit]]*data[[#This Row],[Units]]</f>
        <v>730.32</v>
      </c>
    </row>
    <row r="86" spans="3:9" x14ac:dyDescent="0.3">
      <c r="C86" t="s">
        <v>3</v>
      </c>
      <c r="D86" t="s">
        <v>36</v>
      </c>
      <c r="E86" t="s">
        <v>23</v>
      </c>
      <c r="F86" s="1">
        <v>3773</v>
      </c>
      <c r="G86" s="2">
        <v>165</v>
      </c>
      <c r="H86" s="18">
        <f>VLOOKUP(data[[#This Row],[Product]],products[#All],2,FALSE)</f>
        <v>6.49</v>
      </c>
      <c r="I86" s="2">
        <f>data[[#This Row],[Cost per unit]]*data[[#This Row],[Units]]</f>
        <v>1070.8500000000001</v>
      </c>
    </row>
    <row r="87" spans="3:9" x14ac:dyDescent="0.3">
      <c r="C87" t="s">
        <v>41</v>
      </c>
      <c r="D87" t="s">
        <v>36</v>
      </c>
      <c r="E87" t="s">
        <v>28</v>
      </c>
      <c r="F87" s="1">
        <v>854</v>
      </c>
      <c r="G87" s="2">
        <v>309</v>
      </c>
      <c r="H87" s="18">
        <f>VLOOKUP(data[[#This Row],[Product]],products[#All],2,FALSE)</f>
        <v>10.38</v>
      </c>
      <c r="I87" s="2">
        <f>data[[#This Row],[Cost per unit]]*data[[#This Row],[Units]]</f>
        <v>3207.42</v>
      </c>
    </row>
    <row r="88" spans="3:9" x14ac:dyDescent="0.3">
      <c r="C88" t="s">
        <v>6</v>
      </c>
      <c r="D88" t="s">
        <v>36</v>
      </c>
      <c r="E88" t="s">
        <v>17</v>
      </c>
      <c r="F88" s="1">
        <v>4970</v>
      </c>
      <c r="G88" s="2">
        <v>156</v>
      </c>
      <c r="H88" s="18">
        <f>VLOOKUP(data[[#This Row],[Product]],products[#All],2,FALSE)</f>
        <v>3.11</v>
      </c>
      <c r="I88" s="2">
        <f>data[[#This Row],[Cost per unit]]*data[[#This Row],[Units]]</f>
        <v>485.15999999999997</v>
      </c>
    </row>
    <row r="89" spans="3:9" x14ac:dyDescent="0.3">
      <c r="C89" t="s">
        <v>9</v>
      </c>
      <c r="D89" t="s">
        <v>35</v>
      </c>
      <c r="E89" t="s">
        <v>26</v>
      </c>
      <c r="F89" s="1">
        <v>98</v>
      </c>
      <c r="G89" s="2">
        <v>159</v>
      </c>
      <c r="H89" s="18">
        <f>VLOOKUP(data[[#This Row],[Product]],products[#All],2,FALSE)</f>
        <v>5.6</v>
      </c>
      <c r="I89" s="2">
        <f>data[[#This Row],[Cost per unit]]*data[[#This Row],[Units]]</f>
        <v>890.4</v>
      </c>
    </row>
    <row r="90" spans="3:9" x14ac:dyDescent="0.3">
      <c r="C90" t="s">
        <v>5</v>
      </c>
      <c r="D90" t="s">
        <v>35</v>
      </c>
      <c r="E90" t="s">
        <v>15</v>
      </c>
      <c r="F90" s="1">
        <v>13391</v>
      </c>
      <c r="G90" s="2">
        <v>201</v>
      </c>
      <c r="H90" s="18">
        <f>VLOOKUP(data[[#This Row],[Product]],products[#All],2,FALSE)</f>
        <v>11.73</v>
      </c>
      <c r="I90" s="2">
        <f>data[[#This Row],[Cost per unit]]*data[[#This Row],[Units]]</f>
        <v>2357.73</v>
      </c>
    </row>
    <row r="91" spans="3:9" x14ac:dyDescent="0.3">
      <c r="C91" t="s">
        <v>8</v>
      </c>
      <c r="D91" t="s">
        <v>39</v>
      </c>
      <c r="E91" t="s">
        <v>31</v>
      </c>
      <c r="F91" s="1">
        <v>8890</v>
      </c>
      <c r="G91" s="2">
        <v>210</v>
      </c>
      <c r="H91" s="18">
        <f>VLOOKUP(data[[#This Row],[Product]],products[#All],2,FALSE)</f>
        <v>5.79</v>
      </c>
      <c r="I91" s="2">
        <f>data[[#This Row],[Cost per unit]]*data[[#This Row],[Units]]</f>
        <v>1215.9000000000001</v>
      </c>
    </row>
    <row r="92" spans="3:9" x14ac:dyDescent="0.3">
      <c r="C92" t="s">
        <v>2</v>
      </c>
      <c r="D92" t="s">
        <v>38</v>
      </c>
      <c r="E92" t="s">
        <v>13</v>
      </c>
      <c r="F92" s="1">
        <v>56</v>
      </c>
      <c r="G92" s="2">
        <v>51</v>
      </c>
      <c r="H92" s="18">
        <f>VLOOKUP(data[[#This Row],[Product]],products[#All],2,FALSE)</f>
        <v>9.33</v>
      </c>
      <c r="I92" s="2">
        <f>data[[#This Row],[Cost per unit]]*data[[#This Row],[Units]]</f>
        <v>475.83</v>
      </c>
    </row>
    <row r="93" spans="3:9" x14ac:dyDescent="0.3">
      <c r="C93" t="s">
        <v>3</v>
      </c>
      <c r="D93" t="s">
        <v>36</v>
      </c>
      <c r="E93" t="s">
        <v>25</v>
      </c>
      <c r="F93" s="1">
        <v>3339</v>
      </c>
      <c r="G93" s="2">
        <v>39</v>
      </c>
      <c r="H93" s="18">
        <f>VLOOKUP(data[[#This Row],[Product]],products[#All],2,FALSE)</f>
        <v>13.15</v>
      </c>
      <c r="I93" s="2">
        <f>data[[#This Row],[Cost per unit]]*data[[#This Row],[Units]]</f>
        <v>512.85</v>
      </c>
    </row>
    <row r="94" spans="3:9" x14ac:dyDescent="0.3">
      <c r="C94" t="s">
        <v>10</v>
      </c>
      <c r="D94" t="s">
        <v>35</v>
      </c>
      <c r="E94" t="s">
        <v>18</v>
      </c>
      <c r="F94" s="1">
        <v>3808</v>
      </c>
      <c r="G94" s="2">
        <v>279</v>
      </c>
      <c r="H94" s="18">
        <f>VLOOKUP(data[[#This Row],[Product]],products[#All],2,FALSE)</f>
        <v>6.47</v>
      </c>
      <c r="I94" s="2">
        <f>data[[#This Row],[Cost per unit]]*data[[#This Row],[Units]]</f>
        <v>1805.1299999999999</v>
      </c>
    </row>
    <row r="95" spans="3:9" x14ac:dyDescent="0.3">
      <c r="C95" t="s">
        <v>10</v>
      </c>
      <c r="D95" t="s">
        <v>38</v>
      </c>
      <c r="E95" t="s">
        <v>13</v>
      </c>
      <c r="F95" s="1">
        <v>63</v>
      </c>
      <c r="G95" s="2">
        <v>123</v>
      </c>
      <c r="H95" s="18">
        <f>VLOOKUP(data[[#This Row],[Product]],products[#All],2,FALSE)</f>
        <v>9.33</v>
      </c>
      <c r="I95" s="2">
        <f>data[[#This Row],[Cost per unit]]*data[[#This Row],[Units]]</f>
        <v>1147.5899999999999</v>
      </c>
    </row>
    <row r="96" spans="3:9" x14ac:dyDescent="0.3">
      <c r="C96" t="s">
        <v>2</v>
      </c>
      <c r="D96" t="s">
        <v>39</v>
      </c>
      <c r="E96" t="s">
        <v>27</v>
      </c>
      <c r="F96" s="1">
        <v>7812</v>
      </c>
      <c r="G96" s="2">
        <v>81</v>
      </c>
      <c r="H96" s="18">
        <f>VLOOKUP(data[[#This Row],[Product]],products[#All],2,FALSE)</f>
        <v>16.73</v>
      </c>
      <c r="I96" s="2">
        <f>data[[#This Row],[Cost per unit]]*data[[#This Row],[Units]]</f>
        <v>1355.13</v>
      </c>
    </row>
    <row r="97" spans="3:9" x14ac:dyDescent="0.3">
      <c r="C97" t="s">
        <v>40</v>
      </c>
      <c r="D97" t="s">
        <v>37</v>
      </c>
      <c r="E97" t="s">
        <v>19</v>
      </c>
      <c r="F97" s="1">
        <v>7693</v>
      </c>
      <c r="G97" s="2">
        <v>21</v>
      </c>
      <c r="H97" s="18">
        <f>VLOOKUP(data[[#This Row],[Product]],products[#All],2,FALSE)</f>
        <v>7.64</v>
      </c>
      <c r="I97" s="2">
        <f>data[[#This Row],[Cost per unit]]*data[[#This Row],[Units]]</f>
        <v>160.44</v>
      </c>
    </row>
    <row r="98" spans="3:9" x14ac:dyDescent="0.3">
      <c r="C98" t="s">
        <v>3</v>
      </c>
      <c r="D98" t="s">
        <v>36</v>
      </c>
      <c r="E98" t="s">
        <v>28</v>
      </c>
      <c r="F98" s="1">
        <v>973</v>
      </c>
      <c r="G98" s="2">
        <v>162</v>
      </c>
      <c r="H98" s="18">
        <f>VLOOKUP(data[[#This Row],[Product]],products[#All],2,FALSE)</f>
        <v>10.38</v>
      </c>
      <c r="I98" s="2">
        <f>data[[#This Row],[Cost per unit]]*data[[#This Row],[Units]]</f>
        <v>1681.5600000000002</v>
      </c>
    </row>
    <row r="99" spans="3:9" x14ac:dyDescent="0.3">
      <c r="C99" t="s">
        <v>10</v>
      </c>
      <c r="D99" t="s">
        <v>35</v>
      </c>
      <c r="E99" t="s">
        <v>21</v>
      </c>
      <c r="F99" s="1">
        <v>567</v>
      </c>
      <c r="G99" s="2">
        <v>228</v>
      </c>
      <c r="H99" s="18">
        <f>VLOOKUP(data[[#This Row],[Product]],products[#All],2,FALSE)</f>
        <v>9</v>
      </c>
      <c r="I99" s="2">
        <f>data[[#This Row],[Cost per unit]]*data[[#This Row],[Units]]</f>
        <v>2052</v>
      </c>
    </row>
    <row r="100" spans="3:9" x14ac:dyDescent="0.3">
      <c r="C100" t="s">
        <v>10</v>
      </c>
      <c r="D100" t="s">
        <v>36</v>
      </c>
      <c r="E100" t="s">
        <v>29</v>
      </c>
      <c r="F100" s="1">
        <v>2471</v>
      </c>
      <c r="G100" s="2">
        <v>342</v>
      </c>
      <c r="H100" s="18">
        <f>VLOOKUP(data[[#This Row],[Product]],products[#All],2,FALSE)</f>
        <v>7.16</v>
      </c>
      <c r="I100" s="2">
        <f>data[[#This Row],[Cost per unit]]*data[[#This Row],[Units]]</f>
        <v>2448.7200000000003</v>
      </c>
    </row>
    <row r="101" spans="3:9" x14ac:dyDescent="0.3">
      <c r="C101" t="s">
        <v>5</v>
      </c>
      <c r="D101" t="s">
        <v>38</v>
      </c>
      <c r="E101" t="s">
        <v>13</v>
      </c>
      <c r="F101" s="1">
        <v>7189</v>
      </c>
      <c r="G101" s="2">
        <v>54</v>
      </c>
      <c r="H101" s="18">
        <f>VLOOKUP(data[[#This Row],[Product]],products[#All],2,FALSE)</f>
        <v>9.33</v>
      </c>
      <c r="I101" s="2">
        <f>data[[#This Row],[Cost per unit]]*data[[#This Row],[Units]]</f>
        <v>503.82</v>
      </c>
    </row>
    <row r="102" spans="3:9" x14ac:dyDescent="0.3">
      <c r="C102" t="s">
        <v>41</v>
      </c>
      <c r="D102" t="s">
        <v>35</v>
      </c>
      <c r="E102" t="s">
        <v>28</v>
      </c>
      <c r="F102" s="1">
        <v>7455</v>
      </c>
      <c r="G102" s="2">
        <v>216</v>
      </c>
      <c r="H102" s="18">
        <f>VLOOKUP(data[[#This Row],[Product]],products[#All],2,FALSE)</f>
        <v>10.38</v>
      </c>
      <c r="I102" s="2">
        <f>data[[#This Row],[Cost per unit]]*data[[#This Row],[Units]]</f>
        <v>2242.0800000000004</v>
      </c>
    </row>
    <row r="103" spans="3:9" x14ac:dyDescent="0.3">
      <c r="C103" t="s">
        <v>3</v>
      </c>
      <c r="D103" t="s">
        <v>34</v>
      </c>
      <c r="E103" t="s">
        <v>26</v>
      </c>
      <c r="F103" s="1">
        <v>3108</v>
      </c>
      <c r="G103" s="2">
        <v>54</v>
      </c>
      <c r="H103" s="18">
        <f>VLOOKUP(data[[#This Row],[Product]],products[#All],2,FALSE)</f>
        <v>5.6</v>
      </c>
      <c r="I103" s="2">
        <f>data[[#This Row],[Cost per unit]]*data[[#This Row],[Units]]</f>
        <v>302.39999999999998</v>
      </c>
    </row>
    <row r="104" spans="3:9" x14ac:dyDescent="0.3">
      <c r="C104" t="s">
        <v>6</v>
      </c>
      <c r="D104" t="s">
        <v>38</v>
      </c>
      <c r="E104" t="s">
        <v>25</v>
      </c>
      <c r="F104" s="1">
        <v>469</v>
      </c>
      <c r="G104" s="2">
        <v>75</v>
      </c>
      <c r="H104" s="18">
        <f>VLOOKUP(data[[#This Row],[Product]],products[#All],2,FALSE)</f>
        <v>13.15</v>
      </c>
      <c r="I104" s="2">
        <f>data[[#This Row],[Cost per unit]]*data[[#This Row],[Units]]</f>
        <v>986.25</v>
      </c>
    </row>
    <row r="105" spans="3:9" x14ac:dyDescent="0.3">
      <c r="C105" t="s">
        <v>9</v>
      </c>
      <c r="D105" t="s">
        <v>37</v>
      </c>
      <c r="E105" t="s">
        <v>23</v>
      </c>
      <c r="F105" s="1">
        <v>2737</v>
      </c>
      <c r="G105" s="2">
        <v>93</v>
      </c>
      <c r="H105" s="18">
        <f>VLOOKUP(data[[#This Row],[Product]],products[#All],2,FALSE)</f>
        <v>6.49</v>
      </c>
      <c r="I105" s="2">
        <f>data[[#This Row],[Cost per unit]]*data[[#This Row],[Units]]</f>
        <v>603.57000000000005</v>
      </c>
    </row>
    <row r="106" spans="3:9" x14ac:dyDescent="0.3">
      <c r="C106" t="s">
        <v>9</v>
      </c>
      <c r="D106" t="s">
        <v>37</v>
      </c>
      <c r="E106" t="s">
        <v>25</v>
      </c>
      <c r="F106" s="1">
        <v>4305</v>
      </c>
      <c r="G106" s="2">
        <v>156</v>
      </c>
      <c r="H106" s="18">
        <f>VLOOKUP(data[[#This Row],[Product]],products[#All],2,FALSE)</f>
        <v>13.15</v>
      </c>
      <c r="I106" s="2">
        <f>data[[#This Row],[Cost per unit]]*data[[#This Row],[Units]]</f>
        <v>2051.4</v>
      </c>
    </row>
    <row r="107" spans="3:9" x14ac:dyDescent="0.3">
      <c r="C107" t="s">
        <v>9</v>
      </c>
      <c r="D107" t="s">
        <v>38</v>
      </c>
      <c r="E107" t="s">
        <v>17</v>
      </c>
      <c r="F107" s="1">
        <v>2408</v>
      </c>
      <c r="G107" s="2">
        <v>9</v>
      </c>
      <c r="H107" s="18">
        <f>VLOOKUP(data[[#This Row],[Product]],products[#All],2,FALSE)</f>
        <v>3.11</v>
      </c>
      <c r="I107" s="2">
        <f>data[[#This Row],[Cost per unit]]*data[[#This Row],[Units]]</f>
        <v>27.99</v>
      </c>
    </row>
    <row r="108" spans="3:9" x14ac:dyDescent="0.3">
      <c r="C108" t="s">
        <v>3</v>
      </c>
      <c r="D108" t="s">
        <v>36</v>
      </c>
      <c r="E108" t="s">
        <v>19</v>
      </c>
      <c r="F108" s="1">
        <v>1281</v>
      </c>
      <c r="G108" s="2">
        <v>18</v>
      </c>
      <c r="H108" s="18">
        <f>VLOOKUP(data[[#This Row],[Product]],products[#All],2,FALSE)</f>
        <v>7.64</v>
      </c>
      <c r="I108" s="2">
        <f>data[[#This Row],[Cost per unit]]*data[[#This Row],[Units]]</f>
        <v>137.51999999999998</v>
      </c>
    </row>
    <row r="109" spans="3:9" x14ac:dyDescent="0.3">
      <c r="C109" t="s">
        <v>40</v>
      </c>
      <c r="D109" t="s">
        <v>35</v>
      </c>
      <c r="E109" t="s">
        <v>32</v>
      </c>
      <c r="F109" s="1">
        <v>12348</v>
      </c>
      <c r="G109" s="2">
        <v>234</v>
      </c>
      <c r="H109" s="18">
        <f>VLOOKUP(data[[#This Row],[Product]],products[#All],2,FALSE)</f>
        <v>8.65</v>
      </c>
      <c r="I109" s="2">
        <f>data[[#This Row],[Cost per unit]]*data[[#This Row],[Units]]</f>
        <v>2024.1000000000001</v>
      </c>
    </row>
    <row r="110" spans="3:9" x14ac:dyDescent="0.3">
      <c r="C110" t="s">
        <v>3</v>
      </c>
      <c r="D110" t="s">
        <v>34</v>
      </c>
      <c r="E110" t="s">
        <v>28</v>
      </c>
      <c r="F110" s="1">
        <v>3689</v>
      </c>
      <c r="G110" s="2">
        <v>312</v>
      </c>
      <c r="H110" s="18">
        <f>VLOOKUP(data[[#This Row],[Product]],products[#All],2,FALSE)</f>
        <v>10.38</v>
      </c>
      <c r="I110" s="2">
        <f>data[[#This Row],[Cost per unit]]*data[[#This Row],[Units]]</f>
        <v>3238.5600000000004</v>
      </c>
    </row>
    <row r="111" spans="3:9" x14ac:dyDescent="0.3">
      <c r="C111" t="s">
        <v>7</v>
      </c>
      <c r="D111" t="s">
        <v>36</v>
      </c>
      <c r="E111" t="s">
        <v>19</v>
      </c>
      <c r="F111" s="1">
        <v>2870</v>
      </c>
      <c r="G111" s="2">
        <v>300</v>
      </c>
      <c r="H111" s="18">
        <f>VLOOKUP(data[[#This Row],[Product]],products[#All],2,FALSE)</f>
        <v>7.64</v>
      </c>
      <c r="I111" s="2">
        <f>data[[#This Row],[Cost per unit]]*data[[#This Row],[Units]]</f>
        <v>2292</v>
      </c>
    </row>
    <row r="112" spans="3:9" x14ac:dyDescent="0.3">
      <c r="C112" t="s">
        <v>2</v>
      </c>
      <c r="D112" t="s">
        <v>36</v>
      </c>
      <c r="E112" t="s">
        <v>27</v>
      </c>
      <c r="F112" s="1">
        <v>798</v>
      </c>
      <c r="G112" s="2">
        <v>519</v>
      </c>
      <c r="H112" s="18">
        <f>VLOOKUP(data[[#This Row],[Product]],products[#All],2,FALSE)</f>
        <v>16.73</v>
      </c>
      <c r="I112" s="2">
        <f>data[[#This Row],[Cost per unit]]*data[[#This Row],[Units]]</f>
        <v>8682.8700000000008</v>
      </c>
    </row>
    <row r="113" spans="3:9" x14ac:dyDescent="0.3">
      <c r="C113" t="s">
        <v>41</v>
      </c>
      <c r="D113" t="s">
        <v>37</v>
      </c>
      <c r="E113" t="s">
        <v>21</v>
      </c>
      <c r="F113" s="1">
        <v>2933</v>
      </c>
      <c r="G113" s="2">
        <v>9</v>
      </c>
      <c r="H113" s="18">
        <f>VLOOKUP(data[[#This Row],[Product]],products[#All],2,FALSE)</f>
        <v>9</v>
      </c>
      <c r="I113" s="2">
        <f>data[[#This Row],[Cost per unit]]*data[[#This Row],[Units]]</f>
        <v>81</v>
      </c>
    </row>
    <row r="114" spans="3:9" x14ac:dyDescent="0.3">
      <c r="C114" t="s">
        <v>5</v>
      </c>
      <c r="D114" t="s">
        <v>35</v>
      </c>
      <c r="E114" t="s">
        <v>4</v>
      </c>
      <c r="F114" s="1">
        <v>2744</v>
      </c>
      <c r="G114" s="2">
        <v>9</v>
      </c>
      <c r="H114" s="18">
        <f>VLOOKUP(data[[#This Row],[Product]],products[#All],2,FALSE)</f>
        <v>11.88</v>
      </c>
      <c r="I114" s="2">
        <f>data[[#This Row],[Cost per unit]]*data[[#This Row],[Units]]</f>
        <v>106.92</v>
      </c>
    </row>
    <row r="115" spans="3:9" x14ac:dyDescent="0.3">
      <c r="C115" t="s">
        <v>40</v>
      </c>
      <c r="D115" t="s">
        <v>36</v>
      </c>
      <c r="E115" t="s">
        <v>33</v>
      </c>
      <c r="F115" s="1">
        <v>9772</v>
      </c>
      <c r="G115" s="2">
        <v>90</v>
      </c>
      <c r="H115" s="18">
        <f>VLOOKUP(data[[#This Row],[Product]],products[#All],2,FALSE)</f>
        <v>12.37</v>
      </c>
      <c r="I115" s="2">
        <f>data[[#This Row],[Cost per unit]]*data[[#This Row],[Units]]</f>
        <v>1113.3</v>
      </c>
    </row>
    <row r="116" spans="3:9" x14ac:dyDescent="0.3">
      <c r="C116" t="s">
        <v>7</v>
      </c>
      <c r="D116" t="s">
        <v>34</v>
      </c>
      <c r="E116" t="s">
        <v>25</v>
      </c>
      <c r="F116" s="1">
        <v>1568</v>
      </c>
      <c r="G116" s="2">
        <v>96</v>
      </c>
      <c r="H116" s="18">
        <f>VLOOKUP(data[[#This Row],[Product]],products[#All],2,FALSE)</f>
        <v>13.15</v>
      </c>
      <c r="I116" s="2">
        <f>data[[#This Row],[Cost per unit]]*data[[#This Row],[Units]]</f>
        <v>1262.4000000000001</v>
      </c>
    </row>
    <row r="117" spans="3:9" x14ac:dyDescent="0.3">
      <c r="C117" t="s">
        <v>2</v>
      </c>
      <c r="D117" t="s">
        <v>36</v>
      </c>
      <c r="E117" t="s">
        <v>16</v>
      </c>
      <c r="F117" s="1">
        <v>11417</v>
      </c>
      <c r="G117" s="2">
        <v>21</v>
      </c>
      <c r="H117" s="18">
        <f>VLOOKUP(data[[#This Row],[Product]],products[#All],2,FALSE)</f>
        <v>8.7899999999999991</v>
      </c>
      <c r="I117" s="2">
        <f>data[[#This Row],[Cost per unit]]*data[[#This Row],[Units]]</f>
        <v>184.58999999999997</v>
      </c>
    </row>
    <row r="118" spans="3:9" x14ac:dyDescent="0.3">
      <c r="C118" t="s">
        <v>40</v>
      </c>
      <c r="D118" t="s">
        <v>34</v>
      </c>
      <c r="E118" t="s">
        <v>26</v>
      </c>
      <c r="F118" s="1">
        <v>6748</v>
      </c>
      <c r="G118" s="2">
        <v>48</v>
      </c>
      <c r="H118" s="18">
        <f>VLOOKUP(data[[#This Row],[Product]],products[#All],2,FALSE)</f>
        <v>5.6</v>
      </c>
      <c r="I118" s="2">
        <f>data[[#This Row],[Cost per unit]]*data[[#This Row],[Units]]</f>
        <v>268.79999999999995</v>
      </c>
    </row>
    <row r="119" spans="3:9" x14ac:dyDescent="0.3">
      <c r="C119" t="s">
        <v>10</v>
      </c>
      <c r="D119" t="s">
        <v>36</v>
      </c>
      <c r="E119" t="s">
        <v>27</v>
      </c>
      <c r="F119" s="1">
        <v>1407</v>
      </c>
      <c r="G119" s="2">
        <v>72</v>
      </c>
      <c r="H119" s="18">
        <f>VLOOKUP(data[[#This Row],[Product]],products[#All],2,FALSE)</f>
        <v>16.73</v>
      </c>
      <c r="I119" s="2">
        <f>data[[#This Row],[Cost per unit]]*data[[#This Row],[Units]]</f>
        <v>1204.56</v>
      </c>
    </row>
    <row r="120" spans="3:9" x14ac:dyDescent="0.3">
      <c r="C120" t="s">
        <v>8</v>
      </c>
      <c r="D120" t="s">
        <v>35</v>
      </c>
      <c r="E120" t="s">
        <v>29</v>
      </c>
      <c r="F120" s="1">
        <v>2023</v>
      </c>
      <c r="G120" s="2">
        <v>168</v>
      </c>
      <c r="H120" s="18">
        <f>VLOOKUP(data[[#This Row],[Product]],products[#All],2,FALSE)</f>
        <v>7.16</v>
      </c>
      <c r="I120" s="2">
        <f>data[[#This Row],[Cost per unit]]*data[[#This Row],[Units]]</f>
        <v>1202.8800000000001</v>
      </c>
    </row>
    <row r="121" spans="3:9" x14ac:dyDescent="0.3">
      <c r="C121" t="s">
        <v>5</v>
      </c>
      <c r="D121" t="s">
        <v>39</v>
      </c>
      <c r="E121" t="s">
        <v>26</v>
      </c>
      <c r="F121" s="1">
        <v>5236</v>
      </c>
      <c r="G121" s="2">
        <v>51</v>
      </c>
      <c r="H121" s="18">
        <f>VLOOKUP(data[[#This Row],[Product]],products[#All],2,FALSE)</f>
        <v>5.6</v>
      </c>
      <c r="I121" s="2">
        <f>data[[#This Row],[Cost per unit]]*data[[#This Row],[Units]]</f>
        <v>285.59999999999997</v>
      </c>
    </row>
    <row r="122" spans="3:9" x14ac:dyDescent="0.3">
      <c r="C122" t="s">
        <v>41</v>
      </c>
      <c r="D122" t="s">
        <v>36</v>
      </c>
      <c r="E122" t="s">
        <v>19</v>
      </c>
      <c r="F122" s="1">
        <v>1925</v>
      </c>
      <c r="G122" s="2">
        <v>192</v>
      </c>
      <c r="H122" s="18">
        <f>VLOOKUP(data[[#This Row],[Product]],products[#All],2,FALSE)</f>
        <v>7.64</v>
      </c>
      <c r="I122" s="2">
        <f>data[[#This Row],[Cost per unit]]*data[[#This Row],[Units]]</f>
        <v>1466.8799999999999</v>
      </c>
    </row>
    <row r="123" spans="3:9" x14ac:dyDescent="0.3">
      <c r="C123" t="s">
        <v>7</v>
      </c>
      <c r="D123" t="s">
        <v>37</v>
      </c>
      <c r="E123" t="s">
        <v>14</v>
      </c>
      <c r="F123" s="1">
        <v>6608</v>
      </c>
      <c r="G123" s="2">
        <v>225</v>
      </c>
      <c r="H123" s="18">
        <f>VLOOKUP(data[[#This Row],[Product]],products[#All],2,FALSE)</f>
        <v>11.7</v>
      </c>
      <c r="I123" s="2">
        <f>data[[#This Row],[Cost per unit]]*data[[#This Row],[Units]]</f>
        <v>2632.5</v>
      </c>
    </row>
    <row r="124" spans="3:9" x14ac:dyDescent="0.3">
      <c r="C124" t="s">
        <v>6</v>
      </c>
      <c r="D124" t="s">
        <v>34</v>
      </c>
      <c r="E124" t="s">
        <v>26</v>
      </c>
      <c r="F124" s="1">
        <v>8008</v>
      </c>
      <c r="G124" s="2">
        <v>456</v>
      </c>
      <c r="H124" s="18">
        <f>VLOOKUP(data[[#This Row],[Product]],products[#All],2,FALSE)</f>
        <v>5.6</v>
      </c>
      <c r="I124" s="2">
        <f>data[[#This Row],[Cost per unit]]*data[[#This Row],[Units]]</f>
        <v>2553.6</v>
      </c>
    </row>
    <row r="125" spans="3:9" x14ac:dyDescent="0.3">
      <c r="C125" t="s">
        <v>10</v>
      </c>
      <c r="D125" t="s">
        <v>34</v>
      </c>
      <c r="E125" t="s">
        <v>25</v>
      </c>
      <c r="F125" s="1">
        <v>1428</v>
      </c>
      <c r="G125" s="2">
        <v>93</v>
      </c>
      <c r="H125" s="18">
        <f>VLOOKUP(data[[#This Row],[Product]],products[#All],2,FALSE)</f>
        <v>13.15</v>
      </c>
      <c r="I125" s="2">
        <f>data[[#This Row],[Cost per unit]]*data[[#This Row],[Units]]</f>
        <v>1222.95</v>
      </c>
    </row>
    <row r="126" spans="3:9" x14ac:dyDescent="0.3">
      <c r="C126" t="s">
        <v>6</v>
      </c>
      <c r="D126" t="s">
        <v>34</v>
      </c>
      <c r="E126" t="s">
        <v>4</v>
      </c>
      <c r="F126" s="1">
        <v>525</v>
      </c>
      <c r="G126" s="2">
        <v>48</v>
      </c>
      <c r="H126" s="18">
        <f>VLOOKUP(data[[#This Row],[Product]],products[#All],2,FALSE)</f>
        <v>11.88</v>
      </c>
      <c r="I126" s="2">
        <f>data[[#This Row],[Cost per unit]]*data[[#This Row],[Units]]</f>
        <v>570.24</v>
      </c>
    </row>
    <row r="127" spans="3:9" x14ac:dyDescent="0.3">
      <c r="C127" t="s">
        <v>6</v>
      </c>
      <c r="D127" t="s">
        <v>37</v>
      </c>
      <c r="E127" t="s">
        <v>18</v>
      </c>
      <c r="F127" s="1">
        <v>1505</v>
      </c>
      <c r="G127" s="2">
        <v>102</v>
      </c>
      <c r="H127" s="18">
        <f>VLOOKUP(data[[#This Row],[Product]],products[#All],2,FALSE)</f>
        <v>6.47</v>
      </c>
      <c r="I127" s="2">
        <f>data[[#This Row],[Cost per unit]]*data[[#This Row],[Units]]</f>
        <v>659.93999999999994</v>
      </c>
    </row>
    <row r="128" spans="3:9" x14ac:dyDescent="0.3">
      <c r="C128" t="s">
        <v>7</v>
      </c>
      <c r="D128" t="s">
        <v>35</v>
      </c>
      <c r="E128" t="s">
        <v>30</v>
      </c>
      <c r="F128" s="1">
        <v>6755</v>
      </c>
      <c r="G128" s="2">
        <v>252</v>
      </c>
      <c r="H128" s="18">
        <f>VLOOKUP(data[[#This Row],[Product]],products[#All],2,FALSE)</f>
        <v>14.49</v>
      </c>
      <c r="I128" s="2">
        <f>data[[#This Row],[Cost per unit]]*data[[#This Row],[Units]]</f>
        <v>3651.48</v>
      </c>
    </row>
    <row r="129" spans="3:9" x14ac:dyDescent="0.3">
      <c r="C129" t="s">
        <v>2</v>
      </c>
      <c r="D129" t="s">
        <v>37</v>
      </c>
      <c r="E129" t="s">
        <v>18</v>
      </c>
      <c r="F129" s="1">
        <v>11571</v>
      </c>
      <c r="G129" s="2">
        <v>138</v>
      </c>
      <c r="H129" s="18">
        <f>VLOOKUP(data[[#This Row],[Product]],products[#All],2,FALSE)</f>
        <v>6.47</v>
      </c>
      <c r="I129" s="2">
        <f>data[[#This Row],[Cost per unit]]*data[[#This Row],[Units]]</f>
        <v>892.86</v>
      </c>
    </row>
    <row r="130" spans="3:9" x14ac:dyDescent="0.3">
      <c r="C130" t="s">
        <v>40</v>
      </c>
      <c r="D130" t="s">
        <v>38</v>
      </c>
      <c r="E130" t="s">
        <v>25</v>
      </c>
      <c r="F130" s="1">
        <v>2541</v>
      </c>
      <c r="G130" s="2">
        <v>90</v>
      </c>
      <c r="H130" s="18">
        <f>VLOOKUP(data[[#This Row],[Product]],products[#All],2,FALSE)</f>
        <v>13.15</v>
      </c>
      <c r="I130" s="2">
        <f>data[[#This Row],[Cost per unit]]*data[[#This Row],[Units]]</f>
        <v>1183.5</v>
      </c>
    </row>
    <row r="131" spans="3:9" x14ac:dyDescent="0.3">
      <c r="C131" t="s">
        <v>41</v>
      </c>
      <c r="D131" t="s">
        <v>37</v>
      </c>
      <c r="E131" t="s">
        <v>30</v>
      </c>
      <c r="F131" s="1">
        <v>1526</v>
      </c>
      <c r="G131" s="2">
        <v>240</v>
      </c>
      <c r="H131" s="18">
        <f>VLOOKUP(data[[#This Row],[Product]],products[#All],2,FALSE)</f>
        <v>14.49</v>
      </c>
      <c r="I131" s="2">
        <f>data[[#This Row],[Cost per unit]]*data[[#This Row],[Units]]</f>
        <v>3477.6</v>
      </c>
    </row>
    <row r="132" spans="3:9" x14ac:dyDescent="0.3">
      <c r="C132" t="s">
        <v>40</v>
      </c>
      <c r="D132" t="s">
        <v>38</v>
      </c>
      <c r="E132" t="s">
        <v>4</v>
      </c>
      <c r="F132" s="1">
        <v>6125</v>
      </c>
      <c r="G132" s="2">
        <v>102</v>
      </c>
      <c r="H132" s="18">
        <f>VLOOKUP(data[[#This Row],[Product]],products[#All],2,FALSE)</f>
        <v>11.88</v>
      </c>
      <c r="I132" s="2">
        <f>data[[#This Row],[Cost per unit]]*data[[#This Row],[Units]]</f>
        <v>1211.76</v>
      </c>
    </row>
    <row r="133" spans="3:9" x14ac:dyDescent="0.3">
      <c r="C133" t="s">
        <v>41</v>
      </c>
      <c r="D133" t="s">
        <v>35</v>
      </c>
      <c r="E133" t="s">
        <v>27</v>
      </c>
      <c r="F133" s="1">
        <v>847</v>
      </c>
      <c r="G133" s="2">
        <v>129</v>
      </c>
      <c r="H133" s="18">
        <f>VLOOKUP(data[[#This Row],[Product]],products[#All],2,FALSE)</f>
        <v>16.73</v>
      </c>
      <c r="I133" s="2">
        <f>data[[#This Row],[Cost per unit]]*data[[#This Row],[Units]]</f>
        <v>2158.17</v>
      </c>
    </row>
    <row r="134" spans="3:9" x14ac:dyDescent="0.3">
      <c r="C134" t="s">
        <v>8</v>
      </c>
      <c r="D134" t="s">
        <v>35</v>
      </c>
      <c r="E134" t="s">
        <v>27</v>
      </c>
      <c r="F134" s="1">
        <v>4753</v>
      </c>
      <c r="G134" s="2">
        <v>300</v>
      </c>
      <c r="H134" s="18">
        <f>VLOOKUP(data[[#This Row],[Product]],products[#All],2,FALSE)</f>
        <v>16.73</v>
      </c>
      <c r="I134" s="2">
        <f>data[[#This Row],[Cost per unit]]*data[[#This Row],[Units]]</f>
        <v>5019</v>
      </c>
    </row>
    <row r="135" spans="3:9" x14ac:dyDescent="0.3">
      <c r="C135" t="s">
        <v>6</v>
      </c>
      <c r="D135" t="s">
        <v>38</v>
      </c>
      <c r="E135" t="s">
        <v>33</v>
      </c>
      <c r="F135" s="1">
        <v>959</v>
      </c>
      <c r="G135" s="2">
        <v>135</v>
      </c>
      <c r="H135" s="18">
        <f>VLOOKUP(data[[#This Row],[Product]],products[#All],2,FALSE)</f>
        <v>12.37</v>
      </c>
      <c r="I135" s="2">
        <f>data[[#This Row],[Cost per unit]]*data[[#This Row],[Units]]</f>
        <v>1669.9499999999998</v>
      </c>
    </row>
    <row r="136" spans="3:9" x14ac:dyDescent="0.3">
      <c r="C136" t="s">
        <v>7</v>
      </c>
      <c r="D136" t="s">
        <v>35</v>
      </c>
      <c r="E136" t="s">
        <v>24</v>
      </c>
      <c r="F136" s="1">
        <v>2793</v>
      </c>
      <c r="G136" s="2">
        <v>114</v>
      </c>
      <c r="H136" s="18">
        <f>VLOOKUP(data[[#This Row],[Product]],products[#All],2,FALSE)</f>
        <v>4.97</v>
      </c>
      <c r="I136" s="2">
        <f>data[[#This Row],[Cost per unit]]*data[[#This Row],[Units]]</f>
        <v>566.57999999999993</v>
      </c>
    </row>
    <row r="137" spans="3:9" x14ac:dyDescent="0.3">
      <c r="C137" t="s">
        <v>7</v>
      </c>
      <c r="D137" t="s">
        <v>35</v>
      </c>
      <c r="E137" t="s">
        <v>14</v>
      </c>
      <c r="F137" s="1">
        <v>4606</v>
      </c>
      <c r="G137" s="2">
        <v>63</v>
      </c>
      <c r="H137" s="18">
        <f>VLOOKUP(data[[#This Row],[Product]],products[#All],2,FALSE)</f>
        <v>11.7</v>
      </c>
      <c r="I137" s="2">
        <f>data[[#This Row],[Cost per unit]]*data[[#This Row],[Units]]</f>
        <v>737.09999999999991</v>
      </c>
    </row>
    <row r="138" spans="3:9" x14ac:dyDescent="0.3">
      <c r="C138" t="s">
        <v>7</v>
      </c>
      <c r="D138" t="s">
        <v>36</v>
      </c>
      <c r="E138" t="s">
        <v>29</v>
      </c>
      <c r="F138" s="1">
        <v>5551</v>
      </c>
      <c r="G138" s="2">
        <v>252</v>
      </c>
      <c r="H138" s="18">
        <f>VLOOKUP(data[[#This Row],[Product]],products[#All],2,FALSE)</f>
        <v>7.16</v>
      </c>
      <c r="I138" s="2">
        <f>data[[#This Row],[Cost per unit]]*data[[#This Row],[Units]]</f>
        <v>1804.32</v>
      </c>
    </row>
    <row r="139" spans="3:9" x14ac:dyDescent="0.3">
      <c r="C139" t="s">
        <v>10</v>
      </c>
      <c r="D139" t="s">
        <v>36</v>
      </c>
      <c r="E139" t="s">
        <v>32</v>
      </c>
      <c r="F139" s="1">
        <v>6657</v>
      </c>
      <c r="G139" s="2">
        <v>303</v>
      </c>
      <c r="H139" s="18">
        <f>VLOOKUP(data[[#This Row],[Product]],products[#All],2,FALSE)</f>
        <v>8.65</v>
      </c>
      <c r="I139" s="2">
        <f>data[[#This Row],[Cost per unit]]*data[[#This Row],[Units]]</f>
        <v>2620.9500000000003</v>
      </c>
    </row>
    <row r="140" spans="3:9" x14ac:dyDescent="0.3">
      <c r="C140" t="s">
        <v>7</v>
      </c>
      <c r="D140" t="s">
        <v>39</v>
      </c>
      <c r="E140" t="s">
        <v>17</v>
      </c>
      <c r="F140" s="1">
        <v>4438</v>
      </c>
      <c r="G140" s="2">
        <v>246</v>
      </c>
      <c r="H140" s="18">
        <f>VLOOKUP(data[[#This Row],[Product]],products[#All],2,FALSE)</f>
        <v>3.11</v>
      </c>
      <c r="I140" s="2">
        <f>data[[#This Row],[Cost per unit]]*data[[#This Row],[Units]]</f>
        <v>765.06</v>
      </c>
    </row>
    <row r="141" spans="3:9" x14ac:dyDescent="0.3">
      <c r="C141" t="s">
        <v>8</v>
      </c>
      <c r="D141" t="s">
        <v>38</v>
      </c>
      <c r="E141" t="s">
        <v>22</v>
      </c>
      <c r="F141" s="1">
        <v>168</v>
      </c>
      <c r="G141" s="2">
        <v>84</v>
      </c>
      <c r="H141" s="18">
        <f>VLOOKUP(data[[#This Row],[Product]],products[#All],2,FALSE)</f>
        <v>9.77</v>
      </c>
      <c r="I141" s="2">
        <f>data[[#This Row],[Cost per unit]]*data[[#This Row],[Units]]</f>
        <v>820.68</v>
      </c>
    </row>
    <row r="142" spans="3:9" x14ac:dyDescent="0.3">
      <c r="C142" t="s">
        <v>7</v>
      </c>
      <c r="D142" t="s">
        <v>34</v>
      </c>
      <c r="E142" t="s">
        <v>17</v>
      </c>
      <c r="F142" s="1">
        <v>7777</v>
      </c>
      <c r="G142" s="2">
        <v>39</v>
      </c>
      <c r="H142" s="18">
        <f>VLOOKUP(data[[#This Row],[Product]],products[#All],2,FALSE)</f>
        <v>3.11</v>
      </c>
      <c r="I142" s="2">
        <f>data[[#This Row],[Cost per unit]]*data[[#This Row],[Units]]</f>
        <v>121.28999999999999</v>
      </c>
    </row>
    <row r="143" spans="3:9" x14ac:dyDescent="0.3">
      <c r="C143" t="s">
        <v>5</v>
      </c>
      <c r="D143" t="s">
        <v>36</v>
      </c>
      <c r="E143" t="s">
        <v>17</v>
      </c>
      <c r="F143" s="1">
        <v>3339</v>
      </c>
      <c r="G143" s="2">
        <v>348</v>
      </c>
      <c r="H143" s="18">
        <f>VLOOKUP(data[[#This Row],[Product]],products[#All],2,FALSE)</f>
        <v>3.11</v>
      </c>
      <c r="I143" s="2">
        <f>data[[#This Row],[Cost per unit]]*data[[#This Row],[Units]]</f>
        <v>1082.28</v>
      </c>
    </row>
    <row r="144" spans="3:9" x14ac:dyDescent="0.3">
      <c r="C144" t="s">
        <v>7</v>
      </c>
      <c r="D144" t="s">
        <v>37</v>
      </c>
      <c r="E144" t="s">
        <v>33</v>
      </c>
      <c r="F144" s="1">
        <v>6391</v>
      </c>
      <c r="G144" s="2">
        <v>48</v>
      </c>
      <c r="H144" s="18">
        <f>VLOOKUP(data[[#This Row],[Product]],products[#All],2,FALSE)</f>
        <v>12.37</v>
      </c>
      <c r="I144" s="2">
        <f>data[[#This Row],[Cost per unit]]*data[[#This Row],[Units]]</f>
        <v>593.76</v>
      </c>
    </row>
    <row r="145" spans="3:9" x14ac:dyDescent="0.3">
      <c r="C145" t="s">
        <v>5</v>
      </c>
      <c r="D145" t="s">
        <v>37</v>
      </c>
      <c r="E145" t="s">
        <v>22</v>
      </c>
      <c r="F145" s="1">
        <v>518</v>
      </c>
      <c r="G145" s="2">
        <v>75</v>
      </c>
      <c r="H145" s="18">
        <f>VLOOKUP(data[[#This Row],[Product]],products[#All],2,FALSE)</f>
        <v>9.77</v>
      </c>
      <c r="I145" s="2">
        <f>data[[#This Row],[Cost per unit]]*data[[#This Row],[Units]]</f>
        <v>732.75</v>
      </c>
    </row>
    <row r="146" spans="3:9" x14ac:dyDescent="0.3">
      <c r="C146" t="s">
        <v>7</v>
      </c>
      <c r="D146" t="s">
        <v>38</v>
      </c>
      <c r="E146" t="s">
        <v>28</v>
      </c>
      <c r="F146" s="1">
        <v>5677</v>
      </c>
      <c r="G146" s="2">
        <v>258</v>
      </c>
      <c r="H146" s="18">
        <f>VLOOKUP(data[[#This Row],[Product]],products[#All],2,FALSE)</f>
        <v>10.38</v>
      </c>
      <c r="I146" s="2">
        <f>data[[#This Row],[Cost per unit]]*data[[#This Row],[Units]]</f>
        <v>2678.0400000000004</v>
      </c>
    </row>
    <row r="147" spans="3:9" x14ac:dyDescent="0.3">
      <c r="C147" t="s">
        <v>6</v>
      </c>
      <c r="D147" t="s">
        <v>39</v>
      </c>
      <c r="E147" t="s">
        <v>17</v>
      </c>
      <c r="F147" s="1">
        <v>6048</v>
      </c>
      <c r="G147" s="2">
        <v>27</v>
      </c>
      <c r="H147" s="18">
        <f>VLOOKUP(data[[#This Row],[Product]],products[#All],2,FALSE)</f>
        <v>3.11</v>
      </c>
      <c r="I147" s="2">
        <f>data[[#This Row],[Cost per unit]]*data[[#This Row],[Units]]</f>
        <v>83.97</v>
      </c>
    </row>
    <row r="148" spans="3:9" x14ac:dyDescent="0.3">
      <c r="C148" t="s">
        <v>8</v>
      </c>
      <c r="D148" t="s">
        <v>38</v>
      </c>
      <c r="E148" t="s">
        <v>32</v>
      </c>
      <c r="F148" s="1">
        <v>3752</v>
      </c>
      <c r="G148" s="2">
        <v>213</v>
      </c>
      <c r="H148" s="18">
        <f>VLOOKUP(data[[#This Row],[Product]],products[#All],2,FALSE)</f>
        <v>8.65</v>
      </c>
      <c r="I148" s="2">
        <f>data[[#This Row],[Cost per unit]]*data[[#This Row],[Units]]</f>
        <v>1842.45</v>
      </c>
    </row>
    <row r="149" spans="3:9" x14ac:dyDescent="0.3">
      <c r="C149" t="s">
        <v>5</v>
      </c>
      <c r="D149" t="s">
        <v>35</v>
      </c>
      <c r="E149" t="s">
        <v>29</v>
      </c>
      <c r="F149" s="1">
        <v>4480</v>
      </c>
      <c r="G149" s="2">
        <v>357</v>
      </c>
      <c r="H149" s="18">
        <f>VLOOKUP(data[[#This Row],[Product]],products[#All],2,FALSE)</f>
        <v>7.16</v>
      </c>
      <c r="I149" s="2">
        <f>data[[#This Row],[Cost per unit]]*data[[#This Row],[Units]]</f>
        <v>2556.12</v>
      </c>
    </row>
    <row r="150" spans="3:9" x14ac:dyDescent="0.3">
      <c r="C150" t="s">
        <v>9</v>
      </c>
      <c r="D150" t="s">
        <v>37</v>
      </c>
      <c r="E150" t="s">
        <v>4</v>
      </c>
      <c r="F150" s="1">
        <v>259</v>
      </c>
      <c r="G150" s="2">
        <v>207</v>
      </c>
      <c r="H150" s="18">
        <f>VLOOKUP(data[[#This Row],[Product]],products[#All],2,FALSE)</f>
        <v>11.88</v>
      </c>
      <c r="I150" s="2">
        <f>data[[#This Row],[Cost per unit]]*data[[#This Row],[Units]]</f>
        <v>2459.1600000000003</v>
      </c>
    </row>
    <row r="151" spans="3:9" x14ac:dyDescent="0.3">
      <c r="C151" t="s">
        <v>8</v>
      </c>
      <c r="D151" t="s">
        <v>37</v>
      </c>
      <c r="E151" t="s">
        <v>30</v>
      </c>
      <c r="F151" s="1">
        <v>42</v>
      </c>
      <c r="G151" s="2">
        <v>150</v>
      </c>
      <c r="H151" s="18">
        <f>VLOOKUP(data[[#This Row],[Product]],products[#All],2,FALSE)</f>
        <v>14.49</v>
      </c>
      <c r="I151" s="2">
        <f>data[[#This Row],[Cost per unit]]*data[[#This Row],[Units]]</f>
        <v>2173.5</v>
      </c>
    </row>
    <row r="152" spans="3:9" x14ac:dyDescent="0.3">
      <c r="C152" t="s">
        <v>41</v>
      </c>
      <c r="D152" t="s">
        <v>36</v>
      </c>
      <c r="E152" t="s">
        <v>26</v>
      </c>
      <c r="F152" s="1">
        <v>98</v>
      </c>
      <c r="G152" s="2">
        <v>204</v>
      </c>
      <c r="H152" s="18">
        <f>VLOOKUP(data[[#This Row],[Product]],products[#All],2,FALSE)</f>
        <v>5.6</v>
      </c>
      <c r="I152" s="2">
        <f>data[[#This Row],[Cost per unit]]*data[[#This Row],[Units]]</f>
        <v>1142.3999999999999</v>
      </c>
    </row>
    <row r="153" spans="3:9" x14ac:dyDescent="0.3">
      <c r="C153" t="s">
        <v>7</v>
      </c>
      <c r="D153" t="s">
        <v>35</v>
      </c>
      <c r="E153" t="s">
        <v>27</v>
      </c>
      <c r="F153" s="1">
        <v>2478</v>
      </c>
      <c r="G153" s="2">
        <v>21</v>
      </c>
      <c r="H153" s="18">
        <f>VLOOKUP(data[[#This Row],[Product]],products[#All],2,FALSE)</f>
        <v>16.73</v>
      </c>
      <c r="I153" s="2">
        <f>data[[#This Row],[Cost per unit]]*data[[#This Row],[Units]]</f>
        <v>351.33</v>
      </c>
    </row>
    <row r="154" spans="3:9" x14ac:dyDescent="0.3">
      <c r="C154" t="s">
        <v>41</v>
      </c>
      <c r="D154" t="s">
        <v>34</v>
      </c>
      <c r="E154" t="s">
        <v>33</v>
      </c>
      <c r="F154" s="1">
        <v>7847</v>
      </c>
      <c r="G154" s="2">
        <v>174</v>
      </c>
      <c r="H154" s="18">
        <f>VLOOKUP(data[[#This Row],[Product]],products[#All],2,FALSE)</f>
        <v>12.37</v>
      </c>
      <c r="I154" s="2">
        <f>data[[#This Row],[Cost per unit]]*data[[#This Row],[Units]]</f>
        <v>2152.3799999999997</v>
      </c>
    </row>
    <row r="155" spans="3:9" x14ac:dyDescent="0.3">
      <c r="C155" t="s">
        <v>2</v>
      </c>
      <c r="D155" t="s">
        <v>37</v>
      </c>
      <c r="E155" t="s">
        <v>17</v>
      </c>
      <c r="F155" s="1">
        <v>9926</v>
      </c>
      <c r="G155" s="2">
        <v>201</v>
      </c>
      <c r="H155" s="18">
        <f>VLOOKUP(data[[#This Row],[Product]],products[#All],2,FALSE)</f>
        <v>3.11</v>
      </c>
      <c r="I155" s="2">
        <f>data[[#This Row],[Cost per unit]]*data[[#This Row],[Units]]</f>
        <v>625.11</v>
      </c>
    </row>
    <row r="156" spans="3:9" x14ac:dyDescent="0.3">
      <c r="C156" t="s">
        <v>8</v>
      </c>
      <c r="D156" t="s">
        <v>38</v>
      </c>
      <c r="E156" t="s">
        <v>13</v>
      </c>
      <c r="F156" s="1">
        <v>819</v>
      </c>
      <c r="G156" s="2">
        <v>510</v>
      </c>
      <c r="H156" s="18">
        <f>VLOOKUP(data[[#This Row],[Product]],products[#All],2,FALSE)</f>
        <v>9.33</v>
      </c>
      <c r="I156" s="2">
        <f>data[[#This Row],[Cost per unit]]*data[[#This Row],[Units]]</f>
        <v>4758.3</v>
      </c>
    </row>
    <row r="157" spans="3:9" x14ac:dyDescent="0.3">
      <c r="C157" t="s">
        <v>6</v>
      </c>
      <c r="D157" t="s">
        <v>39</v>
      </c>
      <c r="E157" t="s">
        <v>29</v>
      </c>
      <c r="F157" s="1">
        <v>3052</v>
      </c>
      <c r="G157" s="2">
        <v>378</v>
      </c>
      <c r="H157" s="18">
        <f>VLOOKUP(data[[#This Row],[Product]],products[#All],2,FALSE)</f>
        <v>7.16</v>
      </c>
      <c r="I157" s="2">
        <f>data[[#This Row],[Cost per unit]]*data[[#This Row],[Units]]</f>
        <v>2706.48</v>
      </c>
    </row>
    <row r="158" spans="3:9" x14ac:dyDescent="0.3">
      <c r="C158" t="s">
        <v>9</v>
      </c>
      <c r="D158" t="s">
        <v>34</v>
      </c>
      <c r="E158" t="s">
        <v>21</v>
      </c>
      <c r="F158" s="1">
        <v>6832</v>
      </c>
      <c r="G158" s="2">
        <v>27</v>
      </c>
      <c r="H158" s="18">
        <f>VLOOKUP(data[[#This Row],[Product]],products[#All],2,FALSE)</f>
        <v>9</v>
      </c>
      <c r="I158" s="2">
        <f>data[[#This Row],[Cost per unit]]*data[[#This Row],[Units]]</f>
        <v>243</v>
      </c>
    </row>
    <row r="159" spans="3:9" x14ac:dyDescent="0.3">
      <c r="C159" t="s">
        <v>2</v>
      </c>
      <c r="D159" t="s">
        <v>39</v>
      </c>
      <c r="E159" t="s">
        <v>16</v>
      </c>
      <c r="F159" s="1">
        <v>2016</v>
      </c>
      <c r="G159" s="2">
        <v>117</v>
      </c>
      <c r="H159" s="18">
        <f>VLOOKUP(data[[#This Row],[Product]],products[#All],2,FALSE)</f>
        <v>8.7899999999999991</v>
      </c>
      <c r="I159" s="2">
        <f>data[[#This Row],[Cost per unit]]*data[[#This Row],[Units]]</f>
        <v>1028.4299999999998</v>
      </c>
    </row>
    <row r="160" spans="3:9" x14ac:dyDescent="0.3">
      <c r="C160" t="s">
        <v>6</v>
      </c>
      <c r="D160" t="s">
        <v>38</v>
      </c>
      <c r="E160" t="s">
        <v>21</v>
      </c>
      <c r="F160" s="1">
        <v>7322</v>
      </c>
      <c r="G160" s="2">
        <v>36</v>
      </c>
      <c r="H160" s="18">
        <f>VLOOKUP(data[[#This Row],[Product]],products[#All],2,FALSE)</f>
        <v>9</v>
      </c>
      <c r="I160" s="2">
        <f>data[[#This Row],[Cost per unit]]*data[[#This Row],[Units]]</f>
        <v>324</v>
      </c>
    </row>
    <row r="161" spans="3:9" x14ac:dyDescent="0.3">
      <c r="C161" t="s">
        <v>8</v>
      </c>
      <c r="D161" t="s">
        <v>35</v>
      </c>
      <c r="E161" t="s">
        <v>33</v>
      </c>
      <c r="F161" s="1">
        <v>357</v>
      </c>
      <c r="G161" s="2">
        <v>126</v>
      </c>
      <c r="H161" s="18">
        <f>VLOOKUP(data[[#This Row],[Product]],products[#All],2,FALSE)</f>
        <v>12.37</v>
      </c>
      <c r="I161" s="2">
        <f>data[[#This Row],[Cost per unit]]*data[[#This Row],[Units]]</f>
        <v>1558.62</v>
      </c>
    </row>
    <row r="162" spans="3:9" x14ac:dyDescent="0.3">
      <c r="C162" t="s">
        <v>9</v>
      </c>
      <c r="D162" t="s">
        <v>39</v>
      </c>
      <c r="E162" t="s">
        <v>25</v>
      </c>
      <c r="F162" s="1">
        <v>3192</v>
      </c>
      <c r="G162" s="2">
        <v>72</v>
      </c>
      <c r="H162" s="18">
        <f>VLOOKUP(data[[#This Row],[Product]],products[#All],2,FALSE)</f>
        <v>13.15</v>
      </c>
      <c r="I162" s="2">
        <f>data[[#This Row],[Cost per unit]]*data[[#This Row],[Units]]</f>
        <v>946.80000000000007</v>
      </c>
    </row>
    <row r="163" spans="3:9" x14ac:dyDescent="0.3">
      <c r="C163" t="s">
        <v>7</v>
      </c>
      <c r="D163" t="s">
        <v>36</v>
      </c>
      <c r="E163" t="s">
        <v>22</v>
      </c>
      <c r="F163" s="1">
        <v>8435</v>
      </c>
      <c r="G163" s="2">
        <v>42</v>
      </c>
      <c r="H163" s="18">
        <f>VLOOKUP(data[[#This Row],[Product]],products[#All],2,FALSE)</f>
        <v>9.77</v>
      </c>
      <c r="I163" s="2">
        <f>data[[#This Row],[Cost per unit]]*data[[#This Row],[Units]]</f>
        <v>410.34</v>
      </c>
    </row>
    <row r="164" spans="3:9" x14ac:dyDescent="0.3">
      <c r="C164" t="s">
        <v>40</v>
      </c>
      <c r="D164" t="s">
        <v>39</v>
      </c>
      <c r="E164" t="s">
        <v>29</v>
      </c>
      <c r="F164" s="1">
        <v>0</v>
      </c>
      <c r="G164" s="2">
        <v>135</v>
      </c>
      <c r="H164" s="18">
        <f>VLOOKUP(data[[#This Row],[Product]],products[#All],2,FALSE)</f>
        <v>7.16</v>
      </c>
      <c r="I164" s="2">
        <f>data[[#This Row],[Cost per unit]]*data[[#This Row],[Units]]</f>
        <v>966.6</v>
      </c>
    </row>
    <row r="165" spans="3:9" x14ac:dyDescent="0.3">
      <c r="C165" t="s">
        <v>7</v>
      </c>
      <c r="D165" t="s">
        <v>34</v>
      </c>
      <c r="E165" t="s">
        <v>24</v>
      </c>
      <c r="F165" s="1">
        <v>8862</v>
      </c>
      <c r="G165" s="2">
        <v>189</v>
      </c>
      <c r="H165" s="18">
        <f>VLOOKUP(data[[#This Row],[Product]],products[#All],2,FALSE)</f>
        <v>4.97</v>
      </c>
      <c r="I165" s="2">
        <f>data[[#This Row],[Cost per unit]]*data[[#This Row],[Units]]</f>
        <v>939.32999999999993</v>
      </c>
    </row>
    <row r="166" spans="3:9" x14ac:dyDescent="0.3">
      <c r="C166" t="s">
        <v>6</v>
      </c>
      <c r="D166" t="s">
        <v>37</v>
      </c>
      <c r="E166" t="s">
        <v>28</v>
      </c>
      <c r="F166" s="1">
        <v>3556</v>
      </c>
      <c r="G166" s="2">
        <v>459</v>
      </c>
      <c r="H166" s="18">
        <f>VLOOKUP(data[[#This Row],[Product]],products[#All],2,FALSE)</f>
        <v>10.38</v>
      </c>
      <c r="I166" s="2">
        <f>data[[#This Row],[Cost per unit]]*data[[#This Row],[Units]]</f>
        <v>4764.42</v>
      </c>
    </row>
    <row r="167" spans="3:9" x14ac:dyDescent="0.3">
      <c r="C167" t="s">
        <v>5</v>
      </c>
      <c r="D167" t="s">
        <v>34</v>
      </c>
      <c r="E167" t="s">
        <v>15</v>
      </c>
      <c r="F167" s="1">
        <v>7280</v>
      </c>
      <c r="G167" s="2">
        <v>201</v>
      </c>
      <c r="H167" s="18">
        <f>VLOOKUP(data[[#This Row],[Product]],products[#All],2,FALSE)</f>
        <v>11.73</v>
      </c>
      <c r="I167" s="2">
        <f>data[[#This Row],[Cost per unit]]*data[[#This Row],[Units]]</f>
        <v>2357.73</v>
      </c>
    </row>
    <row r="168" spans="3:9" x14ac:dyDescent="0.3">
      <c r="C168" t="s">
        <v>6</v>
      </c>
      <c r="D168" t="s">
        <v>34</v>
      </c>
      <c r="E168" t="s">
        <v>30</v>
      </c>
      <c r="F168" s="1">
        <v>3402</v>
      </c>
      <c r="G168" s="2">
        <v>366</v>
      </c>
      <c r="H168" s="18">
        <f>VLOOKUP(data[[#This Row],[Product]],products[#All],2,FALSE)</f>
        <v>14.49</v>
      </c>
      <c r="I168" s="2">
        <f>data[[#This Row],[Cost per unit]]*data[[#This Row],[Units]]</f>
        <v>5303.34</v>
      </c>
    </row>
    <row r="169" spans="3:9" x14ac:dyDescent="0.3">
      <c r="C169" t="s">
        <v>3</v>
      </c>
      <c r="D169" t="s">
        <v>37</v>
      </c>
      <c r="E169" t="s">
        <v>29</v>
      </c>
      <c r="F169" s="1">
        <v>4592</v>
      </c>
      <c r="G169" s="2">
        <v>324</v>
      </c>
      <c r="H169" s="18">
        <f>VLOOKUP(data[[#This Row],[Product]],products[#All],2,FALSE)</f>
        <v>7.16</v>
      </c>
      <c r="I169" s="2">
        <f>data[[#This Row],[Cost per unit]]*data[[#This Row],[Units]]</f>
        <v>2319.84</v>
      </c>
    </row>
    <row r="170" spans="3:9" x14ac:dyDescent="0.3">
      <c r="C170" t="s">
        <v>9</v>
      </c>
      <c r="D170" t="s">
        <v>35</v>
      </c>
      <c r="E170" t="s">
        <v>15</v>
      </c>
      <c r="F170" s="1">
        <v>7833</v>
      </c>
      <c r="G170" s="2">
        <v>243</v>
      </c>
      <c r="H170" s="18">
        <f>VLOOKUP(data[[#This Row],[Product]],products[#All],2,FALSE)</f>
        <v>11.73</v>
      </c>
      <c r="I170" s="2">
        <f>data[[#This Row],[Cost per unit]]*data[[#This Row],[Units]]</f>
        <v>2850.3900000000003</v>
      </c>
    </row>
    <row r="171" spans="3:9" x14ac:dyDescent="0.3">
      <c r="C171" t="s">
        <v>2</v>
      </c>
      <c r="D171" t="s">
        <v>39</v>
      </c>
      <c r="E171" t="s">
        <v>21</v>
      </c>
      <c r="F171" s="1">
        <v>7651</v>
      </c>
      <c r="G171" s="2">
        <v>213</v>
      </c>
      <c r="H171" s="18">
        <f>VLOOKUP(data[[#This Row],[Product]],products[#All],2,FALSE)</f>
        <v>9</v>
      </c>
      <c r="I171" s="2">
        <f>data[[#This Row],[Cost per unit]]*data[[#This Row],[Units]]</f>
        <v>1917</v>
      </c>
    </row>
    <row r="172" spans="3:9" x14ac:dyDescent="0.3">
      <c r="C172" t="s">
        <v>40</v>
      </c>
      <c r="D172" t="s">
        <v>35</v>
      </c>
      <c r="E172" t="s">
        <v>30</v>
      </c>
      <c r="F172" s="1">
        <v>2275</v>
      </c>
      <c r="G172" s="2">
        <v>447</v>
      </c>
      <c r="H172" s="18">
        <f>VLOOKUP(data[[#This Row],[Product]],products[#All],2,FALSE)</f>
        <v>14.49</v>
      </c>
      <c r="I172" s="2">
        <f>data[[#This Row],[Cost per unit]]*data[[#This Row],[Units]]</f>
        <v>6477.03</v>
      </c>
    </row>
    <row r="173" spans="3:9" x14ac:dyDescent="0.3">
      <c r="C173" t="s">
        <v>40</v>
      </c>
      <c r="D173" t="s">
        <v>38</v>
      </c>
      <c r="E173" t="s">
        <v>13</v>
      </c>
      <c r="F173" s="1">
        <v>5670</v>
      </c>
      <c r="G173" s="2">
        <v>297</v>
      </c>
      <c r="H173" s="18">
        <f>VLOOKUP(data[[#This Row],[Product]],products[#All],2,FALSE)</f>
        <v>9.33</v>
      </c>
      <c r="I173" s="2">
        <f>data[[#This Row],[Cost per unit]]*data[[#This Row],[Units]]</f>
        <v>2771.01</v>
      </c>
    </row>
    <row r="174" spans="3:9" x14ac:dyDescent="0.3">
      <c r="C174" t="s">
        <v>7</v>
      </c>
      <c r="D174" t="s">
        <v>35</v>
      </c>
      <c r="E174" t="s">
        <v>16</v>
      </c>
      <c r="F174" s="1">
        <v>2135</v>
      </c>
      <c r="G174" s="2">
        <v>27</v>
      </c>
      <c r="H174" s="18">
        <f>VLOOKUP(data[[#This Row],[Product]],products[#All],2,FALSE)</f>
        <v>8.7899999999999991</v>
      </c>
      <c r="I174" s="2">
        <f>data[[#This Row],[Cost per unit]]*data[[#This Row],[Units]]</f>
        <v>237.32999999999998</v>
      </c>
    </row>
    <row r="175" spans="3:9" x14ac:dyDescent="0.3">
      <c r="C175" t="s">
        <v>40</v>
      </c>
      <c r="D175" t="s">
        <v>34</v>
      </c>
      <c r="E175" t="s">
        <v>23</v>
      </c>
      <c r="F175" s="1">
        <v>2779</v>
      </c>
      <c r="G175" s="2">
        <v>75</v>
      </c>
      <c r="H175" s="18">
        <f>VLOOKUP(data[[#This Row],[Product]],products[#All],2,FALSE)</f>
        <v>6.49</v>
      </c>
      <c r="I175" s="2">
        <f>data[[#This Row],[Cost per unit]]*data[[#This Row],[Units]]</f>
        <v>486.75</v>
      </c>
    </row>
    <row r="176" spans="3:9" x14ac:dyDescent="0.3">
      <c r="C176" t="s">
        <v>10</v>
      </c>
      <c r="D176" t="s">
        <v>39</v>
      </c>
      <c r="E176" t="s">
        <v>33</v>
      </c>
      <c r="F176" s="1">
        <v>12950</v>
      </c>
      <c r="G176" s="2">
        <v>30</v>
      </c>
      <c r="H176" s="18">
        <f>VLOOKUP(data[[#This Row],[Product]],products[#All],2,FALSE)</f>
        <v>12.37</v>
      </c>
      <c r="I176" s="2">
        <f>data[[#This Row],[Cost per unit]]*data[[#This Row],[Units]]</f>
        <v>371.09999999999997</v>
      </c>
    </row>
    <row r="177" spans="3:9" x14ac:dyDescent="0.3">
      <c r="C177" t="s">
        <v>7</v>
      </c>
      <c r="D177" t="s">
        <v>36</v>
      </c>
      <c r="E177" t="s">
        <v>18</v>
      </c>
      <c r="F177" s="1">
        <v>2646</v>
      </c>
      <c r="G177" s="2">
        <v>177</v>
      </c>
      <c r="H177" s="18">
        <f>VLOOKUP(data[[#This Row],[Product]],products[#All],2,FALSE)</f>
        <v>6.47</v>
      </c>
      <c r="I177" s="2">
        <f>data[[#This Row],[Cost per unit]]*data[[#This Row],[Units]]</f>
        <v>1145.19</v>
      </c>
    </row>
    <row r="178" spans="3:9" x14ac:dyDescent="0.3">
      <c r="C178" t="s">
        <v>40</v>
      </c>
      <c r="D178" t="s">
        <v>34</v>
      </c>
      <c r="E178" t="s">
        <v>33</v>
      </c>
      <c r="F178" s="1">
        <v>3794</v>
      </c>
      <c r="G178" s="2">
        <v>159</v>
      </c>
      <c r="H178" s="18">
        <f>VLOOKUP(data[[#This Row],[Product]],products[#All],2,FALSE)</f>
        <v>12.37</v>
      </c>
      <c r="I178" s="2">
        <f>data[[#This Row],[Cost per unit]]*data[[#This Row],[Units]]</f>
        <v>1966.83</v>
      </c>
    </row>
    <row r="179" spans="3:9" x14ac:dyDescent="0.3">
      <c r="C179" t="s">
        <v>3</v>
      </c>
      <c r="D179" t="s">
        <v>35</v>
      </c>
      <c r="E179" t="s">
        <v>33</v>
      </c>
      <c r="F179" s="1">
        <v>819</v>
      </c>
      <c r="G179" s="2">
        <v>306</v>
      </c>
      <c r="H179" s="18">
        <f>VLOOKUP(data[[#This Row],[Product]],products[#All],2,FALSE)</f>
        <v>12.37</v>
      </c>
      <c r="I179" s="2">
        <f>data[[#This Row],[Cost per unit]]*data[[#This Row],[Units]]</f>
        <v>3785.22</v>
      </c>
    </row>
    <row r="180" spans="3:9" x14ac:dyDescent="0.3">
      <c r="C180" t="s">
        <v>3</v>
      </c>
      <c r="D180" t="s">
        <v>34</v>
      </c>
      <c r="E180" t="s">
        <v>20</v>
      </c>
      <c r="F180" s="1">
        <v>2583</v>
      </c>
      <c r="G180" s="2">
        <v>18</v>
      </c>
      <c r="H180" s="18">
        <f>VLOOKUP(data[[#This Row],[Product]],products[#All],2,FALSE)</f>
        <v>10.62</v>
      </c>
      <c r="I180" s="2">
        <f>data[[#This Row],[Cost per unit]]*data[[#This Row],[Units]]</f>
        <v>191.16</v>
      </c>
    </row>
    <row r="181" spans="3:9" x14ac:dyDescent="0.3">
      <c r="C181" t="s">
        <v>7</v>
      </c>
      <c r="D181" t="s">
        <v>35</v>
      </c>
      <c r="E181" t="s">
        <v>19</v>
      </c>
      <c r="F181" s="1">
        <v>4585</v>
      </c>
      <c r="G181" s="2">
        <v>240</v>
      </c>
      <c r="H181" s="18">
        <f>VLOOKUP(data[[#This Row],[Product]],products[#All],2,FALSE)</f>
        <v>7.64</v>
      </c>
      <c r="I181" s="2">
        <f>data[[#This Row],[Cost per unit]]*data[[#This Row],[Units]]</f>
        <v>1833.6</v>
      </c>
    </row>
    <row r="182" spans="3:9" x14ac:dyDescent="0.3">
      <c r="C182" t="s">
        <v>5</v>
      </c>
      <c r="D182" t="s">
        <v>34</v>
      </c>
      <c r="E182" t="s">
        <v>33</v>
      </c>
      <c r="F182" s="1">
        <v>1652</v>
      </c>
      <c r="G182" s="2">
        <v>93</v>
      </c>
      <c r="H182" s="18">
        <f>VLOOKUP(data[[#This Row],[Product]],products[#All],2,FALSE)</f>
        <v>12.37</v>
      </c>
      <c r="I182" s="2">
        <f>data[[#This Row],[Cost per unit]]*data[[#This Row],[Units]]</f>
        <v>1150.4099999999999</v>
      </c>
    </row>
    <row r="183" spans="3:9" x14ac:dyDescent="0.3">
      <c r="C183" t="s">
        <v>10</v>
      </c>
      <c r="D183" t="s">
        <v>34</v>
      </c>
      <c r="E183" t="s">
        <v>26</v>
      </c>
      <c r="F183" s="1">
        <v>4991</v>
      </c>
      <c r="G183" s="2">
        <v>9</v>
      </c>
      <c r="H183" s="18">
        <f>VLOOKUP(data[[#This Row],[Product]],products[#All],2,FALSE)</f>
        <v>5.6</v>
      </c>
      <c r="I183" s="2">
        <f>data[[#This Row],[Cost per unit]]*data[[#This Row],[Units]]</f>
        <v>50.4</v>
      </c>
    </row>
    <row r="184" spans="3:9" x14ac:dyDescent="0.3">
      <c r="C184" t="s">
        <v>8</v>
      </c>
      <c r="D184" t="s">
        <v>34</v>
      </c>
      <c r="E184" t="s">
        <v>16</v>
      </c>
      <c r="F184" s="1">
        <v>2009</v>
      </c>
      <c r="G184" s="2">
        <v>219</v>
      </c>
      <c r="H184" s="18">
        <f>VLOOKUP(data[[#This Row],[Product]],products[#All],2,FALSE)</f>
        <v>8.7899999999999991</v>
      </c>
      <c r="I184" s="2">
        <f>data[[#This Row],[Cost per unit]]*data[[#This Row],[Units]]</f>
        <v>1925.0099999999998</v>
      </c>
    </row>
    <row r="185" spans="3:9" x14ac:dyDescent="0.3">
      <c r="C185" t="s">
        <v>2</v>
      </c>
      <c r="D185" t="s">
        <v>39</v>
      </c>
      <c r="E185" t="s">
        <v>22</v>
      </c>
      <c r="F185" s="1">
        <v>1568</v>
      </c>
      <c r="G185" s="2">
        <v>141</v>
      </c>
      <c r="H185" s="18">
        <f>VLOOKUP(data[[#This Row],[Product]],products[#All],2,FALSE)</f>
        <v>9.77</v>
      </c>
      <c r="I185" s="2">
        <f>data[[#This Row],[Cost per unit]]*data[[#This Row],[Units]]</f>
        <v>1377.57</v>
      </c>
    </row>
    <row r="186" spans="3:9" x14ac:dyDescent="0.3">
      <c r="C186" t="s">
        <v>41</v>
      </c>
      <c r="D186" t="s">
        <v>37</v>
      </c>
      <c r="E186" t="s">
        <v>20</v>
      </c>
      <c r="F186" s="1">
        <v>3388</v>
      </c>
      <c r="G186" s="2">
        <v>123</v>
      </c>
      <c r="H186" s="18">
        <f>VLOOKUP(data[[#This Row],[Product]],products[#All],2,FALSE)</f>
        <v>10.62</v>
      </c>
      <c r="I186" s="2">
        <f>data[[#This Row],[Cost per unit]]*data[[#This Row],[Units]]</f>
        <v>1306.26</v>
      </c>
    </row>
    <row r="187" spans="3:9" x14ac:dyDescent="0.3">
      <c r="C187" t="s">
        <v>40</v>
      </c>
      <c r="D187" t="s">
        <v>38</v>
      </c>
      <c r="E187" t="s">
        <v>24</v>
      </c>
      <c r="F187" s="1">
        <v>623</v>
      </c>
      <c r="G187" s="2">
        <v>51</v>
      </c>
      <c r="H187" s="18">
        <f>VLOOKUP(data[[#This Row],[Product]],products[#All],2,FALSE)</f>
        <v>4.97</v>
      </c>
      <c r="I187" s="2">
        <f>data[[#This Row],[Cost per unit]]*data[[#This Row],[Units]]</f>
        <v>253.47</v>
      </c>
    </row>
    <row r="188" spans="3:9" x14ac:dyDescent="0.3">
      <c r="C188" t="s">
        <v>6</v>
      </c>
      <c r="D188" t="s">
        <v>36</v>
      </c>
      <c r="E188" t="s">
        <v>4</v>
      </c>
      <c r="F188" s="1">
        <v>10073</v>
      </c>
      <c r="G188" s="2">
        <v>120</v>
      </c>
      <c r="H188" s="18">
        <f>VLOOKUP(data[[#This Row],[Product]],products[#All],2,FALSE)</f>
        <v>11.88</v>
      </c>
      <c r="I188" s="2">
        <f>data[[#This Row],[Cost per unit]]*data[[#This Row],[Units]]</f>
        <v>1425.6000000000001</v>
      </c>
    </row>
    <row r="189" spans="3:9" x14ac:dyDescent="0.3">
      <c r="C189" t="s">
        <v>8</v>
      </c>
      <c r="D189" t="s">
        <v>39</v>
      </c>
      <c r="E189" t="s">
        <v>26</v>
      </c>
      <c r="F189" s="1">
        <v>1561</v>
      </c>
      <c r="G189" s="2">
        <v>27</v>
      </c>
      <c r="H189" s="18">
        <f>VLOOKUP(data[[#This Row],[Product]],products[#All],2,FALSE)</f>
        <v>5.6</v>
      </c>
      <c r="I189" s="2">
        <f>data[[#This Row],[Cost per unit]]*data[[#This Row],[Units]]</f>
        <v>151.19999999999999</v>
      </c>
    </row>
    <row r="190" spans="3:9" x14ac:dyDescent="0.3">
      <c r="C190" t="s">
        <v>9</v>
      </c>
      <c r="D190" t="s">
        <v>36</v>
      </c>
      <c r="E190" t="s">
        <v>27</v>
      </c>
      <c r="F190" s="1">
        <v>11522</v>
      </c>
      <c r="G190" s="2">
        <v>204</v>
      </c>
      <c r="H190" s="18">
        <f>VLOOKUP(data[[#This Row],[Product]],products[#All],2,FALSE)</f>
        <v>16.73</v>
      </c>
      <c r="I190" s="2">
        <f>data[[#This Row],[Cost per unit]]*data[[#This Row],[Units]]</f>
        <v>3412.92</v>
      </c>
    </row>
    <row r="191" spans="3:9" x14ac:dyDescent="0.3">
      <c r="C191" t="s">
        <v>6</v>
      </c>
      <c r="D191" t="s">
        <v>38</v>
      </c>
      <c r="E191" t="s">
        <v>13</v>
      </c>
      <c r="F191" s="1">
        <v>2317</v>
      </c>
      <c r="G191" s="2">
        <v>123</v>
      </c>
      <c r="H191" s="18">
        <f>VLOOKUP(data[[#This Row],[Product]],products[#All],2,FALSE)</f>
        <v>9.33</v>
      </c>
      <c r="I191" s="2">
        <f>data[[#This Row],[Cost per unit]]*data[[#This Row],[Units]]</f>
        <v>1147.5899999999999</v>
      </c>
    </row>
    <row r="192" spans="3:9" x14ac:dyDescent="0.3">
      <c r="C192" t="s">
        <v>10</v>
      </c>
      <c r="D192" t="s">
        <v>37</v>
      </c>
      <c r="E192" t="s">
        <v>28</v>
      </c>
      <c r="F192" s="1">
        <v>3059</v>
      </c>
      <c r="G192" s="2">
        <v>27</v>
      </c>
      <c r="H192" s="18">
        <f>VLOOKUP(data[[#This Row],[Product]],products[#All],2,FALSE)</f>
        <v>10.38</v>
      </c>
      <c r="I192" s="2">
        <f>data[[#This Row],[Cost per unit]]*data[[#This Row],[Units]]</f>
        <v>280.26000000000005</v>
      </c>
    </row>
    <row r="193" spans="3:9" x14ac:dyDescent="0.3">
      <c r="C193" t="s">
        <v>41</v>
      </c>
      <c r="D193" t="s">
        <v>37</v>
      </c>
      <c r="E193" t="s">
        <v>26</v>
      </c>
      <c r="F193" s="1">
        <v>2324</v>
      </c>
      <c r="G193" s="2">
        <v>177</v>
      </c>
      <c r="H193" s="18">
        <f>VLOOKUP(data[[#This Row],[Product]],products[#All],2,FALSE)</f>
        <v>5.6</v>
      </c>
      <c r="I193" s="2">
        <f>data[[#This Row],[Cost per unit]]*data[[#This Row],[Units]]</f>
        <v>991.19999999999993</v>
      </c>
    </row>
    <row r="194" spans="3:9" x14ac:dyDescent="0.3">
      <c r="C194" t="s">
        <v>3</v>
      </c>
      <c r="D194" t="s">
        <v>39</v>
      </c>
      <c r="E194" t="s">
        <v>26</v>
      </c>
      <c r="F194" s="1">
        <v>4956</v>
      </c>
      <c r="G194" s="2">
        <v>171</v>
      </c>
      <c r="H194" s="18">
        <f>VLOOKUP(data[[#This Row],[Product]],products[#All],2,FALSE)</f>
        <v>5.6</v>
      </c>
      <c r="I194" s="2">
        <f>data[[#This Row],[Cost per unit]]*data[[#This Row],[Units]]</f>
        <v>957.59999999999991</v>
      </c>
    </row>
    <row r="195" spans="3:9" x14ac:dyDescent="0.3">
      <c r="C195" t="s">
        <v>10</v>
      </c>
      <c r="D195" t="s">
        <v>34</v>
      </c>
      <c r="E195" t="s">
        <v>19</v>
      </c>
      <c r="F195" s="1">
        <v>5355</v>
      </c>
      <c r="G195" s="2">
        <v>204</v>
      </c>
      <c r="H195" s="18">
        <f>VLOOKUP(data[[#This Row],[Product]],products[#All],2,FALSE)</f>
        <v>7.64</v>
      </c>
      <c r="I195" s="2">
        <f>data[[#This Row],[Cost per unit]]*data[[#This Row],[Units]]</f>
        <v>1558.56</v>
      </c>
    </row>
    <row r="196" spans="3:9" x14ac:dyDescent="0.3">
      <c r="C196" t="s">
        <v>3</v>
      </c>
      <c r="D196" t="s">
        <v>34</v>
      </c>
      <c r="E196" t="s">
        <v>14</v>
      </c>
      <c r="F196" s="1">
        <v>7259</v>
      </c>
      <c r="G196" s="2">
        <v>276</v>
      </c>
      <c r="H196" s="18">
        <f>VLOOKUP(data[[#This Row],[Product]],products[#All],2,FALSE)</f>
        <v>11.7</v>
      </c>
      <c r="I196" s="2">
        <f>data[[#This Row],[Cost per unit]]*data[[#This Row],[Units]]</f>
        <v>3229.2</v>
      </c>
    </row>
    <row r="197" spans="3:9" x14ac:dyDescent="0.3">
      <c r="C197" t="s">
        <v>8</v>
      </c>
      <c r="D197" t="s">
        <v>37</v>
      </c>
      <c r="E197" t="s">
        <v>26</v>
      </c>
      <c r="F197" s="1">
        <v>6279</v>
      </c>
      <c r="G197" s="2">
        <v>45</v>
      </c>
      <c r="H197" s="18">
        <f>VLOOKUP(data[[#This Row],[Product]],products[#All],2,FALSE)</f>
        <v>5.6</v>
      </c>
      <c r="I197" s="2">
        <f>data[[#This Row],[Cost per unit]]*data[[#This Row],[Units]]</f>
        <v>251.99999999999997</v>
      </c>
    </row>
    <row r="198" spans="3:9" x14ac:dyDescent="0.3">
      <c r="C198" t="s">
        <v>40</v>
      </c>
      <c r="D198" t="s">
        <v>38</v>
      </c>
      <c r="E198" t="s">
        <v>29</v>
      </c>
      <c r="F198" s="1">
        <v>2541</v>
      </c>
      <c r="G198" s="2">
        <v>45</v>
      </c>
      <c r="H198" s="18">
        <f>VLOOKUP(data[[#This Row],[Product]],products[#All],2,FALSE)</f>
        <v>7.16</v>
      </c>
      <c r="I198" s="2">
        <f>data[[#This Row],[Cost per unit]]*data[[#This Row],[Units]]</f>
        <v>322.2</v>
      </c>
    </row>
    <row r="199" spans="3:9" x14ac:dyDescent="0.3">
      <c r="C199" t="s">
        <v>6</v>
      </c>
      <c r="D199" t="s">
        <v>35</v>
      </c>
      <c r="E199" t="s">
        <v>27</v>
      </c>
      <c r="F199" s="1">
        <v>3864</v>
      </c>
      <c r="G199" s="2">
        <v>177</v>
      </c>
      <c r="H199" s="18">
        <f>VLOOKUP(data[[#This Row],[Product]],products[#All],2,FALSE)</f>
        <v>16.73</v>
      </c>
      <c r="I199" s="2">
        <f>data[[#This Row],[Cost per unit]]*data[[#This Row],[Units]]</f>
        <v>2961.21</v>
      </c>
    </row>
    <row r="200" spans="3:9" x14ac:dyDescent="0.3">
      <c r="C200" t="s">
        <v>5</v>
      </c>
      <c r="D200" t="s">
        <v>36</v>
      </c>
      <c r="E200" t="s">
        <v>13</v>
      </c>
      <c r="F200" s="1">
        <v>6146</v>
      </c>
      <c r="G200" s="2">
        <v>63</v>
      </c>
      <c r="H200" s="18">
        <f>VLOOKUP(data[[#This Row],[Product]],products[#All],2,FALSE)</f>
        <v>9.33</v>
      </c>
      <c r="I200" s="2">
        <f>data[[#This Row],[Cost per unit]]*data[[#This Row],[Units]]</f>
        <v>587.79</v>
      </c>
    </row>
    <row r="201" spans="3:9" x14ac:dyDescent="0.3">
      <c r="C201" t="s">
        <v>9</v>
      </c>
      <c r="D201" t="s">
        <v>39</v>
      </c>
      <c r="E201" t="s">
        <v>18</v>
      </c>
      <c r="F201" s="1">
        <v>2639</v>
      </c>
      <c r="G201" s="2">
        <v>204</v>
      </c>
      <c r="H201" s="18">
        <f>VLOOKUP(data[[#This Row],[Product]],products[#All],2,FALSE)</f>
        <v>6.47</v>
      </c>
      <c r="I201" s="2">
        <f>data[[#This Row],[Cost per unit]]*data[[#This Row],[Units]]</f>
        <v>1319.8799999999999</v>
      </c>
    </row>
    <row r="202" spans="3:9" x14ac:dyDescent="0.3">
      <c r="C202" t="s">
        <v>8</v>
      </c>
      <c r="D202" t="s">
        <v>37</v>
      </c>
      <c r="E202" t="s">
        <v>22</v>
      </c>
      <c r="F202" s="1">
        <v>1890</v>
      </c>
      <c r="G202" s="2">
        <v>195</v>
      </c>
      <c r="H202" s="18">
        <f>VLOOKUP(data[[#This Row],[Product]],products[#All],2,FALSE)</f>
        <v>9.77</v>
      </c>
      <c r="I202" s="2">
        <f>data[[#This Row],[Cost per unit]]*data[[#This Row],[Units]]</f>
        <v>1905.1499999999999</v>
      </c>
    </row>
    <row r="203" spans="3:9" x14ac:dyDescent="0.3">
      <c r="C203" t="s">
        <v>7</v>
      </c>
      <c r="D203" t="s">
        <v>34</v>
      </c>
      <c r="E203" t="s">
        <v>14</v>
      </c>
      <c r="F203" s="1">
        <v>1932</v>
      </c>
      <c r="G203" s="2">
        <v>369</v>
      </c>
      <c r="H203" s="18">
        <f>VLOOKUP(data[[#This Row],[Product]],products[#All],2,FALSE)</f>
        <v>11.7</v>
      </c>
      <c r="I203" s="2">
        <f>data[[#This Row],[Cost per unit]]*data[[#This Row],[Units]]</f>
        <v>4317.3</v>
      </c>
    </row>
    <row r="204" spans="3:9" x14ac:dyDescent="0.3">
      <c r="C204" t="s">
        <v>3</v>
      </c>
      <c r="D204" t="s">
        <v>34</v>
      </c>
      <c r="E204" t="s">
        <v>25</v>
      </c>
      <c r="F204" s="1">
        <v>6300</v>
      </c>
      <c r="G204" s="2">
        <v>42</v>
      </c>
      <c r="H204" s="18">
        <f>VLOOKUP(data[[#This Row],[Product]],products[#All],2,FALSE)</f>
        <v>13.15</v>
      </c>
      <c r="I204" s="2">
        <f>data[[#This Row],[Cost per unit]]*data[[#This Row],[Units]]</f>
        <v>552.30000000000007</v>
      </c>
    </row>
    <row r="205" spans="3:9" x14ac:dyDescent="0.3">
      <c r="C205" t="s">
        <v>6</v>
      </c>
      <c r="D205" t="s">
        <v>37</v>
      </c>
      <c r="E205" t="s">
        <v>30</v>
      </c>
      <c r="F205" s="1">
        <v>560</v>
      </c>
      <c r="G205" s="2">
        <v>81</v>
      </c>
      <c r="H205" s="18">
        <f>VLOOKUP(data[[#This Row],[Product]],products[#All],2,FALSE)</f>
        <v>14.49</v>
      </c>
      <c r="I205" s="2">
        <f>data[[#This Row],[Cost per unit]]*data[[#This Row],[Units]]</f>
        <v>1173.69</v>
      </c>
    </row>
    <row r="206" spans="3:9" x14ac:dyDescent="0.3">
      <c r="C206" t="s">
        <v>9</v>
      </c>
      <c r="D206" t="s">
        <v>37</v>
      </c>
      <c r="E206" t="s">
        <v>26</v>
      </c>
      <c r="F206" s="1">
        <v>2856</v>
      </c>
      <c r="G206" s="2">
        <v>246</v>
      </c>
      <c r="H206" s="18">
        <f>VLOOKUP(data[[#This Row],[Product]],products[#All],2,FALSE)</f>
        <v>5.6</v>
      </c>
      <c r="I206" s="2">
        <f>data[[#This Row],[Cost per unit]]*data[[#This Row],[Units]]</f>
        <v>1377.6</v>
      </c>
    </row>
    <row r="207" spans="3:9" x14ac:dyDescent="0.3">
      <c r="C207" t="s">
        <v>9</v>
      </c>
      <c r="D207" t="s">
        <v>34</v>
      </c>
      <c r="E207" t="s">
        <v>17</v>
      </c>
      <c r="F207" s="1">
        <v>707</v>
      </c>
      <c r="G207" s="2">
        <v>174</v>
      </c>
      <c r="H207" s="18">
        <f>VLOOKUP(data[[#This Row],[Product]],products[#All],2,FALSE)</f>
        <v>3.11</v>
      </c>
      <c r="I207" s="2">
        <f>data[[#This Row],[Cost per unit]]*data[[#This Row],[Units]]</f>
        <v>541.14</v>
      </c>
    </row>
    <row r="208" spans="3:9" x14ac:dyDescent="0.3">
      <c r="C208" t="s">
        <v>8</v>
      </c>
      <c r="D208" t="s">
        <v>35</v>
      </c>
      <c r="E208" t="s">
        <v>30</v>
      </c>
      <c r="F208" s="1">
        <v>3598</v>
      </c>
      <c r="G208" s="2">
        <v>81</v>
      </c>
      <c r="H208" s="18">
        <f>VLOOKUP(data[[#This Row],[Product]],products[#All],2,FALSE)</f>
        <v>14.49</v>
      </c>
      <c r="I208" s="2">
        <f>data[[#This Row],[Cost per unit]]*data[[#This Row],[Units]]</f>
        <v>1173.69</v>
      </c>
    </row>
    <row r="209" spans="3:9" x14ac:dyDescent="0.3">
      <c r="C209" t="s">
        <v>40</v>
      </c>
      <c r="D209" t="s">
        <v>35</v>
      </c>
      <c r="E209" t="s">
        <v>22</v>
      </c>
      <c r="F209" s="1">
        <v>6853</v>
      </c>
      <c r="G209" s="2">
        <v>372</v>
      </c>
      <c r="H209" s="18">
        <f>VLOOKUP(data[[#This Row],[Product]],products[#All],2,FALSE)</f>
        <v>9.77</v>
      </c>
      <c r="I209" s="2">
        <f>data[[#This Row],[Cost per unit]]*data[[#This Row],[Units]]</f>
        <v>3634.44</v>
      </c>
    </row>
    <row r="210" spans="3:9" x14ac:dyDescent="0.3">
      <c r="C210" t="s">
        <v>40</v>
      </c>
      <c r="D210" t="s">
        <v>35</v>
      </c>
      <c r="E210" t="s">
        <v>16</v>
      </c>
      <c r="F210" s="1">
        <v>4725</v>
      </c>
      <c r="G210" s="2">
        <v>174</v>
      </c>
      <c r="H210" s="18">
        <f>VLOOKUP(data[[#This Row],[Product]],products[#All],2,FALSE)</f>
        <v>8.7899999999999991</v>
      </c>
      <c r="I210" s="2">
        <f>data[[#This Row],[Cost per unit]]*data[[#This Row],[Units]]</f>
        <v>1529.4599999999998</v>
      </c>
    </row>
    <row r="211" spans="3:9" x14ac:dyDescent="0.3">
      <c r="C211" t="s">
        <v>41</v>
      </c>
      <c r="D211" t="s">
        <v>36</v>
      </c>
      <c r="E211" t="s">
        <v>32</v>
      </c>
      <c r="F211" s="1">
        <v>10304</v>
      </c>
      <c r="G211" s="2">
        <v>84</v>
      </c>
      <c r="H211" s="18">
        <f>VLOOKUP(data[[#This Row],[Product]],products[#All],2,FALSE)</f>
        <v>8.65</v>
      </c>
      <c r="I211" s="2">
        <f>data[[#This Row],[Cost per unit]]*data[[#This Row],[Units]]</f>
        <v>726.6</v>
      </c>
    </row>
    <row r="212" spans="3:9" x14ac:dyDescent="0.3">
      <c r="C212" t="s">
        <v>41</v>
      </c>
      <c r="D212" t="s">
        <v>34</v>
      </c>
      <c r="E212" t="s">
        <v>16</v>
      </c>
      <c r="F212" s="1">
        <v>1274</v>
      </c>
      <c r="G212" s="2">
        <v>225</v>
      </c>
      <c r="H212" s="18">
        <f>VLOOKUP(data[[#This Row],[Product]],products[#All],2,FALSE)</f>
        <v>8.7899999999999991</v>
      </c>
      <c r="I212" s="2">
        <f>data[[#This Row],[Cost per unit]]*data[[#This Row],[Units]]</f>
        <v>1977.7499999999998</v>
      </c>
    </row>
    <row r="213" spans="3:9" x14ac:dyDescent="0.3">
      <c r="C213" t="s">
        <v>5</v>
      </c>
      <c r="D213" t="s">
        <v>36</v>
      </c>
      <c r="E213" t="s">
        <v>30</v>
      </c>
      <c r="F213" s="1">
        <v>1526</v>
      </c>
      <c r="G213" s="2">
        <v>105</v>
      </c>
      <c r="H213" s="18">
        <f>VLOOKUP(data[[#This Row],[Product]],products[#All],2,FALSE)</f>
        <v>14.49</v>
      </c>
      <c r="I213" s="2">
        <f>data[[#This Row],[Cost per unit]]*data[[#This Row],[Units]]</f>
        <v>1521.45</v>
      </c>
    </row>
    <row r="214" spans="3:9" x14ac:dyDescent="0.3">
      <c r="C214" t="s">
        <v>40</v>
      </c>
      <c r="D214" t="s">
        <v>39</v>
      </c>
      <c r="E214" t="s">
        <v>28</v>
      </c>
      <c r="F214" s="1">
        <v>3101</v>
      </c>
      <c r="G214" s="2">
        <v>225</v>
      </c>
      <c r="H214" s="18">
        <f>VLOOKUP(data[[#This Row],[Product]],products[#All],2,FALSE)</f>
        <v>10.38</v>
      </c>
      <c r="I214" s="2">
        <f>data[[#This Row],[Cost per unit]]*data[[#This Row],[Units]]</f>
        <v>2335.5</v>
      </c>
    </row>
    <row r="215" spans="3:9" x14ac:dyDescent="0.3">
      <c r="C215" t="s">
        <v>2</v>
      </c>
      <c r="D215" t="s">
        <v>37</v>
      </c>
      <c r="E215" t="s">
        <v>14</v>
      </c>
      <c r="F215" s="1">
        <v>1057</v>
      </c>
      <c r="G215" s="2">
        <v>54</v>
      </c>
      <c r="H215" s="18">
        <f>VLOOKUP(data[[#This Row],[Product]],products[#All],2,FALSE)</f>
        <v>11.7</v>
      </c>
      <c r="I215" s="2">
        <f>data[[#This Row],[Cost per unit]]*data[[#This Row],[Units]]</f>
        <v>631.79999999999995</v>
      </c>
    </row>
    <row r="216" spans="3:9" x14ac:dyDescent="0.3">
      <c r="C216" t="s">
        <v>7</v>
      </c>
      <c r="D216" t="s">
        <v>37</v>
      </c>
      <c r="E216" t="s">
        <v>26</v>
      </c>
      <c r="F216" s="1">
        <v>5306</v>
      </c>
      <c r="G216" s="2">
        <v>0</v>
      </c>
      <c r="H216" s="18">
        <f>VLOOKUP(data[[#This Row],[Product]],products[#All],2,FALSE)</f>
        <v>5.6</v>
      </c>
      <c r="I216" s="2">
        <f>data[[#This Row],[Cost per unit]]*data[[#This Row],[Units]]</f>
        <v>0</v>
      </c>
    </row>
    <row r="217" spans="3:9" x14ac:dyDescent="0.3">
      <c r="C217" t="s">
        <v>5</v>
      </c>
      <c r="D217" t="s">
        <v>39</v>
      </c>
      <c r="E217" t="s">
        <v>24</v>
      </c>
      <c r="F217" s="1">
        <v>4018</v>
      </c>
      <c r="G217" s="2">
        <v>171</v>
      </c>
      <c r="H217" s="18">
        <f>VLOOKUP(data[[#This Row],[Product]],products[#All],2,FALSE)</f>
        <v>4.97</v>
      </c>
      <c r="I217" s="2">
        <f>data[[#This Row],[Cost per unit]]*data[[#This Row],[Units]]</f>
        <v>849.87</v>
      </c>
    </row>
    <row r="218" spans="3:9" x14ac:dyDescent="0.3">
      <c r="C218" t="s">
        <v>9</v>
      </c>
      <c r="D218" t="s">
        <v>34</v>
      </c>
      <c r="E218" t="s">
        <v>16</v>
      </c>
      <c r="F218" s="1">
        <v>938</v>
      </c>
      <c r="G218" s="2">
        <v>189</v>
      </c>
      <c r="H218" s="18">
        <f>VLOOKUP(data[[#This Row],[Product]],products[#All],2,FALSE)</f>
        <v>8.7899999999999991</v>
      </c>
      <c r="I218" s="2">
        <f>data[[#This Row],[Cost per unit]]*data[[#This Row],[Units]]</f>
        <v>1661.31</v>
      </c>
    </row>
    <row r="219" spans="3:9" x14ac:dyDescent="0.3">
      <c r="C219" t="s">
        <v>7</v>
      </c>
      <c r="D219" t="s">
        <v>38</v>
      </c>
      <c r="E219" t="s">
        <v>18</v>
      </c>
      <c r="F219" s="1">
        <v>1778</v>
      </c>
      <c r="G219" s="2">
        <v>270</v>
      </c>
      <c r="H219" s="18">
        <f>VLOOKUP(data[[#This Row],[Product]],products[#All],2,FALSE)</f>
        <v>6.47</v>
      </c>
      <c r="I219" s="2">
        <f>data[[#This Row],[Cost per unit]]*data[[#This Row],[Units]]</f>
        <v>1746.8999999999999</v>
      </c>
    </row>
    <row r="220" spans="3:9" x14ac:dyDescent="0.3">
      <c r="C220" t="s">
        <v>6</v>
      </c>
      <c r="D220" t="s">
        <v>39</v>
      </c>
      <c r="E220" t="s">
        <v>30</v>
      </c>
      <c r="F220" s="1">
        <v>1638</v>
      </c>
      <c r="G220" s="2">
        <v>63</v>
      </c>
      <c r="H220" s="18">
        <f>VLOOKUP(data[[#This Row],[Product]],products[#All],2,FALSE)</f>
        <v>14.49</v>
      </c>
      <c r="I220" s="2">
        <f>data[[#This Row],[Cost per unit]]*data[[#This Row],[Units]]</f>
        <v>912.87</v>
      </c>
    </row>
    <row r="221" spans="3:9" x14ac:dyDescent="0.3">
      <c r="C221" t="s">
        <v>41</v>
      </c>
      <c r="D221" t="s">
        <v>38</v>
      </c>
      <c r="E221" t="s">
        <v>25</v>
      </c>
      <c r="F221" s="1">
        <v>154</v>
      </c>
      <c r="G221" s="2">
        <v>21</v>
      </c>
      <c r="H221" s="18">
        <f>VLOOKUP(data[[#This Row],[Product]],products[#All],2,FALSE)</f>
        <v>13.15</v>
      </c>
      <c r="I221" s="2">
        <f>data[[#This Row],[Cost per unit]]*data[[#This Row],[Units]]</f>
        <v>276.15000000000003</v>
      </c>
    </row>
    <row r="222" spans="3:9" x14ac:dyDescent="0.3">
      <c r="C222" t="s">
        <v>7</v>
      </c>
      <c r="D222" t="s">
        <v>37</v>
      </c>
      <c r="E222" t="s">
        <v>22</v>
      </c>
      <c r="F222" s="1">
        <v>9835</v>
      </c>
      <c r="G222" s="2">
        <v>207</v>
      </c>
      <c r="H222" s="18">
        <f>VLOOKUP(data[[#This Row],[Product]],products[#All],2,FALSE)</f>
        <v>9.77</v>
      </c>
      <c r="I222" s="2">
        <f>data[[#This Row],[Cost per unit]]*data[[#This Row],[Units]]</f>
        <v>2022.3899999999999</v>
      </c>
    </row>
    <row r="223" spans="3:9" x14ac:dyDescent="0.3">
      <c r="C223" t="s">
        <v>9</v>
      </c>
      <c r="D223" t="s">
        <v>37</v>
      </c>
      <c r="E223" t="s">
        <v>20</v>
      </c>
      <c r="F223" s="1">
        <v>7273</v>
      </c>
      <c r="G223" s="2">
        <v>96</v>
      </c>
      <c r="H223" s="18">
        <f>VLOOKUP(data[[#This Row],[Product]],products[#All],2,FALSE)</f>
        <v>10.62</v>
      </c>
      <c r="I223" s="2">
        <f>data[[#This Row],[Cost per unit]]*data[[#This Row],[Units]]</f>
        <v>1019.52</v>
      </c>
    </row>
    <row r="224" spans="3:9" x14ac:dyDescent="0.3">
      <c r="C224" t="s">
        <v>5</v>
      </c>
      <c r="D224" t="s">
        <v>39</v>
      </c>
      <c r="E224" t="s">
        <v>22</v>
      </c>
      <c r="F224" s="1">
        <v>6909</v>
      </c>
      <c r="G224" s="2">
        <v>81</v>
      </c>
      <c r="H224" s="18">
        <f>VLOOKUP(data[[#This Row],[Product]],products[#All],2,FALSE)</f>
        <v>9.77</v>
      </c>
      <c r="I224" s="2">
        <f>data[[#This Row],[Cost per unit]]*data[[#This Row],[Units]]</f>
        <v>791.37</v>
      </c>
    </row>
    <row r="225" spans="3:9" x14ac:dyDescent="0.3">
      <c r="C225" t="s">
        <v>9</v>
      </c>
      <c r="D225" t="s">
        <v>39</v>
      </c>
      <c r="E225" t="s">
        <v>24</v>
      </c>
      <c r="F225" s="1">
        <v>3920</v>
      </c>
      <c r="G225" s="2">
        <v>306</v>
      </c>
      <c r="H225" s="18">
        <f>VLOOKUP(data[[#This Row],[Product]],products[#All],2,FALSE)</f>
        <v>4.97</v>
      </c>
      <c r="I225" s="2">
        <f>data[[#This Row],[Cost per unit]]*data[[#This Row],[Units]]</f>
        <v>1520.82</v>
      </c>
    </row>
    <row r="226" spans="3:9" x14ac:dyDescent="0.3">
      <c r="C226" t="s">
        <v>10</v>
      </c>
      <c r="D226" t="s">
        <v>39</v>
      </c>
      <c r="E226" t="s">
        <v>21</v>
      </c>
      <c r="F226" s="1">
        <v>4858</v>
      </c>
      <c r="G226" s="2">
        <v>279</v>
      </c>
      <c r="H226" s="18">
        <f>VLOOKUP(data[[#This Row],[Product]],products[#All],2,FALSE)</f>
        <v>9</v>
      </c>
      <c r="I226" s="2">
        <f>data[[#This Row],[Cost per unit]]*data[[#This Row],[Units]]</f>
        <v>2511</v>
      </c>
    </row>
    <row r="227" spans="3:9" x14ac:dyDescent="0.3">
      <c r="C227" t="s">
        <v>2</v>
      </c>
      <c r="D227" t="s">
        <v>38</v>
      </c>
      <c r="E227" t="s">
        <v>4</v>
      </c>
      <c r="F227" s="1">
        <v>3549</v>
      </c>
      <c r="G227" s="2">
        <v>3</v>
      </c>
      <c r="H227" s="18">
        <f>VLOOKUP(data[[#This Row],[Product]],products[#All],2,FALSE)</f>
        <v>11.88</v>
      </c>
      <c r="I227" s="2">
        <f>data[[#This Row],[Cost per unit]]*data[[#This Row],[Units]]</f>
        <v>35.64</v>
      </c>
    </row>
    <row r="228" spans="3:9" x14ac:dyDescent="0.3">
      <c r="C228" t="s">
        <v>7</v>
      </c>
      <c r="D228" t="s">
        <v>39</v>
      </c>
      <c r="E228" t="s">
        <v>27</v>
      </c>
      <c r="F228" s="1">
        <v>966</v>
      </c>
      <c r="G228" s="2">
        <v>198</v>
      </c>
      <c r="H228" s="18">
        <f>VLOOKUP(data[[#This Row],[Product]],products[#All],2,FALSE)</f>
        <v>16.73</v>
      </c>
      <c r="I228" s="2">
        <f>data[[#This Row],[Cost per unit]]*data[[#This Row],[Units]]</f>
        <v>3312.54</v>
      </c>
    </row>
    <row r="229" spans="3:9" x14ac:dyDescent="0.3">
      <c r="C229" t="s">
        <v>5</v>
      </c>
      <c r="D229" t="s">
        <v>39</v>
      </c>
      <c r="E229" t="s">
        <v>18</v>
      </c>
      <c r="F229" s="1">
        <v>385</v>
      </c>
      <c r="G229" s="2">
        <v>249</v>
      </c>
      <c r="H229" s="18">
        <f>VLOOKUP(data[[#This Row],[Product]],products[#All],2,FALSE)</f>
        <v>6.47</v>
      </c>
      <c r="I229" s="2">
        <f>data[[#This Row],[Cost per unit]]*data[[#This Row],[Units]]</f>
        <v>1611.03</v>
      </c>
    </row>
    <row r="230" spans="3:9" x14ac:dyDescent="0.3">
      <c r="C230" t="s">
        <v>6</v>
      </c>
      <c r="D230" t="s">
        <v>34</v>
      </c>
      <c r="E230" t="s">
        <v>16</v>
      </c>
      <c r="F230" s="1">
        <v>2219</v>
      </c>
      <c r="G230" s="2">
        <v>75</v>
      </c>
      <c r="H230" s="18">
        <f>VLOOKUP(data[[#This Row],[Product]],products[#All],2,FALSE)</f>
        <v>8.7899999999999991</v>
      </c>
      <c r="I230" s="2">
        <f>data[[#This Row],[Cost per unit]]*data[[#This Row],[Units]]</f>
        <v>659.24999999999989</v>
      </c>
    </row>
    <row r="231" spans="3:9" x14ac:dyDescent="0.3">
      <c r="C231" t="s">
        <v>9</v>
      </c>
      <c r="D231" t="s">
        <v>36</v>
      </c>
      <c r="E231" t="s">
        <v>32</v>
      </c>
      <c r="F231" s="1">
        <v>2954</v>
      </c>
      <c r="G231" s="2">
        <v>189</v>
      </c>
      <c r="H231" s="18">
        <f>VLOOKUP(data[[#This Row],[Product]],products[#All],2,FALSE)</f>
        <v>8.65</v>
      </c>
      <c r="I231" s="2">
        <f>data[[#This Row],[Cost per unit]]*data[[#This Row],[Units]]</f>
        <v>1634.8500000000001</v>
      </c>
    </row>
    <row r="232" spans="3:9" x14ac:dyDescent="0.3">
      <c r="C232" t="s">
        <v>7</v>
      </c>
      <c r="D232" t="s">
        <v>36</v>
      </c>
      <c r="E232" t="s">
        <v>32</v>
      </c>
      <c r="F232" s="1">
        <v>280</v>
      </c>
      <c r="G232" s="2">
        <v>87</v>
      </c>
      <c r="H232" s="18">
        <f>VLOOKUP(data[[#This Row],[Product]],products[#All],2,FALSE)</f>
        <v>8.65</v>
      </c>
      <c r="I232" s="2">
        <f>data[[#This Row],[Cost per unit]]*data[[#This Row],[Units]]</f>
        <v>752.55000000000007</v>
      </c>
    </row>
    <row r="233" spans="3:9" x14ac:dyDescent="0.3">
      <c r="C233" t="s">
        <v>41</v>
      </c>
      <c r="D233" t="s">
        <v>36</v>
      </c>
      <c r="E233" t="s">
        <v>30</v>
      </c>
      <c r="F233" s="1">
        <v>6118</v>
      </c>
      <c r="G233" s="2">
        <v>174</v>
      </c>
      <c r="H233" s="18">
        <f>VLOOKUP(data[[#This Row],[Product]],products[#All],2,FALSE)</f>
        <v>14.49</v>
      </c>
      <c r="I233" s="2">
        <f>data[[#This Row],[Cost per unit]]*data[[#This Row],[Units]]</f>
        <v>2521.2600000000002</v>
      </c>
    </row>
    <row r="234" spans="3:9" x14ac:dyDescent="0.3">
      <c r="C234" t="s">
        <v>2</v>
      </c>
      <c r="D234" t="s">
        <v>39</v>
      </c>
      <c r="E234" t="s">
        <v>15</v>
      </c>
      <c r="F234" s="1">
        <v>4802</v>
      </c>
      <c r="G234" s="2">
        <v>36</v>
      </c>
      <c r="H234" s="18">
        <f>VLOOKUP(data[[#This Row],[Product]],products[#All],2,FALSE)</f>
        <v>11.73</v>
      </c>
      <c r="I234" s="2">
        <f>data[[#This Row],[Cost per unit]]*data[[#This Row],[Units]]</f>
        <v>422.28000000000003</v>
      </c>
    </row>
    <row r="235" spans="3:9" x14ac:dyDescent="0.3">
      <c r="C235" t="s">
        <v>9</v>
      </c>
      <c r="D235" t="s">
        <v>38</v>
      </c>
      <c r="E235" t="s">
        <v>24</v>
      </c>
      <c r="F235" s="1">
        <v>4137</v>
      </c>
      <c r="G235" s="2">
        <v>60</v>
      </c>
      <c r="H235" s="18">
        <f>VLOOKUP(data[[#This Row],[Product]],products[#All],2,FALSE)</f>
        <v>4.97</v>
      </c>
      <c r="I235" s="2">
        <f>data[[#This Row],[Cost per unit]]*data[[#This Row],[Units]]</f>
        <v>298.2</v>
      </c>
    </row>
    <row r="236" spans="3:9" x14ac:dyDescent="0.3">
      <c r="C236" t="s">
        <v>3</v>
      </c>
      <c r="D236" t="s">
        <v>35</v>
      </c>
      <c r="E236" t="s">
        <v>23</v>
      </c>
      <c r="F236" s="1">
        <v>2023</v>
      </c>
      <c r="G236" s="2">
        <v>78</v>
      </c>
      <c r="H236" s="18">
        <f>VLOOKUP(data[[#This Row],[Product]],products[#All],2,FALSE)</f>
        <v>6.49</v>
      </c>
      <c r="I236" s="2">
        <f>data[[#This Row],[Cost per unit]]*data[[#This Row],[Units]]</f>
        <v>506.22</v>
      </c>
    </row>
    <row r="237" spans="3:9" x14ac:dyDescent="0.3">
      <c r="C237" t="s">
        <v>9</v>
      </c>
      <c r="D237" t="s">
        <v>36</v>
      </c>
      <c r="E237" t="s">
        <v>30</v>
      </c>
      <c r="F237" s="1">
        <v>9051</v>
      </c>
      <c r="G237" s="2">
        <v>57</v>
      </c>
      <c r="H237" s="18">
        <f>VLOOKUP(data[[#This Row],[Product]],products[#All],2,FALSE)</f>
        <v>14.49</v>
      </c>
      <c r="I237" s="2">
        <f>data[[#This Row],[Cost per unit]]*data[[#This Row],[Units]]</f>
        <v>825.93000000000006</v>
      </c>
    </row>
    <row r="238" spans="3:9" x14ac:dyDescent="0.3">
      <c r="C238" t="s">
        <v>9</v>
      </c>
      <c r="D238" t="s">
        <v>37</v>
      </c>
      <c r="E238" t="s">
        <v>28</v>
      </c>
      <c r="F238" s="1">
        <v>2919</v>
      </c>
      <c r="G238" s="2">
        <v>45</v>
      </c>
      <c r="H238" s="18">
        <f>VLOOKUP(data[[#This Row],[Product]],products[#All],2,FALSE)</f>
        <v>10.38</v>
      </c>
      <c r="I238" s="2">
        <f>data[[#This Row],[Cost per unit]]*data[[#This Row],[Units]]</f>
        <v>467.1</v>
      </c>
    </row>
    <row r="239" spans="3:9" x14ac:dyDescent="0.3">
      <c r="C239" t="s">
        <v>41</v>
      </c>
      <c r="D239" t="s">
        <v>38</v>
      </c>
      <c r="E239" t="s">
        <v>22</v>
      </c>
      <c r="F239" s="1">
        <v>5915</v>
      </c>
      <c r="G239" s="2">
        <v>3</v>
      </c>
      <c r="H239" s="18">
        <f>VLOOKUP(data[[#This Row],[Product]],products[#All],2,FALSE)</f>
        <v>9.77</v>
      </c>
      <c r="I239" s="2">
        <f>data[[#This Row],[Cost per unit]]*data[[#This Row],[Units]]</f>
        <v>29.31</v>
      </c>
    </row>
    <row r="240" spans="3:9" x14ac:dyDescent="0.3">
      <c r="C240" t="s">
        <v>10</v>
      </c>
      <c r="D240" t="s">
        <v>35</v>
      </c>
      <c r="E240" t="s">
        <v>15</v>
      </c>
      <c r="F240" s="1">
        <v>2562</v>
      </c>
      <c r="G240" s="2">
        <v>6</v>
      </c>
      <c r="H240" s="18">
        <f>VLOOKUP(data[[#This Row],[Product]],products[#All],2,FALSE)</f>
        <v>11.73</v>
      </c>
      <c r="I240" s="2">
        <f>data[[#This Row],[Cost per unit]]*data[[#This Row],[Units]]</f>
        <v>70.38</v>
      </c>
    </row>
    <row r="241" spans="3:9" x14ac:dyDescent="0.3">
      <c r="C241" t="s">
        <v>5</v>
      </c>
      <c r="D241" t="s">
        <v>37</v>
      </c>
      <c r="E241" t="s">
        <v>25</v>
      </c>
      <c r="F241" s="1">
        <v>8813</v>
      </c>
      <c r="G241" s="2">
        <v>21</v>
      </c>
      <c r="H241" s="18">
        <f>VLOOKUP(data[[#This Row],[Product]],products[#All],2,FALSE)</f>
        <v>13.15</v>
      </c>
      <c r="I241" s="2">
        <f>data[[#This Row],[Cost per unit]]*data[[#This Row],[Units]]</f>
        <v>276.15000000000003</v>
      </c>
    </row>
    <row r="242" spans="3:9" x14ac:dyDescent="0.3">
      <c r="C242" t="s">
        <v>5</v>
      </c>
      <c r="D242" t="s">
        <v>36</v>
      </c>
      <c r="E242" t="s">
        <v>18</v>
      </c>
      <c r="F242" s="1">
        <v>6111</v>
      </c>
      <c r="G242" s="2">
        <v>3</v>
      </c>
      <c r="H242" s="18">
        <f>VLOOKUP(data[[#This Row],[Product]],products[#All],2,FALSE)</f>
        <v>6.47</v>
      </c>
      <c r="I242" s="2">
        <f>data[[#This Row],[Cost per unit]]*data[[#This Row],[Units]]</f>
        <v>19.41</v>
      </c>
    </row>
    <row r="243" spans="3:9" x14ac:dyDescent="0.3">
      <c r="C243" t="s">
        <v>8</v>
      </c>
      <c r="D243" t="s">
        <v>34</v>
      </c>
      <c r="E243" t="s">
        <v>31</v>
      </c>
      <c r="F243" s="1">
        <v>3507</v>
      </c>
      <c r="G243" s="2">
        <v>288</v>
      </c>
      <c r="H243" s="18">
        <f>VLOOKUP(data[[#This Row],[Product]],products[#All],2,FALSE)</f>
        <v>5.79</v>
      </c>
      <c r="I243" s="2">
        <f>data[[#This Row],[Cost per unit]]*data[[#This Row],[Units]]</f>
        <v>1667.52</v>
      </c>
    </row>
    <row r="244" spans="3:9" x14ac:dyDescent="0.3">
      <c r="C244" t="s">
        <v>6</v>
      </c>
      <c r="D244" t="s">
        <v>36</v>
      </c>
      <c r="E244" t="s">
        <v>13</v>
      </c>
      <c r="F244" s="1">
        <v>4319</v>
      </c>
      <c r="G244" s="2">
        <v>30</v>
      </c>
      <c r="H244" s="18">
        <f>VLOOKUP(data[[#This Row],[Product]],products[#All],2,FALSE)</f>
        <v>9.33</v>
      </c>
      <c r="I244" s="2">
        <f>data[[#This Row],[Cost per unit]]*data[[#This Row],[Units]]</f>
        <v>279.89999999999998</v>
      </c>
    </row>
    <row r="245" spans="3:9" x14ac:dyDescent="0.3">
      <c r="C245" t="s">
        <v>40</v>
      </c>
      <c r="D245" t="s">
        <v>38</v>
      </c>
      <c r="E245" t="s">
        <v>26</v>
      </c>
      <c r="F245" s="1">
        <v>609</v>
      </c>
      <c r="G245" s="2">
        <v>87</v>
      </c>
      <c r="H245" s="18">
        <f>VLOOKUP(data[[#This Row],[Product]],products[#All],2,FALSE)</f>
        <v>5.6</v>
      </c>
      <c r="I245" s="2">
        <f>data[[#This Row],[Cost per unit]]*data[[#This Row],[Units]]</f>
        <v>487.2</v>
      </c>
    </row>
    <row r="246" spans="3:9" x14ac:dyDescent="0.3">
      <c r="C246" t="s">
        <v>40</v>
      </c>
      <c r="D246" t="s">
        <v>39</v>
      </c>
      <c r="E246" t="s">
        <v>27</v>
      </c>
      <c r="F246" s="1">
        <v>6370</v>
      </c>
      <c r="G246" s="2">
        <v>30</v>
      </c>
      <c r="H246" s="18">
        <f>VLOOKUP(data[[#This Row],[Product]],products[#All],2,FALSE)</f>
        <v>16.73</v>
      </c>
      <c r="I246" s="2">
        <f>data[[#This Row],[Cost per unit]]*data[[#This Row],[Units]]</f>
        <v>501.90000000000003</v>
      </c>
    </row>
    <row r="247" spans="3:9" x14ac:dyDescent="0.3">
      <c r="C247" t="s">
        <v>5</v>
      </c>
      <c r="D247" t="s">
        <v>38</v>
      </c>
      <c r="E247" t="s">
        <v>19</v>
      </c>
      <c r="F247" s="1">
        <v>5474</v>
      </c>
      <c r="G247" s="2">
        <v>168</v>
      </c>
      <c r="H247" s="18">
        <f>VLOOKUP(data[[#This Row],[Product]],products[#All],2,FALSE)</f>
        <v>7.64</v>
      </c>
      <c r="I247" s="2">
        <f>data[[#This Row],[Cost per unit]]*data[[#This Row],[Units]]</f>
        <v>1283.52</v>
      </c>
    </row>
    <row r="248" spans="3:9" x14ac:dyDescent="0.3">
      <c r="C248" t="s">
        <v>40</v>
      </c>
      <c r="D248" t="s">
        <v>36</v>
      </c>
      <c r="E248" t="s">
        <v>27</v>
      </c>
      <c r="F248" s="1">
        <v>3164</v>
      </c>
      <c r="G248" s="2">
        <v>306</v>
      </c>
      <c r="H248" s="18">
        <f>VLOOKUP(data[[#This Row],[Product]],products[#All],2,FALSE)</f>
        <v>16.73</v>
      </c>
      <c r="I248" s="2">
        <f>data[[#This Row],[Cost per unit]]*data[[#This Row],[Units]]</f>
        <v>5119.38</v>
      </c>
    </row>
    <row r="249" spans="3:9" x14ac:dyDescent="0.3">
      <c r="C249" t="s">
        <v>6</v>
      </c>
      <c r="D249" t="s">
        <v>35</v>
      </c>
      <c r="E249" t="s">
        <v>4</v>
      </c>
      <c r="F249" s="1">
        <v>1302</v>
      </c>
      <c r="G249" s="2">
        <v>402</v>
      </c>
      <c r="H249" s="18">
        <f>VLOOKUP(data[[#This Row],[Product]],products[#All],2,FALSE)</f>
        <v>11.88</v>
      </c>
      <c r="I249" s="2">
        <f>data[[#This Row],[Cost per unit]]*data[[#This Row],[Units]]</f>
        <v>4775.76</v>
      </c>
    </row>
    <row r="250" spans="3:9" x14ac:dyDescent="0.3">
      <c r="C250" t="s">
        <v>3</v>
      </c>
      <c r="D250" t="s">
        <v>37</v>
      </c>
      <c r="E250" t="s">
        <v>28</v>
      </c>
      <c r="F250" s="1">
        <v>7308</v>
      </c>
      <c r="G250" s="2">
        <v>327</v>
      </c>
      <c r="H250" s="18">
        <f>VLOOKUP(data[[#This Row],[Product]],products[#All],2,FALSE)</f>
        <v>10.38</v>
      </c>
      <c r="I250" s="2">
        <f>data[[#This Row],[Cost per unit]]*data[[#This Row],[Units]]</f>
        <v>3394.26</v>
      </c>
    </row>
    <row r="251" spans="3:9" x14ac:dyDescent="0.3">
      <c r="C251" t="s">
        <v>40</v>
      </c>
      <c r="D251" t="s">
        <v>37</v>
      </c>
      <c r="E251" t="s">
        <v>27</v>
      </c>
      <c r="F251" s="1">
        <v>6132</v>
      </c>
      <c r="G251" s="2">
        <v>93</v>
      </c>
      <c r="H251" s="18">
        <f>VLOOKUP(data[[#This Row],[Product]],products[#All],2,FALSE)</f>
        <v>16.73</v>
      </c>
      <c r="I251" s="2">
        <f>data[[#This Row],[Cost per unit]]*data[[#This Row],[Units]]</f>
        <v>1555.89</v>
      </c>
    </row>
    <row r="252" spans="3:9" x14ac:dyDescent="0.3">
      <c r="C252" t="s">
        <v>10</v>
      </c>
      <c r="D252" t="s">
        <v>35</v>
      </c>
      <c r="E252" t="s">
        <v>14</v>
      </c>
      <c r="F252" s="1">
        <v>3472</v>
      </c>
      <c r="G252" s="2">
        <v>96</v>
      </c>
      <c r="H252" s="18">
        <f>VLOOKUP(data[[#This Row],[Product]],products[#All],2,FALSE)</f>
        <v>11.7</v>
      </c>
      <c r="I252" s="2">
        <f>data[[#This Row],[Cost per unit]]*data[[#This Row],[Units]]</f>
        <v>1123.1999999999998</v>
      </c>
    </row>
    <row r="253" spans="3:9" x14ac:dyDescent="0.3">
      <c r="C253" t="s">
        <v>8</v>
      </c>
      <c r="D253" t="s">
        <v>39</v>
      </c>
      <c r="E253" t="s">
        <v>18</v>
      </c>
      <c r="F253" s="1">
        <v>9660</v>
      </c>
      <c r="G253" s="2">
        <v>27</v>
      </c>
      <c r="H253" s="18">
        <f>VLOOKUP(data[[#This Row],[Product]],products[#All],2,FALSE)</f>
        <v>6.47</v>
      </c>
      <c r="I253" s="2">
        <f>data[[#This Row],[Cost per unit]]*data[[#This Row],[Units]]</f>
        <v>174.69</v>
      </c>
    </row>
    <row r="254" spans="3:9" x14ac:dyDescent="0.3">
      <c r="C254" t="s">
        <v>9</v>
      </c>
      <c r="D254" t="s">
        <v>38</v>
      </c>
      <c r="E254" t="s">
        <v>26</v>
      </c>
      <c r="F254" s="1">
        <v>2436</v>
      </c>
      <c r="G254" s="2">
        <v>99</v>
      </c>
      <c r="H254" s="18">
        <f>VLOOKUP(data[[#This Row],[Product]],products[#All],2,FALSE)</f>
        <v>5.6</v>
      </c>
      <c r="I254" s="2">
        <f>data[[#This Row],[Cost per unit]]*data[[#This Row],[Units]]</f>
        <v>554.4</v>
      </c>
    </row>
    <row r="255" spans="3:9" x14ac:dyDescent="0.3">
      <c r="C255" t="s">
        <v>9</v>
      </c>
      <c r="D255" t="s">
        <v>38</v>
      </c>
      <c r="E255" t="s">
        <v>33</v>
      </c>
      <c r="F255" s="1">
        <v>9506</v>
      </c>
      <c r="G255" s="2">
        <v>87</v>
      </c>
      <c r="H255" s="18">
        <f>VLOOKUP(data[[#This Row],[Product]],products[#All],2,FALSE)</f>
        <v>12.37</v>
      </c>
      <c r="I255" s="2">
        <f>data[[#This Row],[Cost per unit]]*data[[#This Row],[Units]]</f>
        <v>1076.1899999999998</v>
      </c>
    </row>
    <row r="256" spans="3:9" x14ac:dyDescent="0.3">
      <c r="C256" t="s">
        <v>10</v>
      </c>
      <c r="D256" t="s">
        <v>37</v>
      </c>
      <c r="E256" t="s">
        <v>21</v>
      </c>
      <c r="F256" s="1">
        <v>245</v>
      </c>
      <c r="G256" s="2">
        <v>288</v>
      </c>
      <c r="H256" s="18">
        <f>VLOOKUP(data[[#This Row],[Product]],products[#All],2,FALSE)</f>
        <v>9</v>
      </c>
      <c r="I256" s="2">
        <f>data[[#This Row],[Cost per unit]]*data[[#This Row],[Units]]</f>
        <v>2592</v>
      </c>
    </row>
    <row r="257" spans="3:9" x14ac:dyDescent="0.3">
      <c r="C257" t="s">
        <v>8</v>
      </c>
      <c r="D257" t="s">
        <v>35</v>
      </c>
      <c r="E257" t="s">
        <v>20</v>
      </c>
      <c r="F257" s="1">
        <v>2702</v>
      </c>
      <c r="G257" s="2">
        <v>363</v>
      </c>
      <c r="H257" s="18">
        <f>VLOOKUP(data[[#This Row],[Product]],products[#All],2,FALSE)</f>
        <v>10.62</v>
      </c>
      <c r="I257" s="2">
        <f>data[[#This Row],[Cost per unit]]*data[[#This Row],[Units]]</f>
        <v>3855.0599999999995</v>
      </c>
    </row>
    <row r="258" spans="3:9" x14ac:dyDescent="0.3">
      <c r="C258" t="s">
        <v>10</v>
      </c>
      <c r="D258" t="s">
        <v>34</v>
      </c>
      <c r="E258" t="s">
        <v>17</v>
      </c>
      <c r="F258" s="1">
        <v>700</v>
      </c>
      <c r="G258" s="2">
        <v>87</v>
      </c>
      <c r="H258" s="18">
        <f>VLOOKUP(data[[#This Row],[Product]],products[#All],2,FALSE)</f>
        <v>3.11</v>
      </c>
      <c r="I258" s="2">
        <f>data[[#This Row],[Cost per unit]]*data[[#This Row],[Units]]</f>
        <v>270.57</v>
      </c>
    </row>
    <row r="259" spans="3:9" x14ac:dyDescent="0.3">
      <c r="C259" t="s">
        <v>6</v>
      </c>
      <c r="D259" t="s">
        <v>34</v>
      </c>
      <c r="E259" t="s">
        <v>17</v>
      </c>
      <c r="F259" s="1">
        <v>3759</v>
      </c>
      <c r="G259" s="2">
        <v>150</v>
      </c>
      <c r="H259" s="18">
        <f>VLOOKUP(data[[#This Row],[Product]],products[#All],2,FALSE)</f>
        <v>3.11</v>
      </c>
      <c r="I259" s="2">
        <f>data[[#This Row],[Cost per unit]]*data[[#This Row],[Units]]</f>
        <v>466.5</v>
      </c>
    </row>
    <row r="260" spans="3:9" x14ac:dyDescent="0.3">
      <c r="C260" t="s">
        <v>2</v>
      </c>
      <c r="D260" t="s">
        <v>35</v>
      </c>
      <c r="E260" t="s">
        <v>17</v>
      </c>
      <c r="F260" s="1">
        <v>1589</v>
      </c>
      <c r="G260" s="2">
        <v>303</v>
      </c>
      <c r="H260" s="18">
        <f>VLOOKUP(data[[#This Row],[Product]],products[#All],2,FALSE)</f>
        <v>3.11</v>
      </c>
      <c r="I260" s="2">
        <f>data[[#This Row],[Cost per unit]]*data[[#This Row],[Units]]</f>
        <v>942.32999999999993</v>
      </c>
    </row>
    <row r="261" spans="3:9" x14ac:dyDescent="0.3">
      <c r="C261" t="s">
        <v>7</v>
      </c>
      <c r="D261" t="s">
        <v>35</v>
      </c>
      <c r="E261" t="s">
        <v>28</v>
      </c>
      <c r="F261" s="1">
        <v>5194</v>
      </c>
      <c r="G261" s="2">
        <v>288</v>
      </c>
      <c r="H261" s="18">
        <f>VLOOKUP(data[[#This Row],[Product]],products[#All],2,FALSE)</f>
        <v>10.38</v>
      </c>
      <c r="I261" s="2">
        <f>data[[#This Row],[Cost per unit]]*data[[#This Row],[Units]]</f>
        <v>2989.44</v>
      </c>
    </row>
    <row r="262" spans="3:9" x14ac:dyDescent="0.3">
      <c r="C262" t="s">
        <v>10</v>
      </c>
      <c r="D262" t="s">
        <v>36</v>
      </c>
      <c r="E262" t="s">
        <v>13</v>
      </c>
      <c r="F262" s="1">
        <v>945</v>
      </c>
      <c r="G262" s="2">
        <v>75</v>
      </c>
      <c r="H262" s="18">
        <f>VLOOKUP(data[[#This Row],[Product]],products[#All],2,FALSE)</f>
        <v>9.33</v>
      </c>
      <c r="I262" s="2">
        <f>data[[#This Row],[Cost per unit]]*data[[#This Row],[Units]]</f>
        <v>699.75</v>
      </c>
    </row>
    <row r="263" spans="3:9" x14ac:dyDescent="0.3">
      <c r="C263" t="s">
        <v>40</v>
      </c>
      <c r="D263" t="s">
        <v>38</v>
      </c>
      <c r="E263" t="s">
        <v>31</v>
      </c>
      <c r="F263" s="1">
        <v>1988</v>
      </c>
      <c r="G263" s="2">
        <v>39</v>
      </c>
      <c r="H263" s="18">
        <f>VLOOKUP(data[[#This Row],[Product]],products[#All],2,FALSE)</f>
        <v>5.79</v>
      </c>
      <c r="I263" s="2">
        <f>data[[#This Row],[Cost per unit]]*data[[#This Row],[Units]]</f>
        <v>225.81</v>
      </c>
    </row>
    <row r="264" spans="3:9" x14ac:dyDescent="0.3">
      <c r="C264" t="s">
        <v>6</v>
      </c>
      <c r="D264" t="s">
        <v>34</v>
      </c>
      <c r="E264" t="s">
        <v>32</v>
      </c>
      <c r="F264" s="1">
        <v>6734</v>
      </c>
      <c r="G264" s="2">
        <v>123</v>
      </c>
      <c r="H264" s="18">
        <f>VLOOKUP(data[[#This Row],[Product]],products[#All],2,FALSE)</f>
        <v>8.65</v>
      </c>
      <c r="I264" s="2">
        <f>data[[#This Row],[Cost per unit]]*data[[#This Row],[Units]]</f>
        <v>1063.95</v>
      </c>
    </row>
    <row r="265" spans="3:9" x14ac:dyDescent="0.3">
      <c r="C265" t="s">
        <v>40</v>
      </c>
      <c r="D265" t="s">
        <v>36</v>
      </c>
      <c r="E265" t="s">
        <v>4</v>
      </c>
      <c r="F265" s="1">
        <v>217</v>
      </c>
      <c r="G265" s="2">
        <v>36</v>
      </c>
      <c r="H265" s="18">
        <f>VLOOKUP(data[[#This Row],[Product]],products[#All],2,FALSE)</f>
        <v>11.88</v>
      </c>
      <c r="I265" s="2">
        <f>data[[#This Row],[Cost per unit]]*data[[#This Row],[Units]]</f>
        <v>427.68</v>
      </c>
    </row>
    <row r="266" spans="3:9" x14ac:dyDescent="0.3">
      <c r="C266" t="s">
        <v>5</v>
      </c>
      <c r="D266" t="s">
        <v>34</v>
      </c>
      <c r="E266" t="s">
        <v>22</v>
      </c>
      <c r="F266" s="1">
        <v>6279</v>
      </c>
      <c r="G266" s="2">
        <v>237</v>
      </c>
      <c r="H266" s="18">
        <f>VLOOKUP(data[[#This Row],[Product]],products[#All],2,FALSE)</f>
        <v>9.77</v>
      </c>
      <c r="I266" s="2">
        <f>data[[#This Row],[Cost per unit]]*data[[#This Row],[Units]]</f>
        <v>2315.4899999999998</v>
      </c>
    </row>
    <row r="267" spans="3:9" x14ac:dyDescent="0.3">
      <c r="C267" t="s">
        <v>40</v>
      </c>
      <c r="D267" t="s">
        <v>36</v>
      </c>
      <c r="E267" t="s">
        <v>13</v>
      </c>
      <c r="F267" s="1">
        <v>4424</v>
      </c>
      <c r="G267" s="2">
        <v>201</v>
      </c>
      <c r="H267" s="18">
        <f>VLOOKUP(data[[#This Row],[Product]],products[#All],2,FALSE)</f>
        <v>9.33</v>
      </c>
      <c r="I267" s="2">
        <f>data[[#This Row],[Cost per unit]]*data[[#This Row],[Units]]</f>
        <v>1875.33</v>
      </c>
    </row>
    <row r="268" spans="3:9" x14ac:dyDescent="0.3">
      <c r="C268" t="s">
        <v>2</v>
      </c>
      <c r="D268" t="s">
        <v>36</v>
      </c>
      <c r="E268" t="s">
        <v>17</v>
      </c>
      <c r="F268" s="1">
        <v>189</v>
      </c>
      <c r="G268" s="2">
        <v>48</v>
      </c>
      <c r="H268" s="18">
        <f>VLOOKUP(data[[#This Row],[Product]],products[#All],2,FALSE)</f>
        <v>3.11</v>
      </c>
      <c r="I268" s="2">
        <f>data[[#This Row],[Cost per unit]]*data[[#This Row],[Units]]</f>
        <v>149.28</v>
      </c>
    </row>
    <row r="269" spans="3:9" x14ac:dyDescent="0.3">
      <c r="C269" t="s">
        <v>5</v>
      </c>
      <c r="D269" t="s">
        <v>35</v>
      </c>
      <c r="E269" t="s">
        <v>22</v>
      </c>
      <c r="F269" s="1">
        <v>490</v>
      </c>
      <c r="G269" s="2">
        <v>84</v>
      </c>
      <c r="H269" s="18">
        <f>VLOOKUP(data[[#This Row],[Product]],products[#All],2,FALSE)</f>
        <v>9.77</v>
      </c>
      <c r="I269" s="2">
        <f>data[[#This Row],[Cost per unit]]*data[[#This Row],[Units]]</f>
        <v>820.68</v>
      </c>
    </row>
    <row r="270" spans="3:9" x14ac:dyDescent="0.3">
      <c r="C270" t="s">
        <v>8</v>
      </c>
      <c r="D270" t="s">
        <v>37</v>
      </c>
      <c r="E270" t="s">
        <v>21</v>
      </c>
      <c r="F270" s="1">
        <v>434</v>
      </c>
      <c r="G270" s="2">
        <v>87</v>
      </c>
      <c r="H270" s="18">
        <f>VLOOKUP(data[[#This Row],[Product]],products[#All],2,FALSE)</f>
        <v>9</v>
      </c>
      <c r="I270" s="2">
        <f>data[[#This Row],[Cost per unit]]*data[[#This Row],[Units]]</f>
        <v>783</v>
      </c>
    </row>
    <row r="271" spans="3:9" x14ac:dyDescent="0.3">
      <c r="C271" t="s">
        <v>7</v>
      </c>
      <c r="D271" t="s">
        <v>38</v>
      </c>
      <c r="E271" t="s">
        <v>30</v>
      </c>
      <c r="F271" s="1">
        <v>10129</v>
      </c>
      <c r="G271" s="2">
        <v>312</v>
      </c>
      <c r="H271" s="18">
        <f>VLOOKUP(data[[#This Row],[Product]],products[#All],2,FALSE)</f>
        <v>14.49</v>
      </c>
      <c r="I271" s="2">
        <f>data[[#This Row],[Cost per unit]]*data[[#This Row],[Units]]</f>
        <v>4520.88</v>
      </c>
    </row>
    <row r="272" spans="3:9" x14ac:dyDescent="0.3">
      <c r="C272" t="s">
        <v>3</v>
      </c>
      <c r="D272" t="s">
        <v>39</v>
      </c>
      <c r="E272" t="s">
        <v>28</v>
      </c>
      <c r="F272" s="1">
        <v>1652</v>
      </c>
      <c r="G272" s="2">
        <v>102</v>
      </c>
      <c r="H272" s="18">
        <f>VLOOKUP(data[[#This Row],[Product]],products[#All],2,FALSE)</f>
        <v>10.38</v>
      </c>
      <c r="I272" s="2">
        <f>data[[#This Row],[Cost per unit]]*data[[#This Row],[Units]]</f>
        <v>1058.76</v>
      </c>
    </row>
    <row r="273" spans="3:9" x14ac:dyDescent="0.3">
      <c r="C273" t="s">
        <v>8</v>
      </c>
      <c r="D273" t="s">
        <v>38</v>
      </c>
      <c r="E273" t="s">
        <v>21</v>
      </c>
      <c r="F273" s="1">
        <v>6433</v>
      </c>
      <c r="G273" s="2">
        <v>78</v>
      </c>
      <c r="H273" s="18">
        <f>VLOOKUP(data[[#This Row],[Product]],products[#All],2,FALSE)</f>
        <v>9</v>
      </c>
      <c r="I273" s="2">
        <f>data[[#This Row],[Cost per unit]]*data[[#This Row],[Units]]</f>
        <v>702</v>
      </c>
    </row>
    <row r="274" spans="3:9" x14ac:dyDescent="0.3">
      <c r="C274" t="s">
        <v>3</v>
      </c>
      <c r="D274" t="s">
        <v>34</v>
      </c>
      <c r="E274" t="s">
        <v>23</v>
      </c>
      <c r="F274" s="1">
        <v>2212</v>
      </c>
      <c r="G274" s="2">
        <v>117</v>
      </c>
      <c r="H274" s="18">
        <f>VLOOKUP(data[[#This Row],[Product]],products[#All],2,FALSE)</f>
        <v>6.49</v>
      </c>
      <c r="I274" s="2">
        <f>data[[#This Row],[Cost per unit]]*data[[#This Row],[Units]]</f>
        <v>759.33</v>
      </c>
    </row>
    <row r="275" spans="3:9" x14ac:dyDescent="0.3">
      <c r="C275" t="s">
        <v>41</v>
      </c>
      <c r="D275" t="s">
        <v>35</v>
      </c>
      <c r="E275" t="s">
        <v>19</v>
      </c>
      <c r="F275" s="1">
        <v>609</v>
      </c>
      <c r="G275" s="2">
        <v>99</v>
      </c>
      <c r="H275" s="18">
        <f>VLOOKUP(data[[#This Row],[Product]],products[#All],2,FALSE)</f>
        <v>7.64</v>
      </c>
      <c r="I275" s="2">
        <f>data[[#This Row],[Cost per unit]]*data[[#This Row],[Units]]</f>
        <v>756.36</v>
      </c>
    </row>
    <row r="276" spans="3:9" x14ac:dyDescent="0.3">
      <c r="C276" t="s">
        <v>40</v>
      </c>
      <c r="D276" t="s">
        <v>35</v>
      </c>
      <c r="E276" t="s">
        <v>24</v>
      </c>
      <c r="F276" s="1">
        <v>1638</v>
      </c>
      <c r="G276" s="2">
        <v>48</v>
      </c>
      <c r="H276" s="18">
        <f>VLOOKUP(data[[#This Row],[Product]],products[#All],2,FALSE)</f>
        <v>4.97</v>
      </c>
      <c r="I276" s="2">
        <f>data[[#This Row],[Cost per unit]]*data[[#This Row],[Units]]</f>
        <v>238.56</v>
      </c>
    </row>
    <row r="277" spans="3:9" x14ac:dyDescent="0.3">
      <c r="C277" t="s">
        <v>7</v>
      </c>
      <c r="D277" t="s">
        <v>34</v>
      </c>
      <c r="E277" t="s">
        <v>15</v>
      </c>
      <c r="F277" s="1">
        <v>3829</v>
      </c>
      <c r="G277" s="2">
        <v>24</v>
      </c>
      <c r="H277" s="18">
        <f>VLOOKUP(data[[#This Row],[Product]],products[#All],2,FALSE)</f>
        <v>11.73</v>
      </c>
      <c r="I277" s="2">
        <f>data[[#This Row],[Cost per unit]]*data[[#This Row],[Units]]</f>
        <v>281.52</v>
      </c>
    </row>
    <row r="278" spans="3:9" x14ac:dyDescent="0.3">
      <c r="C278" t="s">
        <v>40</v>
      </c>
      <c r="D278" t="s">
        <v>39</v>
      </c>
      <c r="E278" t="s">
        <v>15</v>
      </c>
      <c r="F278" s="1">
        <v>5775</v>
      </c>
      <c r="G278" s="2">
        <v>42</v>
      </c>
      <c r="H278" s="18">
        <f>VLOOKUP(data[[#This Row],[Product]],products[#All],2,FALSE)</f>
        <v>11.73</v>
      </c>
      <c r="I278" s="2">
        <f>data[[#This Row],[Cost per unit]]*data[[#This Row],[Units]]</f>
        <v>492.66</v>
      </c>
    </row>
    <row r="279" spans="3:9" x14ac:dyDescent="0.3">
      <c r="C279" t="s">
        <v>6</v>
      </c>
      <c r="D279" t="s">
        <v>35</v>
      </c>
      <c r="E279" t="s">
        <v>20</v>
      </c>
      <c r="F279" s="1">
        <v>1071</v>
      </c>
      <c r="G279" s="2">
        <v>270</v>
      </c>
      <c r="H279" s="18">
        <f>VLOOKUP(data[[#This Row],[Product]],products[#All],2,FALSE)</f>
        <v>10.62</v>
      </c>
      <c r="I279" s="2">
        <f>data[[#This Row],[Cost per unit]]*data[[#This Row],[Units]]</f>
        <v>2867.3999999999996</v>
      </c>
    </row>
    <row r="280" spans="3:9" x14ac:dyDescent="0.3">
      <c r="C280" t="s">
        <v>8</v>
      </c>
      <c r="D280" t="s">
        <v>36</v>
      </c>
      <c r="E280" t="s">
        <v>23</v>
      </c>
      <c r="F280" s="1">
        <v>5019</v>
      </c>
      <c r="G280" s="2">
        <v>150</v>
      </c>
      <c r="H280" s="18">
        <f>VLOOKUP(data[[#This Row],[Product]],products[#All],2,FALSE)</f>
        <v>6.49</v>
      </c>
      <c r="I280" s="2">
        <f>data[[#This Row],[Cost per unit]]*data[[#This Row],[Units]]</f>
        <v>973.5</v>
      </c>
    </row>
    <row r="281" spans="3:9" x14ac:dyDescent="0.3">
      <c r="C281" t="s">
        <v>2</v>
      </c>
      <c r="D281" t="s">
        <v>37</v>
      </c>
      <c r="E281" t="s">
        <v>15</v>
      </c>
      <c r="F281" s="1">
        <v>2863</v>
      </c>
      <c r="G281" s="2">
        <v>42</v>
      </c>
      <c r="H281" s="18">
        <f>VLOOKUP(data[[#This Row],[Product]],products[#All],2,FALSE)</f>
        <v>11.73</v>
      </c>
      <c r="I281" s="2">
        <f>data[[#This Row],[Cost per unit]]*data[[#This Row],[Units]]</f>
        <v>492.66</v>
      </c>
    </row>
    <row r="282" spans="3:9" x14ac:dyDescent="0.3">
      <c r="C282" t="s">
        <v>40</v>
      </c>
      <c r="D282" t="s">
        <v>35</v>
      </c>
      <c r="E282" t="s">
        <v>29</v>
      </c>
      <c r="F282" s="1">
        <v>1617</v>
      </c>
      <c r="G282" s="2">
        <v>126</v>
      </c>
      <c r="H282" s="18">
        <f>VLOOKUP(data[[#This Row],[Product]],products[#All],2,FALSE)</f>
        <v>7.16</v>
      </c>
      <c r="I282" s="2">
        <f>data[[#This Row],[Cost per unit]]*data[[#This Row],[Units]]</f>
        <v>902.16</v>
      </c>
    </row>
    <row r="283" spans="3:9" x14ac:dyDescent="0.3">
      <c r="C283" t="s">
        <v>6</v>
      </c>
      <c r="D283" t="s">
        <v>37</v>
      </c>
      <c r="E283" t="s">
        <v>26</v>
      </c>
      <c r="F283" s="1">
        <v>6818</v>
      </c>
      <c r="G283" s="2">
        <v>6</v>
      </c>
      <c r="H283" s="18">
        <f>VLOOKUP(data[[#This Row],[Product]],products[#All],2,FALSE)</f>
        <v>5.6</v>
      </c>
      <c r="I283" s="2">
        <f>data[[#This Row],[Cost per unit]]*data[[#This Row],[Units]]</f>
        <v>33.599999999999994</v>
      </c>
    </row>
    <row r="284" spans="3:9" x14ac:dyDescent="0.3">
      <c r="C284" t="s">
        <v>3</v>
      </c>
      <c r="D284" t="s">
        <v>35</v>
      </c>
      <c r="E284" t="s">
        <v>15</v>
      </c>
      <c r="F284" s="1">
        <v>6657</v>
      </c>
      <c r="G284" s="2">
        <v>276</v>
      </c>
      <c r="H284" s="18">
        <f>VLOOKUP(data[[#This Row],[Product]],products[#All],2,FALSE)</f>
        <v>11.73</v>
      </c>
      <c r="I284" s="2">
        <f>data[[#This Row],[Cost per unit]]*data[[#This Row],[Units]]</f>
        <v>3237.48</v>
      </c>
    </row>
    <row r="285" spans="3:9" x14ac:dyDescent="0.3">
      <c r="C285" t="s">
        <v>3</v>
      </c>
      <c r="D285" t="s">
        <v>34</v>
      </c>
      <c r="E285" t="s">
        <v>17</v>
      </c>
      <c r="F285" s="1">
        <v>2919</v>
      </c>
      <c r="G285" s="2">
        <v>93</v>
      </c>
      <c r="H285" s="18">
        <f>VLOOKUP(data[[#This Row],[Product]],products[#All],2,FALSE)</f>
        <v>3.11</v>
      </c>
      <c r="I285" s="2">
        <f>data[[#This Row],[Cost per unit]]*data[[#This Row],[Units]]</f>
        <v>289.22999999999996</v>
      </c>
    </row>
    <row r="286" spans="3:9" x14ac:dyDescent="0.3">
      <c r="C286" t="s">
        <v>2</v>
      </c>
      <c r="D286" t="s">
        <v>36</v>
      </c>
      <c r="E286" t="s">
        <v>31</v>
      </c>
      <c r="F286" s="1">
        <v>3094</v>
      </c>
      <c r="G286" s="2">
        <v>246</v>
      </c>
      <c r="H286" s="18">
        <f>VLOOKUP(data[[#This Row],[Product]],products[#All],2,FALSE)</f>
        <v>5.79</v>
      </c>
      <c r="I286" s="2">
        <f>data[[#This Row],[Cost per unit]]*data[[#This Row],[Units]]</f>
        <v>1424.34</v>
      </c>
    </row>
    <row r="287" spans="3:9" x14ac:dyDescent="0.3">
      <c r="C287" t="s">
        <v>6</v>
      </c>
      <c r="D287" t="s">
        <v>39</v>
      </c>
      <c r="E287" t="s">
        <v>24</v>
      </c>
      <c r="F287" s="1">
        <v>2989</v>
      </c>
      <c r="G287" s="2">
        <v>3</v>
      </c>
      <c r="H287" s="18">
        <f>VLOOKUP(data[[#This Row],[Product]],products[#All],2,FALSE)</f>
        <v>4.97</v>
      </c>
      <c r="I287" s="2">
        <f>data[[#This Row],[Cost per unit]]*data[[#This Row],[Units]]</f>
        <v>14.91</v>
      </c>
    </row>
    <row r="288" spans="3:9" x14ac:dyDescent="0.3">
      <c r="C288" t="s">
        <v>8</v>
      </c>
      <c r="D288" t="s">
        <v>38</v>
      </c>
      <c r="E288" t="s">
        <v>27</v>
      </c>
      <c r="F288" s="1">
        <v>2268</v>
      </c>
      <c r="G288" s="2">
        <v>63</v>
      </c>
      <c r="H288" s="18">
        <f>VLOOKUP(data[[#This Row],[Product]],products[#All],2,FALSE)</f>
        <v>16.73</v>
      </c>
      <c r="I288" s="2">
        <f>data[[#This Row],[Cost per unit]]*data[[#This Row],[Units]]</f>
        <v>1053.99</v>
      </c>
    </row>
    <row r="289" spans="3:9" x14ac:dyDescent="0.3">
      <c r="C289" t="s">
        <v>5</v>
      </c>
      <c r="D289" t="s">
        <v>35</v>
      </c>
      <c r="E289" t="s">
        <v>31</v>
      </c>
      <c r="F289" s="1">
        <v>4753</v>
      </c>
      <c r="G289" s="2">
        <v>246</v>
      </c>
      <c r="H289" s="18">
        <f>VLOOKUP(data[[#This Row],[Product]],products[#All],2,FALSE)</f>
        <v>5.79</v>
      </c>
      <c r="I289" s="2">
        <f>data[[#This Row],[Cost per unit]]*data[[#This Row],[Units]]</f>
        <v>1424.34</v>
      </c>
    </row>
    <row r="290" spans="3:9" x14ac:dyDescent="0.3">
      <c r="C290" t="s">
        <v>2</v>
      </c>
      <c r="D290" t="s">
        <v>34</v>
      </c>
      <c r="E290" t="s">
        <v>19</v>
      </c>
      <c r="F290" s="1">
        <v>7511</v>
      </c>
      <c r="G290" s="2">
        <v>120</v>
      </c>
      <c r="H290" s="18">
        <f>VLOOKUP(data[[#This Row],[Product]],products[#All],2,FALSE)</f>
        <v>7.64</v>
      </c>
      <c r="I290" s="2">
        <f>data[[#This Row],[Cost per unit]]*data[[#This Row],[Units]]</f>
        <v>916.8</v>
      </c>
    </row>
    <row r="291" spans="3:9" x14ac:dyDescent="0.3">
      <c r="C291" t="s">
        <v>2</v>
      </c>
      <c r="D291" t="s">
        <v>38</v>
      </c>
      <c r="E291" t="s">
        <v>31</v>
      </c>
      <c r="F291" s="1">
        <v>4326</v>
      </c>
      <c r="G291" s="2">
        <v>348</v>
      </c>
      <c r="H291" s="18">
        <f>VLOOKUP(data[[#This Row],[Product]],products[#All],2,FALSE)</f>
        <v>5.79</v>
      </c>
      <c r="I291" s="2">
        <f>data[[#This Row],[Cost per unit]]*data[[#This Row],[Units]]</f>
        <v>2014.92</v>
      </c>
    </row>
    <row r="292" spans="3:9" x14ac:dyDescent="0.3">
      <c r="C292" t="s">
        <v>41</v>
      </c>
      <c r="D292" t="s">
        <v>34</v>
      </c>
      <c r="E292" t="s">
        <v>23</v>
      </c>
      <c r="F292" s="1">
        <v>4935</v>
      </c>
      <c r="G292" s="2">
        <v>126</v>
      </c>
      <c r="H292" s="18">
        <f>VLOOKUP(data[[#This Row],[Product]],products[#All],2,FALSE)</f>
        <v>6.49</v>
      </c>
      <c r="I292" s="2">
        <f>data[[#This Row],[Cost per unit]]*data[[#This Row],[Units]]</f>
        <v>817.74</v>
      </c>
    </row>
    <row r="293" spans="3:9" x14ac:dyDescent="0.3">
      <c r="C293" t="s">
        <v>6</v>
      </c>
      <c r="D293" t="s">
        <v>35</v>
      </c>
      <c r="E293" t="s">
        <v>30</v>
      </c>
      <c r="F293" s="1">
        <v>4781</v>
      </c>
      <c r="G293" s="2">
        <v>123</v>
      </c>
      <c r="H293" s="18">
        <f>VLOOKUP(data[[#This Row],[Product]],products[#All],2,FALSE)</f>
        <v>14.49</v>
      </c>
      <c r="I293" s="2">
        <f>data[[#This Row],[Cost per unit]]*data[[#This Row],[Units]]</f>
        <v>1782.27</v>
      </c>
    </row>
    <row r="294" spans="3:9" x14ac:dyDescent="0.3">
      <c r="C294" t="s">
        <v>5</v>
      </c>
      <c r="D294" t="s">
        <v>38</v>
      </c>
      <c r="E294" t="s">
        <v>25</v>
      </c>
      <c r="F294" s="1">
        <v>7483</v>
      </c>
      <c r="G294" s="2">
        <v>45</v>
      </c>
      <c r="H294" s="18">
        <f>VLOOKUP(data[[#This Row],[Product]],products[#All],2,FALSE)</f>
        <v>13.15</v>
      </c>
      <c r="I294" s="2">
        <f>data[[#This Row],[Cost per unit]]*data[[#This Row],[Units]]</f>
        <v>591.75</v>
      </c>
    </row>
    <row r="295" spans="3:9" x14ac:dyDescent="0.3">
      <c r="C295" t="s">
        <v>10</v>
      </c>
      <c r="D295" t="s">
        <v>38</v>
      </c>
      <c r="E295" t="s">
        <v>4</v>
      </c>
      <c r="F295" s="1">
        <v>6860</v>
      </c>
      <c r="G295" s="2">
        <v>126</v>
      </c>
      <c r="H295" s="18">
        <f>VLOOKUP(data[[#This Row],[Product]],products[#All],2,FALSE)</f>
        <v>11.88</v>
      </c>
      <c r="I295" s="2">
        <f>data[[#This Row],[Cost per unit]]*data[[#This Row],[Units]]</f>
        <v>1496.88</v>
      </c>
    </row>
    <row r="296" spans="3:9" x14ac:dyDescent="0.3">
      <c r="C296" t="s">
        <v>40</v>
      </c>
      <c r="D296" t="s">
        <v>37</v>
      </c>
      <c r="E296" t="s">
        <v>29</v>
      </c>
      <c r="F296" s="1">
        <v>9002</v>
      </c>
      <c r="G296" s="2">
        <v>72</v>
      </c>
      <c r="H296" s="18">
        <f>VLOOKUP(data[[#This Row],[Product]],products[#All],2,FALSE)</f>
        <v>7.16</v>
      </c>
      <c r="I296" s="2">
        <f>data[[#This Row],[Cost per unit]]*data[[#This Row],[Units]]</f>
        <v>515.52</v>
      </c>
    </row>
    <row r="297" spans="3:9" x14ac:dyDescent="0.3">
      <c r="C297" t="s">
        <v>6</v>
      </c>
      <c r="D297" t="s">
        <v>36</v>
      </c>
      <c r="E297" t="s">
        <v>29</v>
      </c>
      <c r="F297" s="1">
        <v>1400</v>
      </c>
      <c r="G297" s="2">
        <v>135</v>
      </c>
      <c r="H297" s="18">
        <f>VLOOKUP(data[[#This Row],[Product]],products[#All],2,FALSE)</f>
        <v>7.16</v>
      </c>
      <c r="I297" s="2">
        <f>data[[#This Row],[Cost per unit]]*data[[#This Row],[Units]]</f>
        <v>966.6</v>
      </c>
    </row>
    <row r="298" spans="3:9" x14ac:dyDescent="0.3">
      <c r="C298" t="s">
        <v>10</v>
      </c>
      <c r="D298" t="s">
        <v>34</v>
      </c>
      <c r="E298" t="s">
        <v>22</v>
      </c>
      <c r="F298" s="1">
        <v>4053</v>
      </c>
      <c r="G298" s="2">
        <v>24</v>
      </c>
      <c r="H298" s="18">
        <f>VLOOKUP(data[[#This Row],[Product]],products[#All],2,FALSE)</f>
        <v>9.77</v>
      </c>
      <c r="I298" s="2">
        <f>data[[#This Row],[Cost per unit]]*data[[#This Row],[Units]]</f>
        <v>234.48</v>
      </c>
    </row>
    <row r="299" spans="3:9" x14ac:dyDescent="0.3">
      <c r="C299" t="s">
        <v>7</v>
      </c>
      <c r="D299" t="s">
        <v>36</v>
      </c>
      <c r="E299" t="s">
        <v>31</v>
      </c>
      <c r="F299" s="1">
        <v>2149</v>
      </c>
      <c r="G299" s="2">
        <v>117</v>
      </c>
      <c r="H299" s="18">
        <f>VLOOKUP(data[[#This Row],[Product]],products[#All],2,FALSE)</f>
        <v>5.79</v>
      </c>
      <c r="I299" s="2">
        <f>data[[#This Row],[Cost per unit]]*data[[#This Row],[Units]]</f>
        <v>677.43</v>
      </c>
    </row>
    <row r="300" spans="3:9" x14ac:dyDescent="0.3">
      <c r="C300" t="s">
        <v>3</v>
      </c>
      <c r="D300" t="s">
        <v>39</v>
      </c>
      <c r="E300" t="s">
        <v>29</v>
      </c>
      <c r="F300" s="1">
        <v>3640</v>
      </c>
      <c r="G300" s="2">
        <v>51</v>
      </c>
      <c r="H300" s="18">
        <f>VLOOKUP(data[[#This Row],[Product]],products[#All],2,FALSE)</f>
        <v>7.16</v>
      </c>
      <c r="I300" s="2">
        <f>data[[#This Row],[Cost per unit]]*data[[#This Row],[Units]]</f>
        <v>365.16</v>
      </c>
    </row>
    <row r="301" spans="3:9" x14ac:dyDescent="0.3">
      <c r="C301" t="s">
        <v>2</v>
      </c>
      <c r="D301" t="s">
        <v>39</v>
      </c>
      <c r="E301" t="s">
        <v>23</v>
      </c>
      <c r="F301" s="1">
        <v>630</v>
      </c>
      <c r="G301" s="2">
        <v>36</v>
      </c>
      <c r="H301" s="18">
        <f>VLOOKUP(data[[#This Row],[Product]],products[#All],2,FALSE)</f>
        <v>6.49</v>
      </c>
      <c r="I301" s="2">
        <f>data[[#This Row],[Cost per unit]]*data[[#This Row],[Units]]</f>
        <v>233.64000000000001</v>
      </c>
    </row>
    <row r="302" spans="3:9" x14ac:dyDescent="0.3">
      <c r="C302" t="s">
        <v>9</v>
      </c>
      <c r="D302" t="s">
        <v>35</v>
      </c>
      <c r="E302" t="s">
        <v>27</v>
      </c>
      <c r="F302" s="1">
        <v>2429</v>
      </c>
      <c r="G302" s="2">
        <v>144</v>
      </c>
      <c r="H302" s="18">
        <f>VLOOKUP(data[[#This Row],[Product]],products[#All],2,FALSE)</f>
        <v>16.73</v>
      </c>
      <c r="I302" s="2">
        <f>data[[#This Row],[Cost per unit]]*data[[#This Row],[Units]]</f>
        <v>2409.12</v>
      </c>
    </row>
    <row r="303" spans="3:9" x14ac:dyDescent="0.3">
      <c r="C303" t="s">
        <v>9</v>
      </c>
      <c r="D303" t="s">
        <v>36</v>
      </c>
      <c r="E303" t="s">
        <v>25</v>
      </c>
      <c r="F303" s="1">
        <v>2142</v>
      </c>
      <c r="G303" s="2">
        <v>114</v>
      </c>
      <c r="H303" s="18">
        <f>VLOOKUP(data[[#This Row],[Product]],products[#All],2,FALSE)</f>
        <v>13.15</v>
      </c>
      <c r="I303" s="2">
        <f>data[[#This Row],[Cost per unit]]*data[[#This Row],[Units]]</f>
        <v>1499.1000000000001</v>
      </c>
    </row>
    <row r="304" spans="3:9" x14ac:dyDescent="0.3">
      <c r="C304" t="s">
        <v>7</v>
      </c>
      <c r="D304" t="s">
        <v>37</v>
      </c>
      <c r="E304" t="s">
        <v>30</v>
      </c>
      <c r="F304" s="1">
        <v>6454</v>
      </c>
      <c r="G304" s="2">
        <v>54</v>
      </c>
      <c r="H304" s="18">
        <f>VLOOKUP(data[[#This Row],[Product]],products[#All],2,FALSE)</f>
        <v>14.49</v>
      </c>
      <c r="I304" s="2">
        <f>data[[#This Row],[Cost per unit]]*data[[#This Row],[Units]]</f>
        <v>782.46</v>
      </c>
    </row>
    <row r="305" spans="3:9" x14ac:dyDescent="0.3">
      <c r="C305" t="s">
        <v>7</v>
      </c>
      <c r="D305" t="s">
        <v>37</v>
      </c>
      <c r="E305" t="s">
        <v>16</v>
      </c>
      <c r="F305" s="1">
        <v>4487</v>
      </c>
      <c r="G305" s="2">
        <v>333</v>
      </c>
      <c r="H305" s="18">
        <f>VLOOKUP(data[[#This Row],[Product]],products[#All],2,FALSE)</f>
        <v>8.7899999999999991</v>
      </c>
      <c r="I305" s="2">
        <f>data[[#This Row],[Cost per unit]]*data[[#This Row],[Units]]</f>
        <v>2927.0699999999997</v>
      </c>
    </row>
    <row r="306" spans="3:9" x14ac:dyDescent="0.3">
      <c r="C306" t="s">
        <v>3</v>
      </c>
      <c r="D306" t="s">
        <v>37</v>
      </c>
      <c r="E306" t="s">
        <v>4</v>
      </c>
      <c r="F306" s="1">
        <v>938</v>
      </c>
      <c r="G306" s="2">
        <v>366</v>
      </c>
      <c r="H306" s="18">
        <f>VLOOKUP(data[[#This Row],[Product]],products[#All],2,FALSE)</f>
        <v>11.88</v>
      </c>
      <c r="I306" s="2">
        <f>data[[#This Row],[Cost per unit]]*data[[#This Row],[Units]]</f>
        <v>4348.08</v>
      </c>
    </row>
    <row r="307" spans="3:9" x14ac:dyDescent="0.3">
      <c r="C307" t="s">
        <v>3</v>
      </c>
      <c r="D307" t="s">
        <v>38</v>
      </c>
      <c r="E307" t="s">
        <v>26</v>
      </c>
      <c r="F307" s="1">
        <v>8841</v>
      </c>
      <c r="G307" s="2">
        <v>303</v>
      </c>
      <c r="H307" s="18">
        <f>VLOOKUP(data[[#This Row],[Product]],products[#All],2,FALSE)</f>
        <v>5.6</v>
      </c>
      <c r="I307" s="2">
        <f>data[[#This Row],[Cost per unit]]*data[[#This Row],[Units]]</f>
        <v>1696.8</v>
      </c>
    </row>
    <row r="308" spans="3:9" x14ac:dyDescent="0.3">
      <c r="C308" t="s">
        <v>2</v>
      </c>
      <c r="D308" t="s">
        <v>39</v>
      </c>
      <c r="E308" t="s">
        <v>33</v>
      </c>
      <c r="F308" s="1">
        <v>4018</v>
      </c>
      <c r="G308" s="2">
        <v>126</v>
      </c>
      <c r="H308" s="18">
        <f>VLOOKUP(data[[#This Row],[Product]],products[#All],2,FALSE)</f>
        <v>12.37</v>
      </c>
      <c r="I308" s="2">
        <f>data[[#This Row],[Cost per unit]]*data[[#This Row],[Units]]</f>
        <v>1558.62</v>
      </c>
    </row>
    <row r="309" spans="3:9" x14ac:dyDescent="0.3">
      <c r="C309" t="s">
        <v>41</v>
      </c>
      <c r="D309" t="s">
        <v>37</v>
      </c>
      <c r="E309" t="s">
        <v>15</v>
      </c>
      <c r="F309" s="1">
        <v>714</v>
      </c>
      <c r="G309" s="2">
        <v>231</v>
      </c>
      <c r="H309" s="18">
        <f>VLOOKUP(data[[#This Row],[Product]],products[#All],2,FALSE)</f>
        <v>11.73</v>
      </c>
      <c r="I309" s="2">
        <f>data[[#This Row],[Cost per unit]]*data[[#This Row],[Units]]</f>
        <v>2709.63</v>
      </c>
    </row>
    <row r="310" spans="3:9" x14ac:dyDescent="0.3">
      <c r="C310" t="s">
        <v>9</v>
      </c>
      <c r="D310" t="s">
        <v>38</v>
      </c>
      <c r="E310" t="s">
        <v>25</v>
      </c>
      <c r="F310" s="1">
        <v>3850</v>
      </c>
      <c r="G310" s="2">
        <v>102</v>
      </c>
      <c r="H310" s="18">
        <f>VLOOKUP(data[[#This Row],[Product]],products[#All],2,FALSE)</f>
        <v>13.15</v>
      </c>
      <c r="I310" s="2">
        <f>data[[#This Row],[Cost per unit]]*data[[#This Row],[Units]]</f>
        <v>1341.3</v>
      </c>
    </row>
    <row r="311" spans="3:9" x14ac:dyDescent="0.3">
      <c r="F311" s="1"/>
      <c r="G311" s="2"/>
      <c r="H311" s="2"/>
      <c r="I311" s="2"/>
    </row>
    <row r="312" spans="3:9" x14ac:dyDescent="0.3">
      <c r="F312" s="1"/>
      <c r="G312" s="2"/>
      <c r="H312" s="2"/>
      <c r="I312" s="2"/>
    </row>
    <row r="313" spans="3:9" x14ac:dyDescent="0.3">
      <c r="F313" s="1"/>
      <c r="G313" s="2"/>
      <c r="H313" s="2"/>
      <c r="I313" s="2"/>
    </row>
    <row r="314" spans="3:9" x14ac:dyDescent="0.3">
      <c r="F314" s="1"/>
      <c r="G314" s="2"/>
      <c r="H314" s="2"/>
      <c r="I314" s="2"/>
    </row>
    <row r="315" spans="3:9" x14ac:dyDescent="0.3">
      <c r="F315" s="1"/>
      <c r="G315" s="2"/>
      <c r="H315" s="2"/>
      <c r="I315" s="2"/>
    </row>
    <row r="316" spans="3:9" x14ac:dyDescent="0.3">
      <c r="F316" s="1"/>
      <c r="G316" s="2"/>
      <c r="H316" s="2"/>
      <c r="I316" s="2"/>
    </row>
    <row r="317" spans="3:9" x14ac:dyDescent="0.3">
      <c r="F317" s="1"/>
      <c r="G317" s="2"/>
      <c r="H317" s="2"/>
      <c r="I317" s="2"/>
    </row>
    <row r="318" spans="3:9" x14ac:dyDescent="0.3">
      <c r="F318" s="1"/>
      <c r="G318" s="2"/>
      <c r="H318" s="2"/>
      <c r="I318" s="2"/>
    </row>
    <row r="319" spans="3:9" x14ac:dyDescent="0.3">
      <c r="F319" s="1"/>
      <c r="G319" s="2"/>
      <c r="H319" s="2"/>
      <c r="I319" s="2"/>
    </row>
    <row r="320" spans="3:9" x14ac:dyDescent="0.3">
      <c r="F320" s="1"/>
      <c r="G320" s="2"/>
      <c r="H320" s="2"/>
      <c r="I320" s="2"/>
    </row>
    <row r="321" spans="6:9" x14ac:dyDescent="0.3">
      <c r="F321" s="1"/>
      <c r="G321" s="2"/>
      <c r="H321" s="2"/>
      <c r="I321" s="2"/>
    </row>
    <row r="322" spans="6:9" x14ac:dyDescent="0.3">
      <c r="F322" s="1"/>
      <c r="G322" s="2"/>
      <c r="H322" s="2"/>
      <c r="I322" s="2"/>
    </row>
    <row r="323" spans="6:9" x14ac:dyDescent="0.3">
      <c r="F323" s="1"/>
      <c r="G323" s="2"/>
      <c r="H323" s="2"/>
      <c r="I323" s="2"/>
    </row>
    <row r="324" spans="6:9" x14ac:dyDescent="0.3">
      <c r="F324" s="1"/>
      <c r="G324" s="2"/>
      <c r="H324" s="2"/>
      <c r="I324" s="2"/>
    </row>
    <row r="325" spans="6:9" x14ac:dyDescent="0.3">
      <c r="F325" s="1"/>
      <c r="G325" s="2"/>
      <c r="H325" s="2"/>
      <c r="I325" s="2"/>
    </row>
    <row r="326" spans="6:9" x14ac:dyDescent="0.3">
      <c r="F326" s="1"/>
      <c r="G326" s="2"/>
      <c r="H326" s="2"/>
      <c r="I326" s="2"/>
    </row>
    <row r="327" spans="6:9" x14ac:dyDescent="0.3">
      <c r="F327" s="1"/>
      <c r="G327" s="2"/>
      <c r="H327" s="2"/>
      <c r="I327" s="2"/>
    </row>
    <row r="328" spans="6:9" x14ac:dyDescent="0.3">
      <c r="F328" s="1"/>
      <c r="G328" s="2"/>
      <c r="H328" s="2"/>
      <c r="I328" s="2"/>
    </row>
    <row r="329" spans="6:9" x14ac:dyDescent="0.3">
      <c r="F329" s="1"/>
      <c r="G329" s="2"/>
      <c r="H329" s="2"/>
      <c r="I329" s="2"/>
    </row>
    <row r="330" spans="6:9" x14ac:dyDescent="0.3">
      <c r="F330" s="1"/>
      <c r="G330" s="2"/>
      <c r="H330" s="2"/>
      <c r="I330" s="2"/>
    </row>
    <row r="331" spans="6:9" x14ac:dyDescent="0.3">
      <c r="F331" s="1"/>
      <c r="G331" s="2"/>
      <c r="H331" s="2"/>
      <c r="I331" s="2"/>
    </row>
    <row r="332" spans="6:9" x14ac:dyDescent="0.3">
      <c r="F332" s="1"/>
      <c r="G332" s="2"/>
      <c r="H332" s="2"/>
      <c r="I332" s="2"/>
    </row>
    <row r="333" spans="6:9" x14ac:dyDescent="0.3">
      <c r="F333" s="1"/>
      <c r="G333" s="2"/>
      <c r="H333" s="2"/>
      <c r="I333" s="2"/>
    </row>
    <row r="334" spans="6:9" x14ac:dyDescent="0.3">
      <c r="F334" s="1"/>
      <c r="G334" s="2"/>
      <c r="H334" s="2"/>
      <c r="I334" s="2"/>
    </row>
    <row r="335" spans="6:9" x14ac:dyDescent="0.3">
      <c r="F335" s="1"/>
      <c r="G335" s="2"/>
      <c r="H335" s="2"/>
      <c r="I335" s="2"/>
    </row>
    <row r="336" spans="6:9" x14ac:dyDescent="0.3">
      <c r="F336" s="1"/>
      <c r="G336" s="2"/>
      <c r="H336" s="2"/>
      <c r="I336" s="2"/>
    </row>
    <row r="337" spans="6:9" x14ac:dyDescent="0.3">
      <c r="F337" s="1"/>
      <c r="G337" s="2"/>
      <c r="H337" s="2"/>
      <c r="I337" s="2"/>
    </row>
    <row r="338" spans="6:9" x14ac:dyDescent="0.3">
      <c r="F338" s="1"/>
      <c r="G338" s="2"/>
      <c r="H338" s="2"/>
      <c r="I338" s="2"/>
    </row>
    <row r="339" spans="6:9" x14ac:dyDescent="0.3">
      <c r="F339" s="1"/>
      <c r="G339" s="2"/>
      <c r="H339" s="2"/>
      <c r="I339" s="2"/>
    </row>
    <row r="340" spans="6:9" x14ac:dyDescent="0.3">
      <c r="F340" s="1"/>
      <c r="G340" s="2"/>
      <c r="H340" s="2"/>
      <c r="I340" s="2"/>
    </row>
    <row r="341" spans="6:9" x14ac:dyDescent="0.3">
      <c r="F341" s="1"/>
      <c r="G341" s="2"/>
      <c r="H341" s="2"/>
      <c r="I341" s="2"/>
    </row>
    <row r="342" spans="6:9" x14ac:dyDescent="0.3">
      <c r="F342" s="1"/>
      <c r="G342" s="2"/>
      <c r="H342" s="2"/>
      <c r="I342" s="2"/>
    </row>
    <row r="343" spans="6:9" x14ac:dyDescent="0.3">
      <c r="F343" s="1"/>
      <c r="G343" s="2"/>
      <c r="H343" s="2"/>
      <c r="I343" s="2"/>
    </row>
    <row r="344" spans="6:9" x14ac:dyDescent="0.3">
      <c r="F344" s="1"/>
      <c r="G344" s="2"/>
      <c r="H344" s="2"/>
      <c r="I344" s="2"/>
    </row>
    <row r="345" spans="6:9" x14ac:dyDescent="0.3">
      <c r="F345" s="1"/>
      <c r="G345" s="2"/>
      <c r="H345" s="2"/>
      <c r="I345" s="2"/>
    </row>
    <row r="346" spans="6:9" x14ac:dyDescent="0.3">
      <c r="F346" s="1"/>
      <c r="G346" s="2"/>
      <c r="H346" s="2"/>
      <c r="I346" s="2"/>
    </row>
    <row r="347" spans="6:9" x14ac:dyDescent="0.3">
      <c r="F347" s="1"/>
      <c r="G347" s="2"/>
      <c r="H347" s="2"/>
      <c r="I347" s="2"/>
    </row>
    <row r="348" spans="6:9" x14ac:dyDescent="0.3">
      <c r="F348" s="1"/>
      <c r="G348" s="2"/>
      <c r="H348" s="2"/>
      <c r="I348" s="2"/>
    </row>
    <row r="349" spans="6:9" x14ac:dyDescent="0.3">
      <c r="F349" s="1"/>
      <c r="G349" s="2"/>
      <c r="H349" s="2"/>
      <c r="I349" s="2"/>
    </row>
    <row r="350" spans="6:9" x14ac:dyDescent="0.3">
      <c r="F350" s="1"/>
      <c r="G350" s="2"/>
      <c r="H350" s="2"/>
      <c r="I350" s="2"/>
    </row>
    <row r="351" spans="6:9" x14ac:dyDescent="0.3">
      <c r="F351" s="1"/>
      <c r="G351" s="2"/>
      <c r="H351" s="2"/>
      <c r="I351" s="2"/>
    </row>
    <row r="352" spans="6:9" x14ac:dyDescent="0.3">
      <c r="F352" s="1"/>
      <c r="G352" s="2"/>
      <c r="H352" s="2"/>
      <c r="I352" s="2"/>
    </row>
    <row r="353" spans="6:9" x14ac:dyDescent="0.3">
      <c r="F353" s="1"/>
      <c r="G353" s="2"/>
      <c r="H353" s="2"/>
      <c r="I353" s="2"/>
    </row>
    <row r="354" spans="6:9" x14ac:dyDescent="0.3">
      <c r="F354" s="1"/>
      <c r="G354" s="2"/>
      <c r="H354" s="2"/>
      <c r="I354" s="2"/>
    </row>
    <row r="355" spans="6:9" x14ac:dyDescent="0.3">
      <c r="F355" s="1"/>
      <c r="G355" s="2"/>
      <c r="H355" s="2"/>
      <c r="I355" s="2"/>
    </row>
    <row r="356" spans="6:9" x14ac:dyDescent="0.3">
      <c r="F356" s="1"/>
      <c r="G356" s="2"/>
      <c r="H356" s="2"/>
      <c r="I356" s="2"/>
    </row>
    <row r="357" spans="6:9" x14ac:dyDescent="0.3">
      <c r="F357" s="1"/>
      <c r="G357" s="2"/>
      <c r="H357" s="2"/>
      <c r="I357" s="2"/>
    </row>
    <row r="358" spans="6:9" x14ac:dyDescent="0.3">
      <c r="F358" s="1"/>
      <c r="G358" s="2"/>
      <c r="H358" s="2"/>
      <c r="I358" s="2"/>
    </row>
    <row r="359" spans="6:9" x14ac:dyDescent="0.3">
      <c r="F359" s="1"/>
      <c r="G359" s="2"/>
      <c r="H359" s="2"/>
      <c r="I359" s="2"/>
    </row>
    <row r="360" spans="6:9" x14ac:dyDescent="0.3">
      <c r="F360" s="1"/>
      <c r="G360" s="2"/>
      <c r="H360" s="2"/>
      <c r="I360" s="2"/>
    </row>
    <row r="361" spans="6:9" x14ac:dyDescent="0.3">
      <c r="F361" s="1"/>
      <c r="G361" s="2"/>
      <c r="H361" s="2"/>
      <c r="I361" s="2"/>
    </row>
    <row r="362" spans="6:9" x14ac:dyDescent="0.3">
      <c r="F362" s="1"/>
      <c r="G362" s="2"/>
      <c r="H362" s="2"/>
      <c r="I362" s="2"/>
    </row>
    <row r="363" spans="6:9" x14ac:dyDescent="0.3">
      <c r="F363" s="1"/>
      <c r="G363" s="2"/>
      <c r="H363" s="2"/>
      <c r="I363" s="2"/>
    </row>
    <row r="364" spans="6:9" x14ac:dyDescent="0.3">
      <c r="F364" s="1"/>
      <c r="G364" s="2"/>
      <c r="H364" s="2"/>
      <c r="I364" s="2"/>
    </row>
    <row r="365" spans="6:9" x14ac:dyDescent="0.3">
      <c r="F365" s="1"/>
      <c r="G365" s="2"/>
      <c r="H365" s="2"/>
      <c r="I365" s="2"/>
    </row>
    <row r="366" spans="6:9" x14ac:dyDescent="0.3">
      <c r="F366" s="1"/>
      <c r="G366" s="2"/>
      <c r="H366" s="2"/>
      <c r="I366" s="2"/>
    </row>
    <row r="367" spans="6:9" x14ac:dyDescent="0.3">
      <c r="F367" s="1"/>
      <c r="G367" s="2"/>
      <c r="H367" s="2"/>
      <c r="I367" s="2"/>
    </row>
    <row r="368" spans="6:9" x14ac:dyDescent="0.3">
      <c r="F368" s="1"/>
      <c r="G368" s="2"/>
      <c r="H368" s="2"/>
      <c r="I368" s="2"/>
    </row>
    <row r="369" spans="6:9" x14ac:dyDescent="0.3">
      <c r="F369" s="1"/>
      <c r="G369" s="2"/>
      <c r="H369" s="2"/>
      <c r="I369" s="2"/>
    </row>
    <row r="370" spans="6:9" x14ac:dyDescent="0.3">
      <c r="F370" s="1"/>
      <c r="G370" s="2"/>
      <c r="H370" s="2"/>
      <c r="I370" s="2"/>
    </row>
    <row r="371" spans="6:9" x14ac:dyDescent="0.3">
      <c r="F371" s="1"/>
      <c r="G371" s="2"/>
      <c r="H371" s="2"/>
      <c r="I371" s="2"/>
    </row>
    <row r="372" spans="6:9" x14ac:dyDescent="0.3">
      <c r="F372" s="1"/>
      <c r="G372" s="2"/>
      <c r="H372" s="2"/>
      <c r="I372" s="2"/>
    </row>
    <row r="373" spans="6:9" x14ac:dyDescent="0.3">
      <c r="F373" s="1"/>
      <c r="G373" s="2"/>
      <c r="H373" s="2"/>
      <c r="I373" s="2"/>
    </row>
    <row r="374" spans="6:9" x14ac:dyDescent="0.3">
      <c r="F374" s="1"/>
      <c r="G374" s="2"/>
      <c r="H374" s="2"/>
      <c r="I374" s="2"/>
    </row>
    <row r="375" spans="6:9" x14ac:dyDescent="0.3">
      <c r="F375" s="1"/>
      <c r="G375" s="2"/>
      <c r="H375" s="2"/>
      <c r="I375" s="2"/>
    </row>
    <row r="376" spans="6:9" x14ac:dyDescent="0.3">
      <c r="F376" s="1"/>
      <c r="G376" s="2"/>
      <c r="H376" s="2"/>
      <c r="I376" s="2"/>
    </row>
    <row r="377" spans="6:9" x14ac:dyDescent="0.3">
      <c r="F377" s="1"/>
      <c r="G377" s="2"/>
      <c r="H377" s="2"/>
      <c r="I377" s="2"/>
    </row>
    <row r="378" spans="6:9" x14ac:dyDescent="0.3">
      <c r="F378" s="1"/>
      <c r="G378" s="2"/>
      <c r="H378" s="2"/>
      <c r="I378" s="2"/>
    </row>
    <row r="379" spans="6:9" x14ac:dyDescent="0.3">
      <c r="F379" s="1"/>
      <c r="G379" s="2"/>
      <c r="H379" s="2"/>
      <c r="I379" s="2"/>
    </row>
    <row r="380" spans="6:9" x14ac:dyDescent="0.3">
      <c r="F380" s="1"/>
      <c r="G380" s="2"/>
      <c r="H380" s="2"/>
      <c r="I380" s="2"/>
    </row>
    <row r="381" spans="6:9" x14ac:dyDescent="0.3">
      <c r="F381" s="1"/>
      <c r="G381" s="2"/>
      <c r="H381" s="2"/>
      <c r="I381" s="2"/>
    </row>
    <row r="382" spans="6:9" x14ac:dyDescent="0.3">
      <c r="F382" s="1"/>
      <c r="G382" s="2"/>
      <c r="H382" s="2"/>
      <c r="I382" s="2"/>
    </row>
    <row r="383" spans="6:9" x14ac:dyDescent="0.3">
      <c r="F383" s="1"/>
      <c r="G383" s="2"/>
      <c r="H383" s="2"/>
      <c r="I383" s="2"/>
    </row>
    <row r="384" spans="6:9" x14ac:dyDescent="0.3">
      <c r="F384" s="1"/>
      <c r="G384" s="2"/>
      <c r="H384" s="2"/>
      <c r="I384" s="2"/>
    </row>
    <row r="385" spans="6:9" x14ac:dyDescent="0.3">
      <c r="F385" s="1"/>
      <c r="G385" s="2"/>
      <c r="H385" s="2"/>
      <c r="I385" s="2"/>
    </row>
    <row r="386" spans="6:9" x14ac:dyDescent="0.3">
      <c r="F386" s="1"/>
      <c r="G386" s="2"/>
      <c r="H386" s="2"/>
      <c r="I386" s="2"/>
    </row>
    <row r="387" spans="6:9" x14ac:dyDescent="0.3">
      <c r="F387" s="1"/>
      <c r="G387" s="2"/>
      <c r="H387" s="2"/>
      <c r="I387" s="2"/>
    </row>
    <row r="388" spans="6:9" x14ac:dyDescent="0.3">
      <c r="F388" s="1"/>
      <c r="G388" s="2"/>
      <c r="H388" s="2"/>
      <c r="I388" s="2"/>
    </row>
    <row r="389" spans="6:9" x14ac:dyDescent="0.3">
      <c r="F389" s="1"/>
      <c r="G389" s="2"/>
      <c r="H389" s="2"/>
      <c r="I389" s="2"/>
    </row>
    <row r="390" spans="6:9" x14ac:dyDescent="0.3">
      <c r="F390" s="1"/>
      <c r="G390" s="2"/>
      <c r="H390" s="2"/>
      <c r="I390" s="2"/>
    </row>
    <row r="391" spans="6:9" x14ac:dyDescent="0.3">
      <c r="F391" s="1"/>
      <c r="G391" s="2"/>
      <c r="H391" s="2"/>
      <c r="I391" s="2"/>
    </row>
    <row r="392" spans="6:9" x14ac:dyDescent="0.3">
      <c r="F392" s="1"/>
      <c r="G392" s="2"/>
      <c r="H392" s="2"/>
      <c r="I392" s="2"/>
    </row>
    <row r="393" spans="6:9" x14ac:dyDescent="0.3">
      <c r="F393" s="1"/>
      <c r="G393" s="2"/>
      <c r="H393" s="2"/>
      <c r="I393" s="2"/>
    </row>
    <row r="394" spans="6:9" x14ac:dyDescent="0.3">
      <c r="F394" s="1"/>
      <c r="G394" s="2"/>
      <c r="H394" s="2"/>
      <c r="I394" s="2"/>
    </row>
    <row r="395" spans="6:9" x14ac:dyDescent="0.3">
      <c r="F395" s="1"/>
      <c r="G395" s="2"/>
      <c r="H395" s="2"/>
      <c r="I395" s="2"/>
    </row>
    <row r="396" spans="6:9" x14ac:dyDescent="0.3">
      <c r="F396" s="1"/>
      <c r="G396" s="2"/>
      <c r="H396" s="2"/>
      <c r="I396" s="2"/>
    </row>
    <row r="397" spans="6:9" x14ac:dyDescent="0.3">
      <c r="F397" s="1"/>
      <c r="G397" s="2"/>
      <c r="H397" s="2"/>
      <c r="I397" s="2"/>
    </row>
    <row r="398" spans="6:9" x14ac:dyDescent="0.3">
      <c r="F398" s="1"/>
      <c r="G398" s="2"/>
      <c r="H398" s="2"/>
      <c r="I398" s="2"/>
    </row>
    <row r="399" spans="6:9" x14ac:dyDescent="0.3">
      <c r="F399" s="1"/>
      <c r="G399" s="2"/>
      <c r="H399" s="2"/>
      <c r="I399" s="2"/>
    </row>
    <row r="400" spans="6:9" x14ac:dyDescent="0.3">
      <c r="F400" s="1"/>
      <c r="G400" s="2"/>
      <c r="H400" s="2"/>
      <c r="I400" s="2"/>
    </row>
    <row r="401" spans="6:9" x14ac:dyDescent="0.3">
      <c r="F401" s="1"/>
      <c r="G401" s="2"/>
      <c r="H401" s="2"/>
      <c r="I401" s="2"/>
    </row>
    <row r="402" spans="6:9" x14ac:dyDescent="0.3">
      <c r="F402" s="1"/>
      <c r="G402" s="2"/>
      <c r="H402" s="2"/>
      <c r="I402" s="2"/>
    </row>
    <row r="403" spans="6:9" x14ac:dyDescent="0.3">
      <c r="F403" s="1"/>
      <c r="G403" s="2"/>
      <c r="H403" s="2"/>
      <c r="I403" s="2"/>
    </row>
    <row r="404" spans="6:9" x14ac:dyDescent="0.3">
      <c r="F404" s="1"/>
      <c r="G404" s="2"/>
      <c r="H404" s="2"/>
      <c r="I404" s="2"/>
    </row>
    <row r="405" spans="6:9" x14ac:dyDescent="0.3">
      <c r="F405" s="1"/>
      <c r="G405" s="2"/>
      <c r="H405" s="2"/>
      <c r="I405" s="2"/>
    </row>
    <row r="406" spans="6:9" x14ac:dyDescent="0.3">
      <c r="F406" s="1"/>
      <c r="G406" s="2"/>
      <c r="H406" s="2"/>
      <c r="I406" s="2"/>
    </row>
    <row r="407" spans="6:9" x14ac:dyDescent="0.3">
      <c r="F407" s="1"/>
      <c r="G407" s="2"/>
      <c r="H407" s="2"/>
      <c r="I407" s="2"/>
    </row>
    <row r="408" spans="6:9" x14ac:dyDescent="0.3">
      <c r="F408" s="1"/>
      <c r="G408" s="2"/>
      <c r="H408" s="2"/>
      <c r="I408" s="2"/>
    </row>
    <row r="409" spans="6:9" x14ac:dyDescent="0.3">
      <c r="F409" s="1"/>
      <c r="G409" s="2"/>
      <c r="H409" s="2"/>
      <c r="I409" s="2"/>
    </row>
    <row r="410" spans="6:9" x14ac:dyDescent="0.3">
      <c r="F410" s="1"/>
      <c r="G410" s="2"/>
      <c r="H410" s="2"/>
      <c r="I410" s="2"/>
    </row>
    <row r="411" spans="6:9" x14ac:dyDescent="0.3">
      <c r="F411" s="1"/>
      <c r="G411" s="2"/>
      <c r="H411" s="2"/>
      <c r="I411" s="2"/>
    </row>
    <row r="412" spans="6:9" x14ac:dyDescent="0.3">
      <c r="F412" s="1"/>
      <c r="G412" s="2"/>
      <c r="H412" s="2"/>
      <c r="I412" s="2"/>
    </row>
    <row r="413" spans="6:9" x14ac:dyDescent="0.3">
      <c r="F413" s="1"/>
      <c r="G413" s="2"/>
      <c r="H413" s="2"/>
      <c r="I413" s="2"/>
    </row>
    <row r="414" spans="6:9" x14ac:dyDescent="0.3">
      <c r="F414" s="1"/>
      <c r="G414" s="2"/>
      <c r="H414" s="2"/>
      <c r="I414" s="2"/>
    </row>
    <row r="415" spans="6:9" x14ac:dyDescent="0.3">
      <c r="F415" s="1"/>
      <c r="G415" s="2"/>
      <c r="H415" s="2"/>
      <c r="I415" s="2"/>
    </row>
    <row r="416" spans="6:9" x14ac:dyDescent="0.3">
      <c r="F416" s="1"/>
      <c r="G416" s="2"/>
      <c r="H416" s="2"/>
      <c r="I416" s="2"/>
    </row>
    <row r="417" spans="6:9" x14ac:dyDescent="0.3">
      <c r="F417" s="1"/>
      <c r="G417" s="2"/>
      <c r="H417" s="2"/>
      <c r="I417" s="2"/>
    </row>
    <row r="418" spans="6:9" x14ac:dyDescent="0.3">
      <c r="F418" s="1"/>
      <c r="G418" s="2"/>
      <c r="H418" s="2"/>
      <c r="I418" s="2"/>
    </row>
    <row r="419" spans="6:9" x14ac:dyDescent="0.3">
      <c r="F419" s="1"/>
      <c r="G419" s="2"/>
      <c r="H419" s="2"/>
      <c r="I419" s="2"/>
    </row>
    <row r="420" spans="6:9" x14ac:dyDescent="0.3">
      <c r="F420" s="1"/>
      <c r="G420" s="2"/>
      <c r="H420" s="2"/>
      <c r="I420" s="2"/>
    </row>
    <row r="421" spans="6:9" x14ac:dyDescent="0.3">
      <c r="F421" s="1"/>
      <c r="G421" s="2"/>
      <c r="H421" s="2"/>
      <c r="I421" s="2"/>
    </row>
    <row r="422" spans="6:9" x14ac:dyDescent="0.3">
      <c r="F422" s="1"/>
      <c r="G422" s="2"/>
      <c r="H422" s="2"/>
      <c r="I422" s="2"/>
    </row>
    <row r="423" spans="6:9" x14ac:dyDescent="0.3">
      <c r="F423" s="1"/>
      <c r="G423" s="2"/>
      <c r="H423" s="2"/>
      <c r="I423" s="2"/>
    </row>
    <row r="424" spans="6:9" x14ac:dyDescent="0.3">
      <c r="F424" s="1"/>
      <c r="G424" s="2"/>
      <c r="H424" s="2"/>
      <c r="I424" s="2"/>
    </row>
    <row r="425" spans="6:9" x14ac:dyDescent="0.3">
      <c r="F425" s="1"/>
      <c r="G425" s="2"/>
      <c r="H425" s="2"/>
      <c r="I425" s="2"/>
    </row>
    <row r="426" spans="6:9" x14ac:dyDescent="0.3">
      <c r="F426" s="1"/>
      <c r="G426" s="2"/>
      <c r="H426" s="2"/>
      <c r="I426" s="2"/>
    </row>
    <row r="427" spans="6:9" x14ac:dyDescent="0.3">
      <c r="F427" s="1"/>
      <c r="G427" s="2"/>
      <c r="H427" s="2"/>
      <c r="I427" s="2"/>
    </row>
    <row r="428" spans="6:9" x14ac:dyDescent="0.3">
      <c r="F428" s="1"/>
      <c r="G428" s="2"/>
      <c r="H428" s="2"/>
      <c r="I428" s="2"/>
    </row>
    <row r="429" spans="6:9" x14ac:dyDescent="0.3">
      <c r="F429" s="1"/>
      <c r="G429" s="2"/>
      <c r="H429" s="2"/>
      <c r="I429" s="2"/>
    </row>
    <row r="430" spans="6:9" x14ac:dyDescent="0.3">
      <c r="F430" s="1"/>
      <c r="G430" s="2"/>
      <c r="H430" s="2"/>
      <c r="I430" s="2"/>
    </row>
    <row r="431" spans="6:9" x14ac:dyDescent="0.3">
      <c r="F431" s="1"/>
      <c r="G431" s="2"/>
      <c r="H431" s="2"/>
      <c r="I431" s="2"/>
    </row>
    <row r="432" spans="6:9" x14ac:dyDescent="0.3">
      <c r="F432" s="1"/>
      <c r="G432" s="2"/>
      <c r="H432" s="2"/>
      <c r="I432" s="2"/>
    </row>
    <row r="433" spans="6:9" x14ac:dyDescent="0.3">
      <c r="F433" s="1"/>
      <c r="G433" s="2"/>
      <c r="H433" s="2"/>
      <c r="I433" s="2"/>
    </row>
    <row r="434" spans="6:9" x14ac:dyDescent="0.3">
      <c r="F434" s="1"/>
      <c r="G434" s="2"/>
      <c r="H434" s="2"/>
      <c r="I434" s="2"/>
    </row>
    <row r="435" spans="6:9" x14ac:dyDescent="0.3">
      <c r="F435" s="1"/>
      <c r="G435" s="2"/>
      <c r="H435" s="2"/>
      <c r="I435" s="2"/>
    </row>
    <row r="436" spans="6:9" x14ac:dyDescent="0.3">
      <c r="F436" s="1"/>
      <c r="G436" s="2"/>
      <c r="H436" s="2"/>
      <c r="I436" s="2"/>
    </row>
    <row r="437" spans="6:9" x14ac:dyDescent="0.3">
      <c r="F437" s="1"/>
      <c r="G437" s="2"/>
      <c r="H437" s="2"/>
      <c r="I437" s="2"/>
    </row>
    <row r="438" spans="6:9" x14ac:dyDescent="0.3">
      <c r="F438" s="1"/>
      <c r="G438" s="2"/>
      <c r="H438" s="2"/>
      <c r="I438" s="2"/>
    </row>
    <row r="439" spans="6:9" x14ac:dyDescent="0.3">
      <c r="F439" s="1"/>
      <c r="G439" s="2"/>
      <c r="H439" s="2"/>
      <c r="I439" s="2"/>
    </row>
    <row r="440" spans="6:9" x14ac:dyDescent="0.3">
      <c r="F440" s="1"/>
      <c r="G440" s="2"/>
      <c r="H440" s="2"/>
      <c r="I440" s="2"/>
    </row>
    <row r="441" spans="6:9" x14ac:dyDescent="0.3">
      <c r="F441" s="1"/>
      <c r="G441" s="2"/>
      <c r="H441" s="2"/>
      <c r="I441" s="2"/>
    </row>
    <row r="442" spans="6:9" x14ac:dyDescent="0.3">
      <c r="F442" s="1"/>
      <c r="G442" s="2"/>
      <c r="H442" s="2"/>
      <c r="I442" s="2"/>
    </row>
    <row r="443" spans="6:9" x14ac:dyDescent="0.3">
      <c r="F443" s="1"/>
      <c r="G443" s="2"/>
      <c r="H443" s="2"/>
      <c r="I443" s="2"/>
    </row>
    <row r="444" spans="6:9" x14ac:dyDescent="0.3">
      <c r="F444" s="1"/>
      <c r="G444" s="2"/>
      <c r="H444" s="2"/>
      <c r="I444" s="2"/>
    </row>
    <row r="445" spans="6:9" x14ac:dyDescent="0.3">
      <c r="F445" s="1"/>
      <c r="G445" s="2"/>
      <c r="H445" s="2"/>
      <c r="I445" s="2"/>
    </row>
    <row r="446" spans="6:9" x14ac:dyDescent="0.3">
      <c r="F446" s="1"/>
      <c r="G446" s="2"/>
      <c r="H446" s="2"/>
      <c r="I446" s="2"/>
    </row>
    <row r="447" spans="6:9" x14ac:dyDescent="0.3">
      <c r="F447" s="1"/>
      <c r="G447" s="2"/>
      <c r="H447" s="2"/>
      <c r="I447" s="2"/>
    </row>
    <row r="448" spans="6:9" x14ac:dyDescent="0.3">
      <c r="F448" s="1"/>
      <c r="G448" s="2"/>
      <c r="H448" s="2"/>
      <c r="I448" s="2"/>
    </row>
    <row r="449" spans="6:9" x14ac:dyDescent="0.3">
      <c r="F449" s="1"/>
      <c r="G449" s="2"/>
      <c r="H449" s="2"/>
      <c r="I449" s="2"/>
    </row>
    <row r="450" spans="6:9" x14ac:dyDescent="0.3">
      <c r="F450" s="1"/>
      <c r="G450" s="2"/>
      <c r="H450" s="2"/>
      <c r="I450" s="2"/>
    </row>
    <row r="451" spans="6:9" x14ac:dyDescent="0.3">
      <c r="F451" s="1"/>
      <c r="G451" s="2"/>
      <c r="H451" s="2"/>
      <c r="I451" s="2"/>
    </row>
    <row r="452" spans="6:9" x14ac:dyDescent="0.3">
      <c r="F452" s="1"/>
      <c r="G452" s="2"/>
      <c r="H452" s="2"/>
      <c r="I452" s="2"/>
    </row>
    <row r="453" spans="6:9" x14ac:dyDescent="0.3">
      <c r="F453" s="1"/>
      <c r="G453" s="2"/>
      <c r="H453" s="2"/>
      <c r="I453" s="2"/>
    </row>
    <row r="454" spans="6:9" x14ac:dyDescent="0.3">
      <c r="F454" s="1"/>
      <c r="G454" s="2"/>
      <c r="H454" s="2"/>
      <c r="I454" s="2"/>
    </row>
    <row r="455" spans="6:9" x14ac:dyDescent="0.3">
      <c r="F455" s="1"/>
      <c r="G455" s="2"/>
      <c r="H455" s="2"/>
      <c r="I455" s="2"/>
    </row>
    <row r="456" spans="6:9" x14ac:dyDescent="0.3">
      <c r="F456" s="1"/>
      <c r="G456" s="2"/>
      <c r="H456" s="2"/>
      <c r="I456" s="2"/>
    </row>
    <row r="457" spans="6:9" x14ac:dyDescent="0.3">
      <c r="F457" s="1"/>
      <c r="G457" s="2"/>
      <c r="H457" s="2"/>
      <c r="I457" s="2"/>
    </row>
    <row r="458" spans="6:9" x14ac:dyDescent="0.3">
      <c r="F458" s="1"/>
      <c r="G458" s="2"/>
      <c r="H458" s="2"/>
      <c r="I458" s="2"/>
    </row>
    <row r="459" spans="6:9" x14ac:dyDescent="0.3">
      <c r="F459" s="1"/>
      <c r="G459" s="2"/>
      <c r="H459" s="2"/>
      <c r="I459" s="2"/>
    </row>
    <row r="460" spans="6:9" x14ac:dyDescent="0.3">
      <c r="F460" s="1"/>
      <c r="G460" s="2"/>
      <c r="H460" s="2"/>
      <c r="I460" s="2"/>
    </row>
    <row r="461" spans="6:9" x14ac:dyDescent="0.3">
      <c r="F461" s="1"/>
      <c r="G461" s="2"/>
      <c r="H461" s="2"/>
      <c r="I461" s="2"/>
    </row>
    <row r="462" spans="6:9" x14ac:dyDescent="0.3">
      <c r="F462" s="1"/>
      <c r="G462" s="2"/>
      <c r="H462" s="2"/>
      <c r="I462" s="2"/>
    </row>
    <row r="463" spans="6:9" x14ac:dyDescent="0.3">
      <c r="F463" s="1"/>
      <c r="G463" s="2"/>
      <c r="H463" s="2"/>
      <c r="I463" s="2"/>
    </row>
    <row r="464" spans="6:9" x14ac:dyDescent="0.3">
      <c r="F464" s="1"/>
      <c r="G464" s="2"/>
      <c r="H464" s="2"/>
      <c r="I464" s="2"/>
    </row>
    <row r="465" spans="6:9" x14ac:dyDescent="0.3">
      <c r="F465" s="1"/>
      <c r="G465" s="2"/>
      <c r="H465" s="2"/>
      <c r="I465" s="2"/>
    </row>
    <row r="466" spans="6:9" x14ac:dyDescent="0.3">
      <c r="F466" s="1"/>
      <c r="G466" s="2"/>
      <c r="H466" s="2"/>
      <c r="I466" s="2"/>
    </row>
    <row r="467" spans="6:9" x14ac:dyDescent="0.3">
      <c r="F467" s="1"/>
      <c r="G467" s="2"/>
      <c r="H467" s="2"/>
      <c r="I467" s="2"/>
    </row>
    <row r="468" spans="6:9" x14ac:dyDescent="0.3">
      <c r="F468" s="1"/>
      <c r="G468" s="2"/>
      <c r="H468" s="2"/>
      <c r="I468" s="2"/>
    </row>
    <row r="469" spans="6:9" x14ac:dyDescent="0.3">
      <c r="F469" s="1"/>
      <c r="G469" s="2"/>
      <c r="H469" s="2"/>
      <c r="I469" s="2"/>
    </row>
    <row r="470" spans="6:9" x14ac:dyDescent="0.3">
      <c r="F470" s="1"/>
      <c r="G470" s="2"/>
      <c r="H470" s="2"/>
      <c r="I470" s="2"/>
    </row>
    <row r="471" spans="6:9" x14ac:dyDescent="0.3">
      <c r="F471" s="1"/>
      <c r="G471" s="2"/>
      <c r="H471" s="2"/>
      <c r="I471" s="2"/>
    </row>
    <row r="472" spans="6:9" x14ac:dyDescent="0.3">
      <c r="F472" s="1"/>
      <c r="G472" s="2"/>
      <c r="H472" s="2"/>
      <c r="I472" s="2"/>
    </row>
    <row r="473" spans="6:9" x14ac:dyDescent="0.3">
      <c r="F473" s="1"/>
      <c r="G473" s="2"/>
      <c r="H473" s="2"/>
      <c r="I473" s="2"/>
    </row>
    <row r="474" spans="6:9" x14ac:dyDescent="0.3">
      <c r="F474" s="1"/>
      <c r="G474" s="2"/>
      <c r="H474" s="2"/>
      <c r="I474" s="2"/>
    </row>
    <row r="475" spans="6:9" x14ac:dyDescent="0.3">
      <c r="F475" s="1"/>
      <c r="G475" s="2"/>
      <c r="H475" s="2"/>
      <c r="I475" s="2"/>
    </row>
    <row r="476" spans="6:9" x14ac:dyDescent="0.3">
      <c r="F476" s="1"/>
      <c r="G476" s="2"/>
      <c r="H476" s="2"/>
      <c r="I476" s="2"/>
    </row>
    <row r="477" spans="6:9" x14ac:dyDescent="0.3">
      <c r="F477" s="1"/>
      <c r="G477" s="2"/>
      <c r="H477" s="2"/>
      <c r="I477" s="2"/>
    </row>
    <row r="478" spans="6:9" x14ac:dyDescent="0.3">
      <c r="F478" s="1"/>
      <c r="G478" s="2"/>
      <c r="H478" s="2"/>
      <c r="I478" s="2"/>
    </row>
    <row r="479" spans="6:9" x14ac:dyDescent="0.3">
      <c r="F479" s="1"/>
      <c r="G479" s="2"/>
      <c r="H479" s="2"/>
      <c r="I479" s="2"/>
    </row>
    <row r="480" spans="6:9" x14ac:dyDescent="0.3">
      <c r="F480" s="1"/>
      <c r="G480" s="2"/>
      <c r="H480" s="2"/>
      <c r="I480" s="2"/>
    </row>
    <row r="481" spans="6:9" x14ac:dyDescent="0.3">
      <c r="F481" s="1"/>
      <c r="G481" s="2"/>
      <c r="H481" s="2"/>
      <c r="I481" s="2"/>
    </row>
    <row r="482" spans="6:9" x14ac:dyDescent="0.3">
      <c r="F482" s="1"/>
      <c r="G482" s="2"/>
      <c r="H482" s="2"/>
      <c r="I482" s="2"/>
    </row>
    <row r="483" spans="6:9" x14ac:dyDescent="0.3">
      <c r="F483" s="1"/>
      <c r="G483" s="2"/>
      <c r="H483" s="2"/>
      <c r="I483" s="2"/>
    </row>
    <row r="484" spans="6:9" x14ac:dyDescent="0.3">
      <c r="F484" s="1"/>
      <c r="G484" s="2"/>
      <c r="H484" s="2"/>
      <c r="I484" s="2"/>
    </row>
    <row r="485" spans="6:9" x14ac:dyDescent="0.3">
      <c r="F485" s="1"/>
      <c r="G485" s="2"/>
      <c r="H485" s="2"/>
      <c r="I485" s="2"/>
    </row>
    <row r="486" spans="6:9" x14ac:dyDescent="0.3">
      <c r="F486" s="1"/>
      <c r="G486" s="2"/>
      <c r="H486" s="2"/>
      <c r="I486" s="2"/>
    </row>
    <row r="487" spans="6:9" x14ac:dyDescent="0.3">
      <c r="F487" s="1"/>
      <c r="G487" s="2"/>
      <c r="H487" s="2"/>
      <c r="I487" s="2"/>
    </row>
    <row r="488" spans="6:9" x14ac:dyDescent="0.3">
      <c r="F488" s="1"/>
      <c r="G488" s="2"/>
      <c r="H488" s="2"/>
      <c r="I488" s="2"/>
    </row>
    <row r="489" spans="6:9" x14ac:dyDescent="0.3">
      <c r="F489" s="1"/>
      <c r="G489" s="2"/>
      <c r="H489" s="2"/>
      <c r="I489" s="2"/>
    </row>
    <row r="490" spans="6:9" x14ac:dyDescent="0.3">
      <c r="F490" s="1"/>
      <c r="G490" s="2"/>
      <c r="H490" s="2"/>
      <c r="I490" s="2"/>
    </row>
    <row r="491" spans="6:9" x14ac:dyDescent="0.3">
      <c r="F491" s="1"/>
      <c r="G491" s="2"/>
      <c r="H491" s="2"/>
      <c r="I491" s="2"/>
    </row>
    <row r="492" spans="6:9" x14ac:dyDescent="0.3">
      <c r="F492" s="1"/>
      <c r="G492" s="2"/>
      <c r="H492" s="2"/>
      <c r="I492" s="2"/>
    </row>
    <row r="493" spans="6:9" x14ac:dyDescent="0.3">
      <c r="F493" s="1"/>
      <c r="G493" s="2"/>
      <c r="H493" s="2"/>
      <c r="I493" s="2"/>
    </row>
    <row r="494" spans="6:9" x14ac:dyDescent="0.3">
      <c r="F494" s="1"/>
      <c r="G494" s="2"/>
      <c r="H494" s="2"/>
      <c r="I494" s="2"/>
    </row>
    <row r="495" spans="6:9" x14ac:dyDescent="0.3">
      <c r="F495" s="1"/>
      <c r="G495" s="2"/>
      <c r="H495" s="2"/>
      <c r="I495" s="2"/>
    </row>
    <row r="496" spans="6:9" x14ac:dyDescent="0.3">
      <c r="F496" s="1"/>
      <c r="G496" s="2"/>
      <c r="H496" s="2"/>
      <c r="I496" s="2"/>
    </row>
    <row r="497" spans="6:9" x14ac:dyDescent="0.3">
      <c r="F497" s="1"/>
      <c r="G497" s="2"/>
      <c r="H497" s="2"/>
      <c r="I497" s="2"/>
    </row>
    <row r="498" spans="6:9" x14ac:dyDescent="0.3">
      <c r="F498" s="1"/>
      <c r="G498" s="2"/>
      <c r="H498" s="2"/>
      <c r="I498" s="2"/>
    </row>
    <row r="499" spans="6:9" x14ac:dyDescent="0.3">
      <c r="F499" s="1"/>
      <c r="G499" s="2"/>
      <c r="H499" s="2"/>
      <c r="I499" s="2"/>
    </row>
    <row r="500" spans="6:9" x14ac:dyDescent="0.3">
      <c r="F500" s="1"/>
      <c r="G500" s="2"/>
      <c r="H500" s="2"/>
      <c r="I500" s="2"/>
    </row>
    <row r="501" spans="6:9" x14ac:dyDescent="0.3">
      <c r="F501" s="1"/>
      <c r="G501" s="2"/>
      <c r="H501" s="2"/>
      <c r="I501" s="2"/>
    </row>
    <row r="502" spans="6:9" x14ac:dyDescent="0.3">
      <c r="F502" s="1"/>
      <c r="G502" s="2"/>
      <c r="H502" s="2"/>
      <c r="I502" s="2"/>
    </row>
    <row r="503" spans="6:9" x14ac:dyDescent="0.3">
      <c r="F503" s="1"/>
      <c r="G503" s="2"/>
      <c r="H503" s="2"/>
      <c r="I503" s="2"/>
    </row>
    <row r="504" spans="6:9" x14ac:dyDescent="0.3">
      <c r="F504" s="1"/>
      <c r="G504" s="2"/>
      <c r="H504" s="2"/>
      <c r="I504" s="2"/>
    </row>
    <row r="505" spans="6:9" x14ac:dyDescent="0.3">
      <c r="F505" s="1"/>
      <c r="G505" s="2"/>
      <c r="H505" s="2"/>
      <c r="I505" s="2"/>
    </row>
    <row r="506" spans="6:9" x14ac:dyDescent="0.3">
      <c r="F506" s="1"/>
      <c r="G506" s="2"/>
      <c r="H506" s="2"/>
      <c r="I506" s="2"/>
    </row>
    <row r="507" spans="6:9" x14ac:dyDescent="0.3">
      <c r="F507" s="1"/>
      <c r="G507" s="2"/>
      <c r="H507" s="2"/>
      <c r="I507" s="2"/>
    </row>
    <row r="508" spans="6:9" x14ac:dyDescent="0.3">
      <c r="F508" s="1"/>
      <c r="G508" s="2"/>
      <c r="H508" s="2"/>
      <c r="I508" s="2"/>
    </row>
    <row r="509" spans="6:9" x14ac:dyDescent="0.3">
      <c r="F509" s="1"/>
      <c r="G509" s="2"/>
      <c r="H509" s="2"/>
      <c r="I509" s="2"/>
    </row>
    <row r="510" spans="6:9" x14ac:dyDescent="0.3">
      <c r="F510" s="1"/>
      <c r="G510" s="2"/>
      <c r="H510" s="2"/>
      <c r="I510" s="2"/>
    </row>
    <row r="511" spans="6:9" x14ac:dyDescent="0.3">
      <c r="F511" s="1"/>
      <c r="G511" s="2"/>
      <c r="H511" s="2"/>
      <c r="I511" s="2"/>
    </row>
    <row r="512" spans="6:9" x14ac:dyDescent="0.3">
      <c r="F512" s="1"/>
      <c r="G512" s="2"/>
      <c r="H512" s="2"/>
      <c r="I512" s="2"/>
    </row>
    <row r="513" spans="6:9" x14ac:dyDescent="0.3">
      <c r="F513" s="1"/>
      <c r="G513" s="2"/>
      <c r="H513" s="2"/>
      <c r="I513" s="2"/>
    </row>
    <row r="514" spans="6:9" x14ac:dyDescent="0.3">
      <c r="F514" s="1"/>
      <c r="G514" s="2"/>
      <c r="H514" s="2"/>
      <c r="I514" s="2"/>
    </row>
    <row r="515" spans="6:9" x14ac:dyDescent="0.3">
      <c r="F515" s="1"/>
      <c r="G515" s="2"/>
      <c r="H515" s="2"/>
      <c r="I515" s="2"/>
    </row>
    <row r="516" spans="6:9" x14ac:dyDescent="0.3">
      <c r="F516" s="1"/>
      <c r="G516" s="2"/>
      <c r="H516" s="2"/>
      <c r="I516" s="2"/>
    </row>
    <row r="517" spans="6:9" x14ac:dyDescent="0.3">
      <c r="F517" s="1"/>
      <c r="G517" s="2"/>
      <c r="H517" s="2"/>
      <c r="I517" s="2"/>
    </row>
    <row r="518" spans="6:9" x14ac:dyDescent="0.3">
      <c r="F518" s="1"/>
      <c r="G518" s="2"/>
      <c r="H518" s="2"/>
      <c r="I518" s="2"/>
    </row>
    <row r="519" spans="6:9" x14ac:dyDescent="0.3">
      <c r="F519" s="1"/>
      <c r="G519" s="2"/>
      <c r="H519" s="2"/>
      <c r="I519" s="2"/>
    </row>
    <row r="520" spans="6:9" x14ac:dyDescent="0.3">
      <c r="F520" s="1"/>
      <c r="G520" s="2"/>
      <c r="H520" s="2"/>
      <c r="I520" s="2"/>
    </row>
    <row r="521" spans="6:9" x14ac:dyDescent="0.3">
      <c r="F521" s="1"/>
      <c r="G521" s="2"/>
      <c r="H521" s="2"/>
      <c r="I521" s="2"/>
    </row>
    <row r="522" spans="6:9" x14ac:dyDescent="0.3">
      <c r="F522" s="1"/>
      <c r="G522" s="2"/>
      <c r="H522" s="2"/>
      <c r="I522" s="2"/>
    </row>
    <row r="523" spans="6:9" x14ac:dyDescent="0.3">
      <c r="F523" s="1"/>
      <c r="G523" s="2"/>
      <c r="H523" s="2"/>
      <c r="I523" s="2"/>
    </row>
    <row r="524" spans="6:9" x14ac:dyDescent="0.3">
      <c r="F524" s="1"/>
      <c r="G524" s="2"/>
      <c r="H524" s="2"/>
      <c r="I524" s="2"/>
    </row>
    <row r="525" spans="6:9" x14ac:dyDescent="0.3">
      <c r="F525" s="1"/>
      <c r="G525" s="2"/>
      <c r="H525" s="2"/>
      <c r="I525" s="2"/>
    </row>
    <row r="526" spans="6:9" x14ac:dyDescent="0.3">
      <c r="F526" s="1"/>
      <c r="G526" s="2"/>
      <c r="H526" s="2"/>
      <c r="I526" s="2"/>
    </row>
    <row r="527" spans="6:9" x14ac:dyDescent="0.3">
      <c r="F527" s="1"/>
      <c r="G527" s="2"/>
      <c r="H527" s="2"/>
      <c r="I527" s="2"/>
    </row>
    <row r="528" spans="6:9" x14ac:dyDescent="0.3">
      <c r="F528" s="1"/>
      <c r="G528" s="2"/>
      <c r="H528" s="2"/>
      <c r="I528" s="2"/>
    </row>
    <row r="529" spans="6:9" x14ac:dyDescent="0.3">
      <c r="F529" s="1"/>
      <c r="G529" s="2"/>
      <c r="H529" s="2"/>
      <c r="I529" s="2"/>
    </row>
    <row r="530" spans="6:9" x14ac:dyDescent="0.3">
      <c r="F530" s="1"/>
      <c r="G530" s="2"/>
      <c r="H530" s="2"/>
      <c r="I530" s="2"/>
    </row>
    <row r="531" spans="6:9" x14ac:dyDescent="0.3">
      <c r="F531" s="1"/>
      <c r="G531" s="2"/>
      <c r="H531" s="2"/>
      <c r="I531" s="2"/>
    </row>
    <row r="532" spans="6:9" x14ac:dyDescent="0.3">
      <c r="F532" s="1"/>
      <c r="G532" s="2"/>
      <c r="H532" s="2"/>
      <c r="I532" s="2"/>
    </row>
    <row r="533" spans="6:9" x14ac:dyDescent="0.3">
      <c r="F533" s="1"/>
      <c r="G533" s="2"/>
      <c r="H533" s="2"/>
      <c r="I533" s="2"/>
    </row>
    <row r="534" spans="6:9" x14ac:dyDescent="0.3">
      <c r="F534" s="1"/>
      <c r="G534" s="2"/>
      <c r="H534" s="2"/>
      <c r="I534" s="2"/>
    </row>
    <row r="535" spans="6:9" x14ac:dyDescent="0.3">
      <c r="F535" s="1"/>
      <c r="G535" s="2"/>
      <c r="H535" s="2"/>
      <c r="I535" s="2"/>
    </row>
    <row r="536" spans="6:9" x14ac:dyDescent="0.3">
      <c r="F536" s="1"/>
      <c r="G536" s="2"/>
      <c r="H536" s="2"/>
      <c r="I536" s="2"/>
    </row>
    <row r="537" spans="6:9" x14ac:dyDescent="0.3">
      <c r="F537" s="1"/>
      <c r="G537" s="2"/>
      <c r="H537" s="2"/>
      <c r="I537" s="2"/>
    </row>
    <row r="538" spans="6:9" x14ac:dyDescent="0.3">
      <c r="F538" s="1"/>
      <c r="G538" s="2"/>
      <c r="H538" s="2"/>
      <c r="I538" s="2"/>
    </row>
    <row r="539" spans="6:9" x14ac:dyDescent="0.3">
      <c r="F539" s="1"/>
      <c r="G539" s="2"/>
      <c r="H539" s="2"/>
      <c r="I539" s="2"/>
    </row>
    <row r="540" spans="6:9" x14ac:dyDescent="0.3">
      <c r="F540" s="1"/>
      <c r="G540" s="2"/>
      <c r="H540" s="2"/>
      <c r="I540" s="2"/>
    </row>
    <row r="541" spans="6:9" x14ac:dyDescent="0.3">
      <c r="F541" s="1"/>
      <c r="G541" s="2"/>
      <c r="H541" s="2"/>
      <c r="I541" s="2"/>
    </row>
    <row r="542" spans="6:9" x14ac:dyDescent="0.3">
      <c r="F542" s="1"/>
      <c r="G542" s="2"/>
      <c r="H542" s="2"/>
      <c r="I542" s="2"/>
    </row>
    <row r="543" spans="6:9" x14ac:dyDescent="0.3">
      <c r="F543" s="1"/>
      <c r="G543" s="2"/>
      <c r="H543" s="2"/>
      <c r="I543" s="2"/>
    </row>
    <row r="544" spans="6:9" x14ac:dyDescent="0.3">
      <c r="F544" s="1"/>
      <c r="G544" s="2"/>
      <c r="H544" s="2"/>
      <c r="I544" s="2"/>
    </row>
    <row r="545" spans="6:9" x14ac:dyDescent="0.3">
      <c r="F545" s="1"/>
      <c r="G545" s="2"/>
      <c r="H545" s="2"/>
      <c r="I545" s="2"/>
    </row>
    <row r="546" spans="6:9" x14ac:dyDescent="0.3">
      <c r="F546" s="1"/>
      <c r="G546" s="2"/>
      <c r="H546" s="2"/>
      <c r="I546" s="2"/>
    </row>
    <row r="547" spans="6:9" x14ac:dyDescent="0.3">
      <c r="F547" s="1"/>
      <c r="G547" s="2"/>
      <c r="H547" s="2"/>
      <c r="I547" s="2"/>
    </row>
    <row r="548" spans="6:9" x14ac:dyDescent="0.3">
      <c r="F548" s="1"/>
      <c r="G548" s="2"/>
      <c r="H548" s="2"/>
      <c r="I548" s="2"/>
    </row>
    <row r="549" spans="6:9" x14ac:dyDescent="0.3">
      <c r="F549" s="1"/>
      <c r="G549" s="2"/>
      <c r="H549" s="2"/>
      <c r="I549" s="2"/>
    </row>
    <row r="550" spans="6:9" x14ac:dyDescent="0.3">
      <c r="F550" s="1"/>
      <c r="G550" s="2"/>
      <c r="H550" s="2"/>
      <c r="I550" s="2"/>
    </row>
    <row r="551" spans="6:9" x14ac:dyDescent="0.3">
      <c r="F551" s="1"/>
      <c r="G551" s="2"/>
      <c r="H551" s="2"/>
      <c r="I551" s="2"/>
    </row>
    <row r="552" spans="6:9" x14ac:dyDescent="0.3">
      <c r="F552" s="1"/>
      <c r="G552" s="2"/>
      <c r="H552" s="2"/>
      <c r="I552" s="2"/>
    </row>
    <row r="553" spans="6:9" x14ac:dyDescent="0.3">
      <c r="F553" s="1"/>
      <c r="G553" s="2"/>
      <c r="H553" s="2"/>
      <c r="I553" s="2"/>
    </row>
    <row r="554" spans="6:9" x14ac:dyDescent="0.3">
      <c r="F554" s="1"/>
      <c r="G554" s="2"/>
      <c r="H554" s="2"/>
      <c r="I554" s="2"/>
    </row>
    <row r="555" spans="6:9" x14ac:dyDescent="0.3">
      <c r="F555" s="1"/>
      <c r="G555" s="2"/>
      <c r="H555" s="2"/>
      <c r="I555" s="2"/>
    </row>
    <row r="556" spans="6:9" x14ac:dyDescent="0.3">
      <c r="F556" s="1"/>
      <c r="G556" s="2"/>
      <c r="H556" s="2"/>
      <c r="I556" s="2"/>
    </row>
    <row r="557" spans="6:9" x14ac:dyDescent="0.3">
      <c r="F557" s="1"/>
      <c r="G557" s="2"/>
      <c r="H557" s="2"/>
      <c r="I557" s="2"/>
    </row>
    <row r="558" spans="6:9" x14ac:dyDescent="0.3">
      <c r="F558" s="1"/>
      <c r="G558" s="2"/>
      <c r="H558" s="2"/>
      <c r="I558" s="2"/>
    </row>
    <row r="559" spans="6:9" x14ac:dyDescent="0.3">
      <c r="F559" s="1"/>
      <c r="G559" s="2"/>
      <c r="H559" s="2"/>
      <c r="I559" s="2"/>
    </row>
    <row r="560" spans="6:9" x14ac:dyDescent="0.3">
      <c r="F560" s="1"/>
      <c r="G560" s="2"/>
      <c r="H560" s="2"/>
      <c r="I560" s="2"/>
    </row>
    <row r="561" spans="6:9" x14ac:dyDescent="0.3">
      <c r="F561" s="1"/>
      <c r="G561" s="2"/>
      <c r="H561" s="2"/>
      <c r="I561" s="2"/>
    </row>
    <row r="562" spans="6:9" x14ac:dyDescent="0.3">
      <c r="F562" s="1"/>
      <c r="G562" s="2"/>
      <c r="H562" s="2"/>
      <c r="I562" s="2"/>
    </row>
    <row r="563" spans="6:9" x14ac:dyDescent="0.3">
      <c r="F563" s="1"/>
      <c r="G563" s="2"/>
      <c r="H563" s="2"/>
      <c r="I563" s="2"/>
    </row>
    <row r="564" spans="6:9" x14ac:dyDescent="0.3">
      <c r="F564" s="1"/>
      <c r="G564" s="2"/>
      <c r="H564" s="2"/>
      <c r="I564" s="2"/>
    </row>
    <row r="565" spans="6:9" x14ac:dyDescent="0.3">
      <c r="F565" s="1"/>
      <c r="G565" s="2"/>
      <c r="H565" s="2"/>
      <c r="I565" s="2"/>
    </row>
    <row r="566" spans="6:9" x14ac:dyDescent="0.3">
      <c r="F566" s="1"/>
      <c r="G566" s="2"/>
      <c r="H566" s="2"/>
      <c r="I566" s="2"/>
    </row>
    <row r="567" spans="6:9" x14ac:dyDescent="0.3">
      <c r="F567" s="1"/>
      <c r="G567" s="2"/>
      <c r="H567" s="2"/>
      <c r="I567" s="2"/>
    </row>
    <row r="568" spans="6:9" x14ac:dyDescent="0.3">
      <c r="F568" s="1"/>
      <c r="G568" s="2"/>
      <c r="H568" s="2"/>
      <c r="I568" s="2"/>
    </row>
    <row r="569" spans="6:9" x14ac:dyDescent="0.3">
      <c r="F569" s="1"/>
      <c r="G569" s="2"/>
      <c r="H569" s="2"/>
      <c r="I569" s="2"/>
    </row>
    <row r="570" spans="6:9" x14ac:dyDescent="0.3">
      <c r="F570" s="1"/>
      <c r="G570" s="2"/>
      <c r="H570" s="2"/>
      <c r="I570" s="2"/>
    </row>
    <row r="571" spans="6:9" x14ac:dyDescent="0.3">
      <c r="F571" s="1"/>
      <c r="G571" s="2"/>
      <c r="H571" s="2"/>
      <c r="I571" s="2"/>
    </row>
    <row r="572" spans="6:9" x14ac:dyDescent="0.3">
      <c r="F572" s="1"/>
      <c r="G572" s="2"/>
      <c r="H572" s="2"/>
      <c r="I572" s="2"/>
    </row>
    <row r="573" spans="6:9" x14ac:dyDescent="0.3">
      <c r="F573" s="1"/>
      <c r="G573" s="2"/>
      <c r="H573" s="2"/>
      <c r="I573" s="2"/>
    </row>
    <row r="574" spans="6:9" x14ac:dyDescent="0.3">
      <c r="F574" s="1"/>
      <c r="G574" s="2"/>
      <c r="H574" s="2"/>
      <c r="I574" s="2"/>
    </row>
    <row r="575" spans="6:9" x14ac:dyDescent="0.3">
      <c r="F575" s="1"/>
      <c r="G575" s="2"/>
      <c r="H575" s="2"/>
      <c r="I575" s="2"/>
    </row>
    <row r="576" spans="6:9" x14ac:dyDescent="0.3">
      <c r="F576" s="1"/>
      <c r="G576" s="2"/>
      <c r="H576" s="2"/>
      <c r="I576" s="2"/>
    </row>
    <row r="577" spans="6:9" x14ac:dyDescent="0.3">
      <c r="F577" s="1"/>
      <c r="G577" s="2"/>
      <c r="H577" s="2"/>
      <c r="I577" s="2"/>
    </row>
    <row r="578" spans="6:9" x14ac:dyDescent="0.3">
      <c r="F578" s="1"/>
      <c r="G578" s="2"/>
      <c r="H578" s="2"/>
      <c r="I578" s="2"/>
    </row>
    <row r="579" spans="6:9" x14ac:dyDescent="0.3">
      <c r="F579" s="1"/>
      <c r="G579" s="2"/>
      <c r="H579" s="2"/>
      <c r="I579" s="2"/>
    </row>
    <row r="580" spans="6:9" x14ac:dyDescent="0.3">
      <c r="F580" s="1"/>
      <c r="G580" s="2"/>
      <c r="H580" s="2"/>
      <c r="I580" s="2"/>
    </row>
    <row r="581" spans="6:9" x14ac:dyDescent="0.3">
      <c r="F581" s="1"/>
      <c r="G581" s="2"/>
      <c r="H581" s="2"/>
      <c r="I581" s="2"/>
    </row>
    <row r="582" spans="6:9" x14ac:dyDescent="0.3">
      <c r="F582" s="1"/>
      <c r="G582" s="2"/>
      <c r="H582" s="2"/>
      <c r="I582" s="2"/>
    </row>
    <row r="583" spans="6:9" x14ac:dyDescent="0.3">
      <c r="F583" s="1"/>
      <c r="G583" s="2"/>
      <c r="H583" s="2"/>
      <c r="I583" s="2"/>
    </row>
    <row r="584" spans="6:9" x14ac:dyDescent="0.3">
      <c r="F584" s="1"/>
      <c r="G584" s="2"/>
      <c r="H584" s="2"/>
      <c r="I584" s="2"/>
    </row>
    <row r="585" spans="6:9" x14ac:dyDescent="0.3">
      <c r="F585" s="1"/>
      <c r="G585" s="2"/>
      <c r="H585" s="2"/>
      <c r="I585" s="2"/>
    </row>
    <row r="586" spans="6:9" x14ac:dyDescent="0.3">
      <c r="F586" s="1"/>
      <c r="G586" s="2"/>
      <c r="H586" s="2"/>
      <c r="I586" s="2"/>
    </row>
    <row r="587" spans="6:9" x14ac:dyDescent="0.3">
      <c r="F587" s="1"/>
      <c r="G587" s="2"/>
      <c r="H587" s="2"/>
      <c r="I587" s="2"/>
    </row>
    <row r="588" spans="6:9" x14ac:dyDescent="0.3">
      <c r="F588" s="1"/>
      <c r="G588" s="2"/>
      <c r="H588" s="2"/>
      <c r="I588" s="2"/>
    </row>
    <row r="589" spans="6:9" x14ac:dyDescent="0.3">
      <c r="F589" s="1"/>
      <c r="G589" s="2"/>
      <c r="H589" s="2"/>
      <c r="I589" s="2"/>
    </row>
    <row r="590" spans="6:9" x14ac:dyDescent="0.3">
      <c r="F590" s="1"/>
      <c r="G590" s="2"/>
      <c r="H590" s="2"/>
      <c r="I590" s="2"/>
    </row>
    <row r="591" spans="6:9" x14ac:dyDescent="0.3">
      <c r="F591" s="1"/>
      <c r="G591" s="2"/>
      <c r="H591" s="2"/>
      <c r="I591" s="2"/>
    </row>
    <row r="592" spans="6:9" x14ac:dyDescent="0.3">
      <c r="F592" s="1"/>
      <c r="G592" s="2"/>
      <c r="H592" s="2"/>
      <c r="I592" s="2"/>
    </row>
    <row r="593" spans="6:9" x14ac:dyDescent="0.3">
      <c r="F593" s="1"/>
      <c r="G593" s="2"/>
      <c r="H593" s="2"/>
      <c r="I593" s="2"/>
    </row>
    <row r="594" spans="6:9" x14ac:dyDescent="0.3">
      <c r="F594" s="1"/>
      <c r="G594" s="2"/>
      <c r="H594" s="2"/>
      <c r="I594" s="2"/>
    </row>
    <row r="595" spans="6:9" x14ac:dyDescent="0.3">
      <c r="F595" s="1"/>
      <c r="G595" s="2"/>
      <c r="H595" s="2"/>
      <c r="I595" s="2"/>
    </row>
    <row r="596" spans="6:9" x14ac:dyDescent="0.3">
      <c r="F596" s="1"/>
      <c r="G596" s="2"/>
      <c r="H596" s="2"/>
      <c r="I596" s="2"/>
    </row>
    <row r="597" spans="6:9" x14ac:dyDescent="0.3">
      <c r="F597" s="1"/>
      <c r="G597" s="2"/>
      <c r="H597" s="2"/>
      <c r="I597" s="2"/>
    </row>
    <row r="598" spans="6:9" x14ac:dyDescent="0.3">
      <c r="F598" s="1"/>
      <c r="G598" s="2"/>
      <c r="H598" s="2"/>
      <c r="I598" s="2"/>
    </row>
    <row r="599" spans="6:9" x14ac:dyDescent="0.3">
      <c r="F599" s="1"/>
      <c r="G599" s="2"/>
      <c r="H599" s="2"/>
      <c r="I599" s="2"/>
    </row>
    <row r="600" spans="6:9" x14ac:dyDescent="0.3">
      <c r="F600" s="1"/>
      <c r="G600" s="2"/>
      <c r="H600" s="2"/>
      <c r="I600" s="2"/>
    </row>
    <row r="601" spans="6:9" x14ac:dyDescent="0.3">
      <c r="F601" s="1"/>
      <c r="G601" s="2"/>
      <c r="H601" s="2"/>
      <c r="I601" s="2"/>
    </row>
    <row r="602" spans="6:9" x14ac:dyDescent="0.3">
      <c r="F602" s="1"/>
      <c r="G602" s="2"/>
      <c r="H602" s="2"/>
      <c r="I602" s="2"/>
    </row>
    <row r="603" spans="6:9" x14ac:dyDescent="0.3">
      <c r="F603" s="1"/>
      <c r="G603" s="2"/>
      <c r="H603" s="2"/>
      <c r="I603" s="2"/>
    </row>
    <row r="604" spans="6:9" x14ac:dyDescent="0.3">
      <c r="F604" s="1"/>
      <c r="G604" s="2"/>
      <c r="H604" s="2"/>
      <c r="I604" s="2"/>
    </row>
    <row r="605" spans="6:9" x14ac:dyDescent="0.3">
      <c r="F605" s="1"/>
      <c r="G605" s="2"/>
      <c r="H605" s="2"/>
      <c r="I605" s="2"/>
    </row>
    <row r="606" spans="6:9" x14ac:dyDescent="0.3">
      <c r="F606" s="1"/>
      <c r="G606" s="2"/>
      <c r="H606" s="2"/>
      <c r="I606" s="2"/>
    </row>
    <row r="607" spans="6:9" x14ac:dyDescent="0.3">
      <c r="F607" s="1"/>
      <c r="G607" s="2"/>
      <c r="H607" s="2"/>
      <c r="I607" s="2"/>
    </row>
    <row r="608" spans="6:9" x14ac:dyDescent="0.3">
      <c r="F608" s="1"/>
      <c r="G608" s="2"/>
      <c r="H608" s="2"/>
      <c r="I608" s="2"/>
    </row>
    <row r="609" spans="6:9" x14ac:dyDescent="0.3">
      <c r="F609" s="1"/>
      <c r="G609" s="2"/>
      <c r="H609" s="2"/>
      <c r="I609" s="2"/>
    </row>
    <row r="610" spans="6:9" x14ac:dyDescent="0.3">
      <c r="F610" s="1"/>
      <c r="G610" s="2"/>
      <c r="H610" s="2"/>
      <c r="I610" s="2"/>
    </row>
    <row r="611" spans="6:9" x14ac:dyDescent="0.3">
      <c r="F611" s="1"/>
      <c r="G611" s="2"/>
      <c r="H611" s="2"/>
      <c r="I611" s="2"/>
    </row>
    <row r="612" spans="6:9" x14ac:dyDescent="0.3">
      <c r="F612" s="1"/>
      <c r="G612" s="2"/>
      <c r="H612" s="2"/>
      <c r="I612" s="2"/>
    </row>
    <row r="613" spans="6:9" x14ac:dyDescent="0.3">
      <c r="F613" s="1"/>
      <c r="G613" s="2"/>
      <c r="H613" s="2"/>
      <c r="I613" s="2"/>
    </row>
    <row r="614" spans="6:9" x14ac:dyDescent="0.3">
      <c r="F614" s="1"/>
      <c r="G614" s="2"/>
      <c r="H614" s="2"/>
      <c r="I614" s="2"/>
    </row>
    <row r="615" spans="6:9" x14ac:dyDescent="0.3">
      <c r="F615" s="1"/>
      <c r="G615" s="2"/>
      <c r="H615" s="2"/>
      <c r="I615" s="2"/>
    </row>
    <row r="616" spans="6:9" x14ac:dyDescent="0.3">
      <c r="F616" s="1"/>
      <c r="G616" s="2"/>
      <c r="H616" s="2"/>
      <c r="I616" s="2"/>
    </row>
    <row r="617" spans="6:9" x14ac:dyDescent="0.3">
      <c r="F617" s="1"/>
      <c r="G617" s="2"/>
      <c r="H617" s="2"/>
      <c r="I617" s="2"/>
    </row>
    <row r="618" spans="6:9" x14ac:dyDescent="0.3">
      <c r="F618" s="1"/>
      <c r="G618" s="2"/>
      <c r="H618" s="2"/>
      <c r="I618" s="2"/>
    </row>
    <row r="619" spans="6:9" x14ac:dyDescent="0.3">
      <c r="F619" s="1"/>
      <c r="G619" s="2"/>
      <c r="H619" s="2"/>
      <c r="I619" s="2"/>
    </row>
    <row r="620" spans="6:9" x14ac:dyDescent="0.3">
      <c r="F620" s="1"/>
      <c r="G620" s="2"/>
      <c r="H620" s="2"/>
      <c r="I620" s="2"/>
    </row>
    <row r="621" spans="6:9" x14ac:dyDescent="0.3">
      <c r="F621" s="1"/>
      <c r="G621" s="2"/>
      <c r="H621" s="2"/>
      <c r="I621" s="2"/>
    </row>
    <row r="622" spans="6:9" x14ac:dyDescent="0.3">
      <c r="F622" s="1"/>
      <c r="G622" s="2"/>
      <c r="H622" s="2"/>
      <c r="I622" s="2"/>
    </row>
    <row r="623" spans="6:9" x14ac:dyDescent="0.3">
      <c r="F623" s="1"/>
      <c r="G623" s="2"/>
      <c r="H623" s="2"/>
      <c r="I623" s="2"/>
    </row>
    <row r="624" spans="6:9" x14ac:dyDescent="0.3">
      <c r="F624" s="1"/>
      <c r="G624" s="2"/>
      <c r="H624" s="2"/>
      <c r="I624" s="2"/>
    </row>
    <row r="625" spans="6:9" x14ac:dyDescent="0.3">
      <c r="F625" s="1"/>
      <c r="G625" s="2"/>
      <c r="H625" s="2"/>
      <c r="I625" s="2"/>
    </row>
    <row r="626" spans="6:9" x14ac:dyDescent="0.3">
      <c r="F626" s="1"/>
      <c r="G626" s="2"/>
      <c r="H626" s="2"/>
      <c r="I626" s="2"/>
    </row>
    <row r="627" spans="6:9" x14ac:dyDescent="0.3">
      <c r="F627" s="1"/>
      <c r="G627" s="2"/>
      <c r="H627" s="2"/>
      <c r="I627" s="2"/>
    </row>
    <row r="628" spans="6:9" x14ac:dyDescent="0.3">
      <c r="F628" s="1"/>
      <c r="G628" s="2"/>
      <c r="H628" s="2"/>
      <c r="I628" s="2"/>
    </row>
    <row r="629" spans="6:9" x14ac:dyDescent="0.3">
      <c r="F629" s="1"/>
      <c r="G629" s="2"/>
      <c r="H629" s="2"/>
      <c r="I629" s="2"/>
    </row>
    <row r="630" spans="6:9" x14ac:dyDescent="0.3">
      <c r="F630" s="1"/>
      <c r="G630" s="2"/>
      <c r="H630" s="2"/>
      <c r="I630" s="2"/>
    </row>
    <row r="631" spans="6:9" x14ac:dyDescent="0.3">
      <c r="F631" s="1"/>
      <c r="G631" s="2"/>
      <c r="H631" s="2"/>
      <c r="I631" s="2"/>
    </row>
    <row r="632" spans="6:9" x14ac:dyDescent="0.3">
      <c r="F632" s="1"/>
      <c r="G632" s="2"/>
      <c r="H632" s="2"/>
      <c r="I632" s="2"/>
    </row>
    <row r="633" spans="6:9" x14ac:dyDescent="0.3">
      <c r="F633" s="1"/>
      <c r="G633" s="2"/>
      <c r="H633" s="2"/>
      <c r="I633" s="2"/>
    </row>
    <row r="634" spans="6:9" x14ac:dyDescent="0.3">
      <c r="F634" s="1"/>
      <c r="G634" s="2"/>
      <c r="H634" s="2"/>
      <c r="I634" s="2"/>
    </row>
    <row r="635" spans="6:9" x14ac:dyDescent="0.3">
      <c r="F635" s="1"/>
      <c r="G635" s="2"/>
      <c r="H635" s="2"/>
      <c r="I635" s="2"/>
    </row>
    <row r="636" spans="6:9" x14ac:dyDescent="0.3">
      <c r="F636" s="1"/>
      <c r="G636" s="2"/>
      <c r="H636" s="2"/>
      <c r="I636" s="2"/>
    </row>
    <row r="637" spans="6:9" x14ac:dyDescent="0.3">
      <c r="F637" s="1"/>
      <c r="G637" s="2"/>
      <c r="H637" s="2"/>
      <c r="I637" s="2"/>
    </row>
    <row r="638" spans="6:9" x14ac:dyDescent="0.3">
      <c r="F638" s="1"/>
      <c r="G638" s="2"/>
      <c r="H638" s="2"/>
      <c r="I638" s="2"/>
    </row>
    <row r="639" spans="6:9" x14ac:dyDescent="0.3">
      <c r="F639" s="1"/>
      <c r="G639" s="2"/>
      <c r="H639" s="2"/>
      <c r="I639" s="2"/>
    </row>
    <row r="640" spans="6:9" x14ac:dyDescent="0.3">
      <c r="F640" s="1"/>
      <c r="G640" s="2"/>
      <c r="H640" s="2"/>
      <c r="I640" s="2"/>
    </row>
    <row r="641" spans="6:9" x14ac:dyDescent="0.3">
      <c r="F641" s="1"/>
      <c r="G641" s="2"/>
      <c r="H641" s="2"/>
      <c r="I641" s="2"/>
    </row>
    <row r="642" spans="6:9" x14ac:dyDescent="0.3">
      <c r="F642" s="1"/>
      <c r="G642" s="2"/>
      <c r="H642" s="2"/>
      <c r="I642" s="2"/>
    </row>
    <row r="643" spans="6:9" x14ac:dyDescent="0.3">
      <c r="F643" s="1"/>
      <c r="G643" s="2"/>
      <c r="H643" s="2"/>
      <c r="I643" s="2"/>
    </row>
    <row r="644" spans="6:9" x14ac:dyDescent="0.3">
      <c r="F644" s="1"/>
      <c r="G644" s="2"/>
      <c r="H644" s="2"/>
      <c r="I644" s="2"/>
    </row>
    <row r="645" spans="6:9" x14ac:dyDescent="0.3">
      <c r="F645" s="1"/>
      <c r="G645" s="2"/>
      <c r="H645" s="2"/>
      <c r="I645" s="2"/>
    </row>
    <row r="646" spans="6:9" x14ac:dyDescent="0.3">
      <c r="F646" s="1"/>
      <c r="G646" s="2"/>
      <c r="H646" s="2"/>
      <c r="I646" s="2"/>
    </row>
    <row r="647" spans="6:9" x14ac:dyDescent="0.3">
      <c r="F647" s="1"/>
      <c r="G647" s="2"/>
      <c r="H647" s="2"/>
      <c r="I647" s="2"/>
    </row>
    <row r="648" spans="6:9" x14ac:dyDescent="0.3">
      <c r="F648" s="1"/>
      <c r="G648" s="2"/>
      <c r="H648" s="2"/>
      <c r="I648" s="2"/>
    </row>
    <row r="649" spans="6:9" x14ac:dyDescent="0.3">
      <c r="F649" s="1"/>
      <c r="G649" s="2"/>
      <c r="H649" s="2"/>
      <c r="I649" s="2"/>
    </row>
    <row r="650" spans="6:9" x14ac:dyDescent="0.3">
      <c r="F650" s="1"/>
      <c r="G650" s="2"/>
      <c r="H650" s="2"/>
      <c r="I650" s="2"/>
    </row>
    <row r="651" spans="6:9" x14ac:dyDescent="0.3">
      <c r="F651" s="1"/>
      <c r="G651" s="2"/>
      <c r="H651" s="2"/>
      <c r="I651" s="2"/>
    </row>
    <row r="652" spans="6:9" x14ac:dyDescent="0.3">
      <c r="F652" s="1"/>
      <c r="G652" s="2"/>
      <c r="H652" s="2"/>
      <c r="I652" s="2"/>
    </row>
    <row r="653" spans="6:9" x14ac:dyDescent="0.3">
      <c r="F653" s="1"/>
      <c r="G653" s="2"/>
      <c r="H653" s="2"/>
      <c r="I653" s="2"/>
    </row>
    <row r="654" spans="6:9" x14ac:dyDescent="0.3">
      <c r="F654" s="1"/>
      <c r="G654" s="2"/>
      <c r="H654" s="2"/>
      <c r="I654" s="2"/>
    </row>
    <row r="655" spans="6:9" x14ac:dyDescent="0.3">
      <c r="F655" s="1"/>
      <c r="G655" s="2"/>
      <c r="H655" s="2"/>
      <c r="I655" s="2"/>
    </row>
    <row r="656" spans="6:9" x14ac:dyDescent="0.3">
      <c r="F656" s="1"/>
      <c r="G656" s="2"/>
      <c r="H656" s="2"/>
      <c r="I656" s="2"/>
    </row>
    <row r="657" spans="6:9" x14ac:dyDescent="0.3">
      <c r="F657" s="1"/>
      <c r="G657" s="2"/>
      <c r="H657" s="2"/>
      <c r="I657" s="2"/>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4FA6-7C8B-4ABA-A62C-C159CEA4E49B}">
  <dimension ref="B2:J32"/>
  <sheetViews>
    <sheetView topLeftCell="E3" workbookViewId="0">
      <selection activeCell="I26" sqref="I26"/>
    </sheetView>
  </sheetViews>
  <sheetFormatPr defaultRowHeight="14.4" x14ac:dyDescent="0.3"/>
  <cols>
    <col min="1" max="4" width="8.88671875" style="21"/>
    <col min="5" max="5" width="19.109375" style="21" bestFit="1" customWidth="1"/>
    <col min="6" max="8" width="11.6640625" style="21" bestFit="1" customWidth="1"/>
    <col min="9" max="16384" width="8.88671875" style="21"/>
  </cols>
  <sheetData>
    <row r="2" spans="2:10" ht="14.4" customHeight="1" x14ac:dyDescent="0.3">
      <c r="B2" s="46" t="s">
        <v>87</v>
      </c>
      <c r="C2" s="46"/>
      <c r="D2" s="46"/>
      <c r="E2" s="46"/>
      <c r="F2" s="46"/>
      <c r="G2" s="46"/>
      <c r="H2" s="46"/>
      <c r="I2" s="46"/>
      <c r="J2" s="46"/>
    </row>
    <row r="3" spans="2:10" x14ac:dyDescent="0.3">
      <c r="B3" s="46"/>
      <c r="C3" s="46"/>
      <c r="D3" s="46"/>
      <c r="E3" s="46"/>
      <c r="F3" s="46"/>
      <c r="G3" s="46"/>
      <c r="H3" s="46"/>
      <c r="I3" s="46"/>
      <c r="J3" s="46"/>
    </row>
    <row r="4" spans="2:10" x14ac:dyDescent="0.3">
      <c r="B4" s="46"/>
      <c r="C4" s="46"/>
      <c r="D4" s="46"/>
      <c r="E4" s="46"/>
      <c r="F4" s="46"/>
      <c r="G4" s="46"/>
      <c r="H4" s="46"/>
      <c r="I4" s="46"/>
      <c r="J4" s="46"/>
    </row>
    <row r="6" spans="2:10" ht="31.2" x14ac:dyDescent="0.6">
      <c r="C6" s="45"/>
      <c r="D6" s="45"/>
      <c r="E6" s="45"/>
    </row>
    <row r="9" spans="2:10" x14ac:dyDescent="0.3">
      <c r="E9" s="49" t="s">
        <v>65</v>
      </c>
      <c r="F9" s="49" t="s">
        <v>74</v>
      </c>
    </row>
    <row r="10" spans="2:10" x14ac:dyDescent="0.3">
      <c r="E10" s="47" t="s">
        <v>30</v>
      </c>
      <c r="F10" s="48">
        <v>946.88999999999942</v>
      </c>
    </row>
    <row r="11" spans="2:10" x14ac:dyDescent="0.3">
      <c r="E11" s="47" t="s">
        <v>22</v>
      </c>
      <c r="F11" s="48">
        <v>7582.7100000000009</v>
      </c>
    </row>
    <row r="12" spans="2:10" x14ac:dyDescent="0.3">
      <c r="E12" s="47" t="s">
        <v>26</v>
      </c>
      <c r="F12" s="48">
        <v>20928.599999999999</v>
      </c>
    </row>
    <row r="13" spans="2:10" x14ac:dyDescent="0.3">
      <c r="E13" s="47" t="s">
        <v>28</v>
      </c>
      <c r="F13" s="48">
        <v>7935.9599999999991</v>
      </c>
    </row>
    <row r="14" spans="2:10" x14ac:dyDescent="0.3">
      <c r="E14" s="47" t="s">
        <v>17</v>
      </c>
      <c r="F14" s="48">
        <v>16977.84</v>
      </c>
    </row>
    <row r="15" spans="2:10" x14ac:dyDescent="0.3">
      <c r="E15" s="47" t="s">
        <v>23</v>
      </c>
      <c r="F15" s="48">
        <v>10344.119999999999</v>
      </c>
    </row>
    <row r="16" spans="2:10" x14ac:dyDescent="0.3">
      <c r="E16" s="47" t="s">
        <v>29</v>
      </c>
      <c r="F16" s="48">
        <v>9888.9599999999991</v>
      </c>
    </row>
    <row r="17" spans="5:6" x14ac:dyDescent="0.3">
      <c r="E17" s="47" t="s">
        <v>16</v>
      </c>
      <c r="F17" s="48">
        <v>-96.019999999999527</v>
      </c>
    </row>
    <row r="18" spans="5:6" x14ac:dyDescent="0.3">
      <c r="E18" s="47" t="s">
        <v>27</v>
      </c>
      <c r="F18" s="48">
        <v>4576.1099999999997</v>
      </c>
    </row>
    <row r="19" spans="5:6" x14ac:dyDescent="0.3">
      <c r="E19" s="47" t="s">
        <v>33</v>
      </c>
      <c r="F19" s="48">
        <v>5797.24</v>
      </c>
    </row>
    <row r="20" spans="5:6" x14ac:dyDescent="0.3">
      <c r="E20" s="47" t="s">
        <v>31</v>
      </c>
      <c r="F20" s="48">
        <v>7093.35</v>
      </c>
    </row>
    <row r="21" spans="5:6" x14ac:dyDescent="0.3">
      <c r="E21" s="47" t="s">
        <v>21</v>
      </c>
      <c r="F21" s="48">
        <v>156</v>
      </c>
    </row>
    <row r="22" spans="5:6" x14ac:dyDescent="0.3">
      <c r="E22" s="47" t="s">
        <v>25</v>
      </c>
      <c r="F22" s="48">
        <v>10790.45</v>
      </c>
    </row>
    <row r="23" spans="5:6" x14ac:dyDescent="0.3">
      <c r="E23" s="47" t="s">
        <v>19</v>
      </c>
      <c r="F23" s="48">
        <v>7845.48</v>
      </c>
    </row>
    <row r="24" spans="5:6" x14ac:dyDescent="0.3">
      <c r="E24" s="47" t="s">
        <v>4</v>
      </c>
      <c r="F24" s="48">
        <v>-5610.24</v>
      </c>
    </row>
    <row r="25" spans="5:6" x14ac:dyDescent="0.3">
      <c r="E25" s="47" t="s">
        <v>14</v>
      </c>
      <c r="F25" s="48">
        <v>9251.2999999999993</v>
      </c>
    </row>
    <row r="26" spans="5:6" x14ac:dyDescent="0.3">
      <c r="E26" s="47" t="s">
        <v>24</v>
      </c>
      <c r="F26" s="48">
        <v>5891.06</v>
      </c>
    </row>
    <row r="27" spans="5:6" x14ac:dyDescent="0.3">
      <c r="E27" s="47" t="s">
        <v>20</v>
      </c>
      <c r="F27" s="48">
        <v>8335.2200000000012</v>
      </c>
    </row>
    <row r="28" spans="5:6" x14ac:dyDescent="0.3">
      <c r="E28" s="47" t="s">
        <v>15</v>
      </c>
      <c r="F28" s="48">
        <v>9731.81</v>
      </c>
    </row>
    <row r="29" spans="5:6" x14ac:dyDescent="0.3">
      <c r="E29" s="47" t="s">
        <v>18</v>
      </c>
      <c r="F29" s="48">
        <v>11523.2</v>
      </c>
    </row>
    <row r="30" spans="5:6" x14ac:dyDescent="0.3">
      <c r="E30" s="50" t="s">
        <v>69</v>
      </c>
      <c r="F30" s="51">
        <v>149890.03999999998</v>
      </c>
    </row>
    <row r="31" spans="5:6" x14ac:dyDescent="0.3">
      <c r="E31"/>
      <c r="F31"/>
    </row>
    <row r="32" spans="5:6" x14ac:dyDescent="0.3">
      <c r="E32"/>
      <c r="F32"/>
    </row>
  </sheetData>
  <mergeCells count="2">
    <mergeCell ref="B2:J4"/>
    <mergeCell ref="C6:E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D7DB-B4FD-4700-8371-2C983181A723}">
  <dimension ref="B2:T17"/>
  <sheetViews>
    <sheetView tabSelected="1" workbookViewId="0">
      <selection activeCell="I20" sqref="I20"/>
    </sheetView>
  </sheetViews>
  <sheetFormatPr defaultRowHeight="14.4" x14ac:dyDescent="0.3"/>
  <cols>
    <col min="1" max="3" width="8.88671875" style="13"/>
    <col min="4" max="4" width="12.5546875" style="13" bestFit="1" customWidth="1"/>
    <col min="5" max="5" width="10.109375" style="13" bestFit="1" customWidth="1"/>
    <col min="6" max="8" width="8.88671875" style="13"/>
    <col min="9" max="9" width="15.44140625" style="13" customWidth="1"/>
    <col min="10" max="10" width="13.88671875" style="13" customWidth="1"/>
    <col min="11" max="16384" width="8.88671875" style="13"/>
  </cols>
  <sheetData>
    <row r="2" spans="2:20" ht="21" x14ac:dyDescent="0.4">
      <c r="B2" s="125" t="s">
        <v>75</v>
      </c>
      <c r="C2" s="125"/>
      <c r="D2" s="125"/>
      <c r="E2" s="125"/>
      <c r="F2" s="125"/>
      <c r="G2" s="125"/>
    </row>
    <row r="3" spans="2:20" x14ac:dyDescent="0.3">
      <c r="T3" s="40" t="s">
        <v>76</v>
      </c>
    </row>
    <row r="4" spans="2:20" ht="15" thickBot="1" x14ac:dyDescent="0.35">
      <c r="T4" s="41" t="s">
        <v>37</v>
      </c>
    </row>
    <row r="5" spans="2:20" ht="15" thickBot="1" x14ac:dyDescent="0.35">
      <c r="B5" s="123" t="s">
        <v>77</v>
      </c>
      <c r="D5" s="122" t="s">
        <v>38</v>
      </c>
      <c r="I5" s="124" t="s">
        <v>84</v>
      </c>
      <c r="J5" s="21"/>
      <c r="T5" s="41" t="s">
        <v>34</v>
      </c>
    </row>
    <row r="6" spans="2:20" x14ac:dyDescent="0.3">
      <c r="T6" s="41" t="s">
        <v>35</v>
      </c>
    </row>
    <row r="7" spans="2:20" ht="15" thickBot="1" x14ac:dyDescent="0.35">
      <c r="I7" s="52" t="s">
        <v>11</v>
      </c>
      <c r="J7" s="52" t="s">
        <v>1</v>
      </c>
      <c r="K7" s="52" t="s">
        <v>49</v>
      </c>
      <c r="T7" s="41" t="s">
        <v>36</v>
      </c>
    </row>
    <row r="8" spans="2:20" x14ac:dyDescent="0.3">
      <c r="B8" s="106"/>
      <c r="C8" s="121" t="s">
        <v>78</v>
      </c>
      <c r="D8" s="121"/>
      <c r="E8" s="106"/>
      <c r="I8" s="53" t="s">
        <v>8</v>
      </c>
      <c r="J8" s="54">
        <f>SUMIFS(data[Amount],data[Sales Person],I8,data[Geography],$D$5)</f>
        <v>15141</v>
      </c>
      <c r="K8" s="55">
        <f>SUMIFS(data[Units],data[Sales Person],I8,data[Geography],$D$5)</f>
        <v>1182</v>
      </c>
      <c r="L8" s="56">
        <f>IF(J8&gt;12000,1,-1)</f>
        <v>1</v>
      </c>
      <c r="T8" s="41" t="s">
        <v>38</v>
      </c>
    </row>
    <row r="9" spans="2:20" ht="15" thickBot="1" x14ac:dyDescent="0.35">
      <c r="B9" s="106"/>
      <c r="C9" s="106"/>
      <c r="D9" s="106"/>
      <c r="E9" s="106"/>
      <c r="I9" s="57" t="s">
        <v>2</v>
      </c>
      <c r="J9" s="58">
        <f>SUMIFS(data[Amount],data[Sales Person],I9,data[Geography],$D$5)</f>
        <v>18928</v>
      </c>
      <c r="K9" s="59">
        <f>SUMIFS(data[Units],data[Sales Person],I9,data[Geography],$D$5)</f>
        <v>738</v>
      </c>
      <c r="L9" s="60">
        <f>IF(J9&gt;12000,1,-1)</f>
        <v>1</v>
      </c>
      <c r="T9" s="42" t="s">
        <v>39</v>
      </c>
    </row>
    <row r="10" spans="2:20" ht="15" thickBot="1" x14ac:dyDescent="0.35">
      <c r="B10" s="118" t="s">
        <v>79</v>
      </c>
      <c r="C10" s="119"/>
      <c r="D10" s="119"/>
      <c r="E10" s="120">
        <f>COUNTIFS(data[Geography],D5)</f>
        <v>46</v>
      </c>
      <c r="I10" s="57" t="s">
        <v>41</v>
      </c>
      <c r="J10" s="58">
        <f>SUMIFS(data[Amount],data[Sales Person],I10,data[Geography],$D$5)</f>
        <v>6069</v>
      </c>
      <c r="K10" s="59">
        <f>SUMIFS(data[Units],data[Sales Person],I10,data[Geography],$D$5)</f>
        <v>24</v>
      </c>
      <c r="L10" s="60">
        <f>IF(J10&gt;12000,1,-1)</f>
        <v>-1</v>
      </c>
    </row>
    <row r="11" spans="2:20" ht="15" thickBot="1" x14ac:dyDescent="0.35">
      <c r="B11" s="106"/>
      <c r="C11" s="106"/>
      <c r="D11" s="106"/>
      <c r="E11" s="106"/>
      <c r="I11" s="57" t="s">
        <v>10</v>
      </c>
      <c r="J11" s="58">
        <f>SUMIFS(data[Amount],data[Sales Person],I11,data[Geography],$D$5)</f>
        <v>14714</v>
      </c>
      <c r="K11" s="59">
        <f>SUMIFS(data[Units],data[Sales Person],I11,data[Geography],$D$5)</f>
        <v>915</v>
      </c>
      <c r="L11" s="60">
        <f>IF(J11&gt;12000,1,-1)</f>
        <v>1</v>
      </c>
    </row>
    <row r="12" spans="2:20" x14ac:dyDescent="0.3">
      <c r="B12" s="107"/>
      <c r="C12" s="108"/>
      <c r="D12" s="108" t="s">
        <v>83</v>
      </c>
      <c r="E12" s="109" t="s">
        <v>54</v>
      </c>
      <c r="I12" s="57" t="s">
        <v>40</v>
      </c>
      <c r="J12" s="58">
        <f>SUMIFS(data[Amount],data[Sales Person],I12,data[Geography],$D$5)</f>
        <v>20097</v>
      </c>
      <c r="K12" s="59">
        <f>SUMIFS(data[Units],data[Sales Person],I12,data[Geography],$D$5)</f>
        <v>711</v>
      </c>
      <c r="L12" s="60">
        <f>IF(J12&gt;12000,1,-1)</f>
        <v>1</v>
      </c>
    </row>
    <row r="13" spans="2:20" x14ac:dyDescent="0.3">
      <c r="B13" s="110" t="s">
        <v>80</v>
      </c>
      <c r="C13" s="111"/>
      <c r="D13" s="112">
        <f>SUMIFS(data[Amount],data[Geography],D5)</f>
        <v>168679</v>
      </c>
      <c r="E13" s="113">
        <f>AVERAGEIFS(data[Amount],data[Geography],D5)</f>
        <v>3666.9347826086955</v>
      </c>
      <c r="I13" s="57" t="s">
        <v>7</v>
      </c>
      <c r="J13" s="58">
        <f>SUMIFS(data[Amount],data[Sales Person],I13,data[Geography],$D$5)</f>
        <v>18865</v>
      </c>
      <c r="K13" s="59">
        <f>SUMIFS(data[Units],data[Sales Person],I13,data[Geography],$D$5)</f>
        <v>915</v>
      </c>
      <c r="L13" s="60">
        <f>IF(J13&gt;12000,1,-1)</f>
        <v>1</v>
      </c>
    </row>
    <row r="14" spans="2:20" x14ac:dyDescent="0.3">
      <c r="B14" s="110" t="s">
        <v>73</v>
      </c>
      <c r="C14" s="111"/>
      <c r="D14" s="112">
        <f>SUMIFS(data[Cost],data[Geography],D5)</f>
        <v>60684.719999999987</v>
      </c>
      <c r="E14" s="113">
        <f>AVERAGEIFS(data[Cost],data[Geography],D5)</f>
        <v>1319.2330434782605</v>
      </c>
      <c r="I14" s="57" t="s">
        <v>6</v>
      </c>
      <c r="J14" s="58">
        <f>SUMIFS(data[Amount],data[Sales Person],I14,data[Geography],$D$5)</f>
        <v>15820</v>
      </c>
      <c r="K14" s="59">
        <f>SUMIFS(data[Units],data[Sales Person],I14,data[Geography],$D$5)</f>
        <v>711</v>
      </c>
      <c r="L14" s="60">
        <f>IF(J14&gt;12000,1,-1)</f>
        <v>1</v>
      </c>
    </row>
    <row r="15" spans="2:20" x14ac:dyDescent="0.3">
      <c r="B15" s="110" t="s">
        <v>81</v>
      </c>
      <c r="C15" s="111"/>
      <c r="D15" s="112">
        <f>D13-D14</f>
        <v>107994.28000000001</v>
      </c>
      <c r="E15" s="113">
        <f>E13-E14</f>
        <v>2347.7017391304353</v>
      </c>
      <c r="I15" s="57" t="s">
        <v>3</v>
      </c>
      <c r="J15" s="58">
        <f>SUMIFS(data[Amount],data[Sales Person],I15,data[Geography],$D$5)</f>
        <v>8841</v>
      </c>
      <c r="K15" s="59">
        <f>SUMIFS(data[Units],data[Sales Person],I15,data[Geography],$D$5)</f>
        <v>303</v>
      </c>
      <c r="L15" s="60">
        <f>IF(J15&gt;12000,1,-1)</f>
        <v>-1</v>
      </c>
    </row>
    <row r="16" spans="2:20" ht="15" thickBot="1" x14ac:dyDescent="0.35">
      <c r="B16" s="114" t="s">
        <v>82</v>
      </c>
      <c r="C16" s="115"/>
      <c r="D16" s="116">
        <f>SUMIFS(data[Units],data[Geography],D5)</f>
        <v>6264</v>
      </c>
      <c r="E16" s="117">
        <f>AVERAGEIFS(data[Units],data[Geography],D5)</f>
        <v>136.17391304347825</v>
      </c>
      <c r="I16" s="57" t="s">
        <v>9</v>
      </c>
      <c r="J16" s="58">
        <f>SUMIFS(data[Amount],data[Sales Person],I16,data[Geography],$D$5)</f>
        <v>24983</v>
      </c>
      <c r="K16" s="59">
        <f>SUMIFS(data[Units],data[Sales Person],I16,data[Geography],$D$5)</f>
        <v>477</v>
      </c>
      <c r="L16" s="60">
        <f>IF(J16&gt;12000,1,-1)</f>
        <v>1</v>
      </c>
    </row>
    <row r="17" spans="9:12" ht="15" thickBot="1" x14ac:dyDescent="0.35">
      <c r="I17" s="61" t="s">
        <v>5</v>
      </c>
      <c r="J17" s="62">
        <f>SUMIFS(data[Amount],data[Sales Person],I17,data[Geography],$D$5)</f>
        <v>25221</v>
      </c>
      <c r="K17" s="63">
        <f>SUMIFS(data[Units],data[Sales Person],I17,data[Geography],$D$5)</f>
        <v>288</v>
      </c>
      <c r="L17" s="64">
        <f>IF(J17&gt;12000,1,-1)</f>
        <v>1</v>
      </c>
    </row>
  </sheetData>
  <sortState xmlns:xlrd2="http://schemas.microsoft.com/office/spreadsheetml/2017/richdata2" ref="I8:L17">
    <sortCondition ref="J9:J17"/>
  </sortState>
  <mergeCells count="2">
    <mergeCell ref="B2:G2"/>
    <mergeCell ref="C8:D8"/>
  </mergeCells>
  <conditionalFormatting sqref="J8:J17">
    <cfRule type="dataBar" priority="3">
      <dataBar>
        <cfvo type="min"/>
        <cfvo type="max"/>
        <color rgb="FF008AEF"/>
      </dataBar>
      <extLst>
        <ext xmlns:x14="http://schemas.microsoft.com/office/spreadsheetml/2009/9/main" uri="{B025F937-C7B1-47D3-B67F-A62EFF666E3E}">
          <x14:id>{0C018832-2EDA-4B5C-AEF4-AB6050F9AB25}</x14:id>
        </ext>
      </extLst>
    </cfRule>
  </conditionalFormatting>
  <conditionalFormatting sqref="L7">
    <cfRule type="iconSet" priority="1">
      <iconSet iconSet="3Symbols2">
        <cfvo type="percent" val="0"/>
        <cfvo type="percent" val="33"/>
        <cfvo type="percent" val="67"/>
      </iconSet>
    </cfRule>
  </conditionalFormatting>
  <dataValidations count="1">
    <dataValidation type="list" allowBlank="1" showInputMessage="1" showErrorMessage="1" sqref="D5" xr:uid="{FE30624D-C39B-4137-BCD8-CFC6C5F844A3}">
      <formula1>$T$4:$T$9</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C018832-2EDA-4B5C-AEF4-AB6050F9AB25}">
            <x14:dataBar minLength="0" maxLength="100" border="1" negativeBarBorderColorSameAsPositive="0">
              <x14:cfvo type="autoMin"/>
              <x14:cfvo type="autoMax"/>
              <x14:borderColor rgb="FF008AEF"/>
              <x14:negativeFillColor rgb="FFFF0000"/>
              <x14:negativeBorderColor rgb="FFFF0000"/>
              <x14:axisColor rgb="FF000000"/>
            </x14:dataBar>
          </x14:cfRule>
          <xm:sqref>J8:J17</xm:sqref>
        </x14:conditionalFormatting>
        <x14:conditionalFormatting xmlns:xm="http://schemas.microsoft.com/office/excel/2006/main">
          <x14:cfRule type="iconSet" priority="2" id="{541FB3A6-8AF6-47B8-A137-69ED2CD4F565}">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0685-4021-46F7-A4AC-B805F4F56416}">
  <dimension ref="B3:G35"/>
  <sheetViews>
    <sheetView topLeftCell="A2" workbookViewId="0">
      <selection activeCell="I10" sqref="I10"/>
    </sheetView>
  </sheetViews>
  <sheetFormatPr defaultRowHeight="14.4" x14ac:dyDescent="0.3"/>
  <cols>
    <col min="1" max="1" width="8.88671875" style="21"/>
    <col min="2" max="2" width="19.109375" style="21" bestFit="1" customWidth="1"/>
    <col min="3" max="3" width="14.44140625" style="21" bestFit="1" customWidth="1"/>
    <col min="4" max="4" width="11.77734375" style="21" bestFit="1" customWidth="1"/>
    <col min="5" max="5" width="11.6640625" style="21" bestFit="1" customWidth="1"/>
    <col min="6" max="6" width="7.109375" style="21" bestFit="1" customWidth="1"/>
    <col min="7" max="7" width="18.44140625" style="21" customWidth="1"/>
    <col min="8" max="16384" width="8.88671875" style="21"/>
  </cols>
  <sheetData>
    <row r="3" spans="2:7" x14ac:dyDescent="0.3">
      <c r="B3" s="25" t="s">
        <v>86</v>
      </c>
      <c r="C3" s="26"/>
      <c r="D3" s="26"/>
      <c r="E3" s="26"/>
      <c r="F3" s="26"/>
    </row>
    <row r="4" spans="2:7" x14ac:dyDescent="0.3">
      <c r="B4" s="26"/>
      <c r="C4" s="26"/>
      <c r="D4" s="26"/>
      <c r="E4" s="26"/>
      <c r="F4" s="26"/>
    </row>
    <row r="5" spans="2:7" x14ac:dyDescent="0.3">
      <c r="B5" s="26"/>
      <c r="C5" s="26"/>
      <c r="D5" s="26"/>
      <c r="E5" s="26"/>
      <c r="F5" s="26"/>
    </row>
    <row r="8" spans="2:7" ht="28.8" x14ac:dyDescent="0.55000000000000004">
      <c r="B8" s="22"/>
      <c r="C8" s="22"/>
      <c r="D8" s="22"/>
    </row>
    <row r="12" spans="2:7" x14ac:dyDescent="0.3">
      <c r="B12" s="32" t="s">
        <v>65</v>
      </c>
      <c r="C12" s="32" t="s">
        <v>64</v>
      </c>
      <c r="D12" s="32" t="s">
        <v>66</v>
      </c>
      <c r="E12" s="32" t="s">
        <v>74</v>
      </c>
      <c r="F12" s="32" t="s">
        <v>85</v>
      </c>
      <c r="G12" s="33"/>
    </row>
    <row r="13" spans="2:7" x14ac:dyDescent="0.3">
      <c r="B13" s="27" t="s">
        <v>17</v>
      </c>
      <c r="C13" s="34">
        <v>10486</v>
      </c>
      <c r="D13" s="34">
        <v>273</v>
      </c>
      <c r="E13" s="35">
        <v>9636.9699999999993</v>
      </c>
      <c r="F13" s="36">
        <v>0.91903204272363148</v>
      </c>
      <c r="G13" s="36">
        <v>0.91903204272363148</v>
      </c>
    </row>
    <row r="14" spans="2:7" x14ac:dyDescent="0.3">
      <c r="B14" s="27" t="s">
        <v>15</v>
      </c>
      <c r="C14" s="34">
        <v>10577</v>
      </c>
      <c r="D14" s="34">
        <v>78</v>
      </c>
      <c r="E14" s="35">
        <v>9662.06</v>
      </c>
      <c r="F14" s="36">
        <v>0.91349721092937497</v>
      </c>
      <c r="G14" s="36">
        <v>0.91349721092937497</v>
      </c>
    </row>
    <row r="15" spans="2:7" x14ac:dyDescent="0.3">
      <c r="B15" s="27" t="s">
        <v>33</v>
      </c>
      <c r="C15" s="34">
        <v>16968</v>
      </c>
      <c r="D15" s="34">
        <v>156</v>
      </c>
      <c r="E15" s="35">
        <v>15038.28</v>
      </c>
      <c r="F15" s="36">
        <v>0.88627298444130131</v>
      </c>
      <c r="G15" s="36">
        <v>0.88627298444130131</v>
      </c>
    </row>
    <row r="16" spans="2:7" x14ac:dyDescent="0.3">
      <c r="B16" s="27" t="s">
        <v>26</v>
      </c>
      <c r="C16" s="34">
        <v>11753</v>
      </c>
      <c r="D16" s="34">
        <v>249</v>
      </c>
      <c r="E16" s="35">
        <v>10358.6</v>
      </c>
      <c r="F16" s="36">
        <v>0.88135795116140558</v>
      </c>
      <c r="G16" s="36">
        <v>0.88135795116140558</v>
      </c>
    </row>
    <row r="17" spans="2:7" x14ac:dyDescent="0.3">
      <c r="B17" s="27" t="s">
        <v>31</v>
      </c>
      <c r="C17" s="34">
        <v>8890</v>
      </c>
      <c r="D17" s="34">
        <v>210</v>
      </c>
      <c r="E17" s="35">
        <v>7674.1</v>
      </c>
      <c r="F17" s="36">
        <v>0.863228346456693</v>
      </c>
      <c r="G17" s="36">
        <v>0.863228346456693</v>
      </c>
    </row>
    <row r="18" spans="2:7" x14ac:dyDescent="0.3">
      <c r="B18" s="27" t="s">
        <v>22</v>
      </c>
      <c r="C18" s="34">
        <v>14294</v>
      </c>
      <c r="D18" s="34">
        <v>234</v>
      </c>
      <c r="E18" s="35">
        <v>12007.82</v>
      </c>
      <c r="F18" s="36">
        <v>0.84006016510423953</v>
      </c>
      <c r="G18" s="36">
        <v>0.84006016510423953</v>
      </c>
    </row>
    <row r="19" spans="2:7" x14ac:dyDescent="0.3">
      <c r="B19" s="27" t="s">
        <v>20</v>
      </c>
      <c r="C19" s="34">
        <v>9443</v>
      </c>
      <c r="D19" s="34">
        <v>162</v>
      </c>
      <c r="E19" s="35">
        <v>7722.56</v>
      </c>
      <c r="F19" s="36">
        <v>0.81780790003176962</v>
      </c>
      <c r="G19" s="36">
        <v>0.81780790003176962</v>
      </c>
    </row>
    <row r="20" spans="2:7" x14ac:dyDescent="0.3">
      <c r="B20" s="27" t="s">
        <v>14</v>
      </c>
      <c r="C20" s="34">
        <v>3976</v>
      </c>
      <c r="D20" s="34">
        <v>72</v>
      </c>
      <c r="E20" s="35">
        <v>3133.6</v>
      </c>
      <c r="F20" s="36">
        <v>0.78812877263581482</v>
      </c>
      <c r="G20" s="36">
        <v>0.78812877263581482</v>
      </c>
    </row>
    <row r="21" spans="2:7" x14ac:dyDescent="0.3">
      <c r="B21" s="27" t="s">
        <v>24</v>
      </c>
      <c r="C21" s="34">
        <v>10927</v>
      </c>
      <c r="D21" s="34">
        <v>480</v>
      </c>
      <c r="E21" s="35">
        <v>8541.4</v>
      </c>
      <c r="F21" s="36">
        <v>0.78167841127482385</v>
      </c>
      <c r="G21" s="36">
        <v>0.78167841127482385</v>
      </c>
    </row>
    <row r="22" spans="2:7" x14ac:dyDescent="0.3">
      <c r="B22" s="27" t="s">
        <v>18</v>
      </c>
      <c r="C22" s="34">
        <v>12684</v>
      </c>
      <c r="D22" s="34">
        <v>480</v>
      </c>
      <c r="E22" s="35">
        <v>9578.4</v>
      </c>
      <c r="F22" s="36">
        <v>0.75515610217596973</v>
      </c>
      <c r="G22" s="36">
        <v>0.78167841127482385</v>
      </c>
    </row>
    <row r="23" spans="2:7" x14ac:dyDescent="0.3">
      <c r="B23" s="27" t="s">
        <v>27</v>
      </c>
      <c r="C23" s="34">
        <v>15148</v>
      </c>
      <c r="D23" s="34">
        <v>309</v>
      </c>
      <c r="E23" s="35">
        <v>9978.43</v>
      </c>
      <c r="F23" s="36">
        <v>0.65872920517560074</v>
      </c>
      <c r="G23" s="36">
        <v>0.65872920517560074</v>
      </c>
    </row>
    <row r="24" spans="2:7" x14ac:dyDescent="0.3">
      <c r="B24" s="27" t="s">
        <v>21</v>
      </c>
      <c r="C24" s="34">
        <v>12509</v>
      </c>
      <c r="D24" s="34">
        <v>492</v>
      </c>
      <c r="E24" s="35">
        <v>8081</v>
      </c>
      <c r="F24" s="36">
        <v>0.64601486929410823</v>
      </c>
      <c r="G24" s="36">
        <v>0.64601486929410823</v>
      </c>
    </row>
    <row r="25" spans="2:7" x14ac:dyDescent="0.3">
      <c r="B25" s="27" t="s">
        <v>23</v>
      </c>
      <c r="C25" s="34">
        <v>630</v>
      </c>
      <c r="D25" s="34">
        <v>36</v>
      </c>
      <c r="E25" s="35">
        <v>396.36</v>
      </c>
      <c r="F25" s="36">
        <v>0.62914285714285711</v>
      </c>
      <c r="G25" s="36">
        <v>0.62914285714285711</v>
      </c>
    </row>
    <row r="26" spans="2:7" x14ac:dyDescent="0.3">
      <c r="B26" s="27" t="s">
        <v>30</v>
      </c>
      <c r="C26" s="34">
        <v>8659</v>
      </c>
      <c r="D26" s="34">
        <v>246</v>
      </c>
      <c r="E26" s="35">
        <v>5094.46</v>
      </c>
      <c r="F26" s="36">
        <v>0.58834276475343572</v>
      </c>
      <c r="G26" s="36">
        <v>0.58834276475343572</v>
      </c>
    </row>
    <row r="27" spans="2:7" x14ac:dyDescent="0.3">
      <c r="B27" s="27" t="s">
        <v>28</v>
      </c>
      <c r="C27" s="34">
        <v>10780</v>
      </c>
      <c r="D27" s="34">
        <v>471</v>
      </c>
      <c r="E27" s="35">
        <v>5891.0199999999995</v>
      </c>
      <c r="F27" s="36">
        <v>0.54647680890538031</v>
      </c>
      <c r="G27" s="36">
        <v>0.54647680890538031</v>
      </c>
    </row>
    <row r="28" spans="2:7" x14ac:dyDescent="0.3">
      <c r="B28" s="27" t="s">
        <v>29</v>
      </c>
      <c r="C28" s="34">
        <v>6692</v>
      </c>
      <c r="D28" s="34">
        <v>564</v>
      </c>
      <c r="E28" s="35">
        <v>2653.76</v>
      </c>
      <c r="F28" s="36">
        <v>0.39655708308427978</v>
      </c>
      <c r="G28" s="36">
        <v>0.39655708308427978</v>
      </c>
    </row>
    <row r="29" spans="2:7" x14ac:dyDescent="0.3">
      <c r="B29" s="27" t="s">
        <v>16</v>
      </c>
      <c r="C29" s="34">
        <v>2037</v>
      </c>
      <c r="D29" s="34">
        <v>285</v>
      </c>
      <c r="E29" s="35">
        <v>-468.14999999999964</v>
      </c>
      <c r="F29" s="36">
        <v>-0.22982326951399099</v>
      </c>
      <c r="G29" s="36">
        <v>-0.22982326951399099</v>
      </c>
    </row>
    <row r="30" spans="2:7" x14ac:dyDescent="0.3">
      <c r="B30" s="27" t="s">
        <v>25</v>
      </c>
      <c r="C30" s="34">
        <v>7077</v>
      </c>
      <c r="D30" s="34">
        <v>948</v>
      </c>
      <c r="E30" s="35">
        <v>-5389.2000000000007</v>
      </c>
      <c r="F30" s="36">
        <v>-0.76150911403136934</v>
      </c>
      <c r="G30" s="36">
        <v>-0.76150911403136934</v>
      </c>
    </row>
    <row r="31" spans="2:7" x14ac:dyDescent="0.3">
      <c r="B31" s="28" t="s">
        <v>69</v>
      </c>
      <c r="C31" s="29">
        <v>173530</v>
      </c>
      <c r="D31" s="29">
        <v>5745</v>
      </c>
      <c r="E31" s="30">
        <v>119591.46999999997</v>
      </c>
      <c r="F31" s="31">
        <v>0.68916884688526459</v>
      </c>
    </row>
    <row r="32" spans="2:7" x14ac:dyDescent="0.3">
      <c r="B32"/>
      <c r="C32"/>
      <c r="D32"/>
      <c r="E32"/>
      <c r="F32"/>
    </row>
    <row r="33" spans="2:6" x14ac:dyDescent="0.3">
      <c r="B33"/>
      <c r="C33"/>
      <c r="D33"/>
      <c r="E33"/>
      <c r="F33"/>
    </row>
    <row r="34" spans="2:6" x14ac:dyDescent="0.3">
      <c r="B34"/>
      <c r="C34"/>
      <c r="D34"/>
      <c r="E34"/>
      <c r="F34"/>
    </row>
    <row r="35" spans="2:6" x14ac:dyDescent="0.3">
      <c r="B35"/>
      <c r="C35"/>
      <c r="D35"/>
      <c r="E35"/>
      <c r="F35"/>
    </row>
  </sheetData>
  <mergeCells count="2">
    <mergeCell ref="B3:F5"/>
    <mergeCell ref="B8:D8"/>
  </mergeCells>
  <conditionalFormatting sqref="G13:G30">
    <cfRule type="dataBar" priority="1">
      <dataBar showValue="0">
        <cfvo type="min"/>
        <cfvo type="max"/>
        <color rgb="FF008AEF"/>
      </dataBar>
      <extLst>
        <ext xmlns:x14="http://schemas.microsoft.com/office/spreadsheetml/2009/9/main" uri="{B025F937-C7B1-47D3-B67F-A62EFF666E3E}">
          <x14:id>{628BEA88-1C62-4E12-B74A-ACD1EC5A4898}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628BEA88-1C62-4E12-B74A-ACD1EC5A4898}">
            <x14:dataBar minLength="0" maxLength="100" gradient="0">
              <x14:cfvo type="autoMin"/>
              <x14:cfvo type="autoMax"/>
              <x14:negativeFillColor rgb="FFFF0000"/>
              <x14:axisColor rgb="FF000000"/>
            </x14:dataBar>
          </x14:cfRule>
          <xm:sqref>G13:G30</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35CA-82AE-42FD-9991-B63738B683D8}">
  <dimension ref="E1:G11"/>
  <sheetViews>
    <sheetView workbookViewId="0">
      <selection activeCell="E5" sqref="E5"/>
    </sheetView>
  </sheetViews>
  <sheetFormatPr defaultRowHeight="28.8" x14ac:dyDescent="0.55000000000000004"/>
  <cols>
    <col min="1" max="16384" width="8.88671875" style="43"/>
  </cols>
  <sheetData>
    <row r="1" spans="5:7" x14ac:dyDescent="0.55000000000000004">
      <c r="E1" s="44"/>
      <c r="F1" s="104" t="s">
        <v>42</v>
      </c>
      <c r="G1" s="44"/>
    </row>
    <row r="2" spans="5:7" x14ac:dyDescent="0.55000000000000004">
      <c r="F2" s="105">
        <v>1</v>
      </c>
      <c r="G2" s="43" t="s">
        <v>43</v>
      </c>
    </row>
    <row r="3" spans="5:7" x14ac:dyDescent="0.55000000000000004">
      <c r="F3" s="105">
        <v>2</v>
      </c>
      <c r="G3" s="43" t="s">
        <v>51</v>
      </c>
    </row>
    <row r="4" spans="5:7" x14ac:dyDescent="0.55000000000000004">
      <c r="F4" s="105">
        <v>3</v>
      </c>
      <c r="G4" s="43" t="s">
        <v>44</v>
      </c>
    </row>
    <row r="5" spans="5:7" x14ac:dyDescent="0.55000000000000004">
      <c r="F5" s="105">
        <v>4</v>
      </c>
      <c r="G5" s="43" t="s">
        <v>45</v>
      </c>
    </row>
    <row r="6" spans="5:7" x14ac:dyDescent="0.55000000000000004">
      <c r="F6" s="105">
        <v>5</v>
      </c>
      <c r="G6" s="43" t="s">
        <v>52</v>
      </c>
    </row>
    <row r="7" spans="5:7" x14ac:dyDescent="0.55000000000000004">
      <c r="F7" s="105">
        <v>6</v>
      </c>
      <c r="G7" s="43" t="s">
        <v>53</v>
      </c>
    </row>
    <row r="8" spans="5:7" x14ac:dyDescent="0.55000000000000004">
      <c r="F8" s="105">
        <v>7</v>
      </c>
      <c r="G8" s="43" t="s">
        <v>48</v>
      </c>
    </row>
    <row r="9" spans="5:7" x14ac:dyDescent="0.55000000000000004">
      <c r="F9" s="105">
        <v>8</v>
      </c>
      <c r="G9" s="43" t="s">
        <v>89</v>
      </c>
    </row>
    <row r="10" spans="5:7" x14ac:dyDescent="0.55000000000000004">
      <c r="F10" s="105">
        <v>9</v>
      </c>
      <c r="G10" s="43" t="s">
        <v>46</v>
      </c>
    </row>
    <row r="11" spans="5:7" x14ac:dyDescent="0.55000000000000004">
      <c r="F11" s="105">
        <v>10</v>
      </c>
      <c r="G11" s="43"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F3A9F-1209-4181-A739-43A78E39284F}">
  <dimension ref="C3:E14"/>
  <sheetViews>
    <sheetView workbookViewId="0">
      <selection activeCell="C23" sqref="C23"/>
    </sheetView>
  </sheetViews>
  <sheetFormatPr defaultRowHeight="14.4" x14ac:dyDescent="0.3"/>
  <cols>
    <col min="1" max="2" width="8.88671875" style="13"/>
    <col min="3" max="3" width="38.88671875" style="13" customWidth="1"/>
    <col min="4" max="16384" width="8.88671875" style="13"/>
  </cols>
  <sheetData>
    <row r="3" spans="3:5" ht="15" thickBot="1" x14ac:dyDescent="0.35"/>
    <row r="4" spans="3:5" x14ac:dyDescent="0.3">
      <c r="C4" s="96"/>
      <c r="D4" s="97" t="s">
        <v>1</v>
      </c>
      <c r="E4" s="98" t="s">
        <v>49</v>
      </c>
    </row>
    <row r="5" spans="3:5" x14ac:dyDescent="0.3">
      <c r="C5" s="99" t="s">
        <v>54</v>
      </c>
      <c r="D5" s="39">
        <f>AVERAGE(data[Amount])</f>
        <v>4136.2299999999996</v>
      </c>
      <c r="E5" s="100">
        <f>AVERAGE(data[Units])</f>
        <v>152.19999999999999</v>
      </c>
    </row>
    <row r="6" spans="3:5" x14ac:dyDescent="0.3">
      <c r="C6" s="99" t="s">
        <v>55</v>
      </c>
      <c r="D6" s="39">
        <f>MEDIAN(data[Amount])</f>
        <v>3437</v>
      </c>
      <c r="E6" s="100">
        <f>MEDIAN(data[Units])</f>
        <v>124.5</v>
      </c>
    </row>
    <row r="7" spans="3:5" x14ac:dyDescent="0.3">
      <c r="C7" s="99" t="s">
        <v>56</v>
      </c>
      <c r="D7" s="39">
        <f>MIN(data[Amount])</f>
        <v>0</v>
      </c>
      <c r="E7" s="100">
        <f>MIN(data[Units])</f>
        <v>0</v>
      </c>
    </row>
    <row r="8" spans="3:5" x14ac:dyDescent="0.3">
      <c r="C8" s="99" t="s">
        <v>57</v>
      </c>
      <c r="D8" s="39">
        <f>MAX(data[Amount])</f>
        <v>16184</v>
      </c>
      <c r="E8" s="100">
        <f>MAX(data[Units])</f>
        <v>525</v>
      </c>
    </row>
    <row r="9" spans="3:5" x14ac:dyDescent="0.3">
      <c r="C9" s="99" t="s">
        <v>58</v>
      </c>
      <c r="D9" s="39">
        <f>D8-D7</f>
        <v>16184</v>
      </c>
      <c r="E9" s="100">
        <f>E8-E7</f>
        <v>525</v>
      </c>
    </row>
    <row r="10" spans="3:5" x14ac:dyDescent="0.3">
      <c r="C10" s="99"/>
      <c r="D10" s="39"/>
      <c r="E10" s="100"/>
    </row>
    <row r="11" spans="3:5" x14ac:dyDescent="0.3">
      <c r="C11" s="99" t="s">
        <v>59</v>
      </c>
      <c r="D11" s="39">
        <f>_xlfn.PERCENTILE.EXC(data[Amount],0.25)</f>
        <v>1652</v>
      </c>
      <c r="E11" s="100">
        <f>_xlfn.PERCENTILE.EXC(data[Units],0.25)</f>
        <v>54</v>
      </c>
    </row>
    <row r="12" spans="3:5" x14ac:dyDescent="0.3">
      <c r="C12" s="99" t="s">
        <v>60</v>
      </c>
      <c r="D12" s="39">
        <f>_xlfn.PERCENTILE.EXC(data[Amount],0.75)</f>
        <v>6245.75</v>
      </c>
      <c r="E12" s="100">
        <f>_xlfn.PERCENTILE.EXC(data[Units],0.75)</f>
        <v>223.5</v>
      </c>
    </row>
    <row r="13" spans="3:5" x14ac:dyDescent="0.3">
      <c r="C13" s="99"/>
      <c r="D13" s="39"/>
      <c r="E13" s="100"/>
    </row>
    <row r="14" spans="3:5" ht="15" thickBot="1" x14ac:dyDescent="0.35">
      <c r="C14" s="101" t="s">
        <v>61</v>
      </c>
      <c r="D14" s="102">
        <f>SUM(COUNTIFS(data[Product],data[Product]))</f>
        <v>11</v>
      </c>
      <c r="E14" s="103">
        <f>SUM(COUNTIFS(data[Amount],data[Amount]))</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23AD-D262-40E8-A24E-295024ED72CB}">
  <dimension ref="B4:F304"/>
  <sheetViews>
    <sheetView workbookViewId="0">
      <selection activeCell="D15" sqref="D15"/>
    </sheetView>
  </sheetViews>
  <sheetFormatPr defaultRowHeight="14.4" x14ac:dyDescent="0.3"/>
  <cols>
    <col min="1" max="1" width="8.88671875" style="13"/>
    <col min="2" max="2" width="19.5546875" style="13" customWidth="1"/>
    <col min="3" max="3" width="14.6640625" style="13" customWidth="1"/>
    <col min="4" max="4" width="21.88671875" style="13" bestFit="1" customWidth="1"/>
    <col min="5" max="5" width="13.5546875" style="13" customWidth="1"/>
    <col min="6" max="6" width="11.6640625" style="13" customWidth="1"/>
    <col min="7" max="16384" width="8.88671875" style="13"/>
  </cols>
  <sheetData>
    <row r="4" spans="2:6" ht="15" thickBot="1" x14ac:dyDescent="0.35">
      <c r="B4" s="81" t="s">
        <v>11</v>
      </c>
      <c r="C4" s="81" t="s">
        <v>12</v>
      </c>
      <c r="D4" s="81" t="s">
        <v>0</v>
      </c>
      <c r="E4" s="82" t="s">
        <v>1</v>
      </c>
      <c r="F4" s="82" t="s">
        <v>49</v>
      </c>
    </row>
    <row r="5" spans="2:6" x14ac:dyDescent="0.3">
      <c r="B5" s="70" t="s">
        <v>40</v>
      </c>
      <c r="C5" s="71" t="s">
        <v>37</v>
      </c>
      <c r="D5" s="71" t="s">
        <v>30</v>
      </c>
      <c r="E5" s="72">
        <v>1624</v>
      </c>
      <c r="F5" s="73">
        <v>114</v>
      </c>
    </row>
    <row r="6" spans="2:6" x14ac:dyDescent="0.3">
      <c r="B6" s="74" t="s">
        <v>8</v>
      </c>
      <c r="C6" s="21" t="s">
        <v>35</v>
      </c>
      <c r="D6" s="21" t="s">
        <v>32</v>
      </c>
      <c r="E6" s="75">
        <v>6706</v>
      </c>
      <c r="F6" s="76">
        <v>459</v>
      </c>
    </row>
    <row r="7" spans="2:6" x14ac:dyDescent="0.3">
      <c r="B7" s="74" t="s">
        <v>9</v>
      </c>
      <c r="C7" s="21" t="s">
        <v>35</v>
      </c>
      <c r="D7" s="21" t="s">
        <v>4</v>
      </c>
      <c r="E7" s="75">
        <v>959</v>
      </c>
      <c r="F7" s="76">
        <v>147</v>
      </c>
    </row>
    <row r="8" spans="2:6" x14ac:dyDescent="0.3">
      <c r="B8" s="74" t="s">
        <v>41</v>
      </c>
      <c r="C8" s="21" t="s">
        <v>36</v>
      </c>
      <c r="D8" s="21" t="s">
        <v>18</v>
      </c>
      <c r="E8" s="75">
        <v>9632</v>
      </c>
      <c r="F8" s="76">
        <v>288</v>
      </c>
    </row>
    <row r="9" spans="2:6" x14ac:dyDescent="0.3">
      <c r="B9" s="74" t="s">
        <v>6</v>
      </c>
      <c r="C9" s="21" t="s">
        <v>39</v>
      </c>
      <c r="D9" s="21" t="s">
        <v>25</v>
      </c>
      <c r="E9" s="75">
        <v>2100</v>
      </c>
      <c r="F9" s="76">
        <v>414</v>
      </c>
    </row>
    <row r="10" spans="2:6" x14ac:dyDescent="0.3">
      <c r="B10" s="74" t="s">
        <v>40</v>
      </c>
      <c r="C10" s="21" t="s">
        <v>35</v>
      </c>
      <c r="D10" s="21" t="s">
        <v>33</v>
      </c>
      <c r="E10" s="75">
        <v>8869</v>
      </c>
      <c r="F10" s="76">
        <v>432</v>
      </c>
    </row>
    <row r="11" spans="2:6" x14ac:dyDescent="0.3">
      <c r="B11" s="74" t="s">
        <v>6</v>
      </c>
      <c r="C11" s="21" t="s">
        <v>38</v>
      </c>
      <c r="D11" s="21" t="s">
        <v>31</v>
      </c>
      <c r="E11" s="75">
        <v>2681</v>
      </c>
      <c r="F11" s="76">
        <v>54</v>
      </c>
    </row>
    <row r="12" spans="2:6" x14ac:dyDescent="0.3">
      <c r="B12" s="74" t="s">
        <v>8</v>
      </c>
      <c r="C12" s="21" t="s">
        <v>35</v>
      </c>
      <c r="D12" s="21" t="s">
        <v>22</v>
      </c>
      <c r="E12" s="75">
        <v>5012</v>
      </c>
      <c r="F12" s="76">
        <v>210</v>
      </c>
    </row>
    <row r="13" spans="2:6" x14ac:dyDescent="0.3">
      <c r="B13" s="74" t="s">
        <v>7</v>
      </c>
      <c r="C13" s="21" t="s">
        <v>38</v>
      </c>
      <c r="D13" s="21" t="s">
        <v>14</v>
      </c>
      <c r="E13" s="75">
        <v>1281</v>
      </c>
      <c r="F13" s="76">
        <v>75</v>
      </c>
    </row>
    <row r="14" spans="2:6" x14ac:dyDescent="0.3">
      <c r="B14" s="74" t="s">
        <v>5</v>
      </c>
      <c r="C14" s="21" t="s">
        <v>37</v>
      </c>
      <c r="D14" s="21" t="s">
        <v>14</v>
      </c>
      <c r="E14" s="75">
        <v>4991</v>
      </c>
      <c r="F14" s="76">
        <v>12</v>
      </c>
    </row>
    <row r="15" spans="2:6" x14ac:dyDescent="0.3">
      <c r="B15" s="74" t="s">
        <v>2</v>
      </c>
      <c r="C15" s="21" t="s">
        <v>39</v>
      </c>
      <c r="D15" s="21" t="s">
        <v>25</v>
      </c>
      <c r="E15" s="75">
        <v>1785</v>
      </c>
      <c r="F15" s="76">
        <v>462</v>
      </c>
    </row>
    <row r="16" spans="2:6" x14ac:dyDescent="0.3">
      <c r="B16" s="74" t="s">
        <v>3</v>
      </c>
      <c r="C16" s="21" t="s">
        <v>37</v>
      </c>
      <c r="D16" s="21" t="s">
        <v>17</v>
      </c>
      <c r="E16" s="75">
        <v>3983</v>
      </c>
      <c r="F16" s="76">
        <v>144</v>
      </c>
    </row>
    <row r="17" spans="2:6" x14ac:dyDescent="0.3">
      <c r="B17" s="74" t="s">
        <v>9</v>
      </c>
      <c r="C17" s="21" t="s">
        <v>38</v>
      </c>
      <c r="D17" s="21" t="s">
        <v>16</v>
      </c>
      <c r="E17" s="75">
        <v>2646</v>
      </c>
      <c r="F17" s="76">
        <v>120</v>
      </c>
    </row>
    <row r="18" spans="2:6" x14ac:dyDescent="0.3">
      <c r="B18" s="74" t="s">
        <v>2</v>
      </c>
      <c r="C18" s="21" t="s">
        <v>34</v>
      </c>
      <c r="D18" s="21" t="s">
        <v>13</v>
      </c>
      <c r="E18" s="75">
        <v>252</v>
      </c>
      <c r="F18" s="76">
        <v>54</v>
      </c>
    </row>
    <row r="19" spans="2:6" x14ac:dyDescent="0.3">
      <c r="B19" s="74" t="s">
        <v>3</v>
      </c>
      <c r="C19" s="21" t="s">
        <v>35</v>
      </c>
      <c r="D19" s="21" t="s">
        <v>25</v>
      </c>
      <c r="E19" s="75">
        <v>2464</v>
      </c>
      <c r="F19" s="76">
        <v>234</v>
      </c>
    </row>
    <row r="20" spans="2:6" x14ac:dyDescent="0.3">
      <c r="B20" s="74" t="s">
        <v>3</v>
      </c>
      <c r="C20" s="21" t="s">
        <v>35</v>
      </c>
      <c r="D20" s="21" t="s">
        <v>29</v>
      </c>
      <c r="E20" s="75">
        <v>2114</v>
      </c>
      <c r="F20" s="76">
        <v>66</v>
      </c>
    </row>
    <row r="21" spans="2:6" x14ac:dyDescent="0.3">
      <c r="B21" s="74" t="s">
        <v>6</v>
      </c>
      <c r="C21" s="21" t="s">
        <v>37</v>
      </c>
      <c r="D21" s="21" t="s">
        <v>31</v>
      </c>
      <c r="E21" s="75">
        <v>7693</v>
      </c>
      <c r="F21" s="76">
        <v>87</v>
      </c>
    </row>
    <row r="22" spans="2:6" x14ac:dyDescent="0.3">
      <c r="B22" s="74" t="s">
        <v>5</v>
      </c>
      <c r="C22" s="21" t="s">
        <v>34</v>
      </c>
      <c r="D22" s="21" t="s">
        <v>20</v>
      </c>
      <c r="E22" s="75">
        <v>15610</v>
      </c>
      <c r="F22" s="76">
        <v>339</v>
      </c>
    </row>
    <row r="23" spans="2:6" x14ac:dyDescent="0.3">
      <c r="B23" s="74" t="s">
        <v>41</v>
      </c>
      <c r="C23" s="21" t="s">
        <v>34</v>
      </c>
      <c r="D23" s="21" t="s">
        <v>22</v>
      </c>
      <c r="E23" s="75">
        <v>336</v>
      </c>
      <c r="F23" s="76">
        <v>144</v>
      </c>
    </row>
    <row r="24" spans="2:6" x14ac:dyDescent="0.3">
      <c r="B24" s="74" t="s">
        <v>2</v>
      </c>
      <c r="C24" s="21" t="s">
        <v>39</v>
      </c>
      <c r="D24" s="21" t="s">
        <v>20</v>
      </c>
      <c r="E24" s="75">
        <v>9443</v>
      </c>
      <c r="F24" s="76">
        <v>162</v>
      </c>
    </row>
    <row r="25" spans="2:6" x14ac:dyDescent="0.3">
      <c r="B25" s="74" t="s">
        <v>9</v>
      </c>
      <c r="C25" s="21" t="s">
        <v>34</v>
      </c>
      <c r="D25" s="21" t="s">
        <v>23</v>
      </c>
      <c r="E25" s="75">
        <v>8155</v>
      </c>
      <c r="F25" s="76">
        <v>90</v>
      </c>
    </row>
    <row r="26" spans="2:6" x14ac:dyDescent="0.3">
      <c r="B26" s="74" t="s">
        <v>8</v>
      </c>
      <c r="C26" s="21" t="s">
        <v>38</v>
      </c>
      <c r="D26" s="21" t="s">
        <v>23</v>
      </c>
      <c r="E26" s="75">
        <v>1701</v>
      </c>
      <c r="F26" s="76">
        <v>234</v>
      </c>
    </row>
    <row r="27" spans="2:6" x14ac:dyDescent="0.3">
      <c r="B27" s="74" t="s">
        <v>10</v>
      </c>
      <c r="C27" s="21" t="s">
        <v>38</v>
      </c>
      <c r="D27" s="21" t="s">
        <v>22</v>
      </c>
      <c r="E27" s="75">
        <v>2205</v>
      </c>
      <c r="F27" s="76">
        <v>141</v>
      </c>
    </row>
    <row r="28" spans="2:6" x14ac:dyDescent="0.3">
      <c r="B28" s="74" t="s">
        <v>8</v>
      </c>
      <c r="C28" s="21" t="s">
        <v>37</v>
      </c>
      <c r="D28" s="21" t="s">
        <v>19</v>
      </c>
      <c r="E28" s="75">
        <v>1771</v>
      </c>
      <c r="F28" s="76">
        <v>204</v>
      </c>
    </row>
    <row r="29" spans="2:6" x14ac:dyDescent="0.3">
      <c r="B29" s="74" t="s">
        <v>41</v>
      </c>
      <c r="C29" s="21" t="s">
        <v>35</v>
      </c>
      <c r="D29" s="21" t="s">
        <v>15</v>
      </c>
      <c r="E29" s="75">
        <v>2114</v>
      </c>
      <c r="F29" s="76">
        <v>186</v>
      </c>
    </row>
    <row r="30" spans="2:6" x14ac:dyDescent="0.3">
      <c r="B30" s="74" t="s">
        <v>41</v>
      </c>
      <c r="C30" s="21" t="s">
        <v>36</v>
      </c>
      <c r="D30" s="21" t="s">
        <v>13</v>
      </c>
      <c r="E30" s="75">
        <v>10311</v>
      </c>
      <c r="F30" s="76">
        <v>231</v>
      </c>
    </row>
    <row r="31" spans="2:6" x14ac:dyDescent="0.3">
      <c r="B31" s="74" t="s">
        <v>3</v>
      </c>
      <c r="C31" s="21" t="s">
        <v>39</v>
      </c>
      <c r="D31" s="21" t="s">
        <v>16</v>
      </c>
      <c r="E31" s="75">
        <v>21</v>
      </c>
      <c r="F31" s="76">
        <v>168</v>
      </c>
    </row>
    <row r="32" spans="2:6" x14ac:dyDescent="0.3">
      <c r="B32" s="74" t="s">
        <v>10</v>
      </c>
      <c r="C32" s="21" t="s">
        <v>35</v>
      </c>
      <c r="D32" s="21" t="s">
        <v>20</v>
      </c>
      <c r="E32" s="75">
        <v>1974</v>
      </c>
      <c r="F32" s="76">
        <v>195</v>
      </c>
    </row>
    <row r="33" spans="2:6" x14ac:dyDescent="0.3">
      <c r="B33" s="74" t="s">
        <v>5</v>
      </c>
      <c r="C33" s="21" t="s">
        <v>36</v>
      </c>
      <c r="D33" s="21" t="s">
        <v>23</v>
      </c>
      <c r="E33" s="75">
        <v>6314</v>
      </c>
      <c r="F33" s="76">
        <v>15</v>
      </c>
    </row>
    <row r="34" spans="2:6" x14ac:dyDescent="0.3">
      <c r="B34" s="74" t="s">
        <v>10</v>
      </c>
      <c r="C34" s="21" t="s">
        <v>37</v>
      </c>
      <c r="D34" s="21" t="s">
        <v>23</v>
      </c>
      <c r="E34" s="75">
        <v>4683</v>
      </c>
      <c r="F34" s="76">
        <v>30</v>
      </c>
    </row>
    <row r="35" spans="2:6" x14ac:dyDescent="0.3">
      <c r="B35" s="74" t="s">
        <v>41</v>
      </c>
      <c r="C35" s="21" t="s">
        <v>37</v>
      </c>
      <c r="D35" s="21" t="s">
        <v>24</v>
      </c>
      <c r="E35" s="75">
        <v>6398</v>
      </c>
      <c r="F35" s="76">
        <v>102</v>
      </c>
    </row>
    <row r="36" spans="2:6" x14ac:dyDescent="0.3">
      <c r="B36" s="74" t="s">
        <v>2</v>
      </c>
      <c r="C36" s="21" t="s">
        <v>35</v>
      </c>
      <c r="D36" s="21" t="s">
        <v>19</v>
      </c>
      <c r="E36" s="75">
        <v>553</v>
      </c>
      <c r="F36" s="76">
        <v>15</v>
      </c>
    </row>
    <row r="37" spans="2:6" x14ac:dyDescent="0.3">
      <c r="B37" s="74" t="s">
        <v>8</v>
      </c>
      <c r="C37" s="21" t="s">
        <v>39</v>
      </c>
      <c r="D37" s="21" t="s">
        <v>30</v>
      </c>
      <c r="E37" s="75">
        <v>7021</v>
      </c>
      <c r="F37" s="76">
        <v>183</v>
      </c>
    </row>
    <row r="38" spans="2:6" x14ac:dyDescent="0.3">
      <c r="B38" s="74" t="s">
        <v>40</v>
      </c>
      <c r="C38" s="21" t="s">
        <v>39</v>
      </c>
      <c r="D38" s="21" t="s">
        <v>22</v>
      </c>
      <c r="E38" s="75">
        <v>5817</v>
      </c>
      <c r="F38" s="76">
        <v>12</v>
      </c>
    </row>
    <row r="39" spans="2:6" x14ac:dyDescent="0.3">
      <c r="B39" s="74" t="s">
        <v>41</v>
      </c>
      <c r="C39" s="21" t="s">
        <v>39</v>
      </c>
      <c r="D39" s="21" t="s">
        <v>14</v>
      </c>
      <c r="E39" s="75">
        <v>3976</v>
      </c>
      <c r="F39" s="76">
        <v>72</v>
      </c>
    </row>
    <row r="40" spans="2:6" x14ac:dyDescent="0.3">
      <c r="B40" s="74" t="s">
        <v>6</v>
      </c>
      <c r="C40" s="21" t="s">
        <v>38</v>
      </c>
      <c r="D40" s="21" t="s">
        <v>27</v>
      </c>
      <c r="E40" s="75">
        <v>1134</v>
      </c>
      <c r="F40" s="76">
        <v>282</v>
      </c>
    </row>
    <row r="41" spans="2:6" x14ac:dyDescent="0.3">
      <c r="B41" s="74" t="s">
        <v>2</v>
      </c>
      <c r="C41" s="21" t="s">
        <v>39</v>
      </c>
      <c r="D41" s="21" t="s">
        <v>28</v>
      </c>
      <c r="E41" s="75">
        <v>6027</v>
      </c>
      <c r="F41" s="76">
        <v>144</v>
      </c>
    </row>
    <row r="42" spans="2:6" x14ac:dyDescent="0.3">
      <c r="B42" s="74" t="s">
        <v>6</v>
      </c>
      <c r="C42" s="21" t="s">
        <v>37</v>
      </c>
      <c r="D42" s="21" t="s">
        <v>16</v>
      </c>
      <c r="E42" s="75">
        <v>1904</v>
      </c>
      <c r="F42" s="76">
        <v>405</v>
      </c>
    </row>
    <row r="43" spans="2:6" x14ac:dyDescent="0.3">
      <c r="B43" s="74" t="s">
        <v>7</v>
      </c>
      <c r="C43" s="21" t="s">
        <v>34</v>
      </c>
      <c r="D43" s="21" t="s">
        <v>32</v>
      </c>
      <c r="E43" s="75">
        <v>3262</v>
      </c>
      <c r="F43" s="76">
        <v>75</v>
      </c>
    </row>
    <row r="44" spans="2:6" x14ac:dyDescent="0.3">
      <c r="B44" s="74" t="s">
        <v>40</v>
      </c>
      <c r="C44" s="21" t="s">
        <v>34</v>
      </c>
      <c r="D44" s="21" t="s">
        <v>27</v>
      </c>
      <c r="E44" s="75">
        <v>2289</v>
      </c>
      <c r="F44" s="76">
        <v>135</v>
      </c>
    </row>
    <row r="45" spans="2:6" x14ac:dyDescent="0.3">
      <c r="B45" s="74" t="s">
        <v>5</v>
      </c>
      <c r="C45" s="21" t="s">
        <v>34</v>
      </c>
      <c r="D45" s="21" t="s">
        <v>27</v>
      </c>
      <c r="E45" s="75">
        <v>6986</v>
      </c>
      <c r="F45" s="76">
        <v>21</v>
      </c>
    </row>
    <row r="46" spans="2:6" x14ac:dyDescent="0.3">
      <c r="B46" s="74" t="s">
        <v>2</v>
      </c>
      <c r="C46" s="21" t="s">
        <v>38</v>
      </c>
      <c r="D46" s="21" t="s">
        <v>23</v>
      </c>
      <c r="E46" s="75">
        <v>4417</v>
      </c>
      <c r="F46" s="76">
        <v>153</v>
      </c>
    </row>
    <row r="47" spans="2:6" x14ac:dyDescent="0.3">
      <c r="B47" s="74" t="s">
        <v>6</v>
      </c>
      <c r="C47" s="21" t="s">
        <v>34</v>
      </c>
      <c r="D47" s="21" t="s">
        <v>15</v>
      </c>
      <c r="E47" s="75">
        <v>1442</v>
      </c>
      <c r="F47" s="76">
        <v>15</v>
      </c>
    </row>
    <row r="48" spans="2:6" x14ac:dyDescent="0.3">
      <c r="B48" s="74" t="s">
        <v>3</v>
      </c>
      <c r="C48" s="21" t="s">
        <v>35</v>
      </c>
      <c r="D48" s="21" t="s">
        <v>14</v>
      </c>
      <c r="E48" s="75">
        <v>2415</v>
      </c>
      <c r="F48" s="76">
        <v>255</v>
      </c>
    </row>
    <row r="49" spans="2:6" x14ac:dyDescent="0.3">
      <c r="B49" s="74" t="s">
        <v>2</v>
      </c>
      <c r="C49" s="21" t="s">
        <v>37</v>
      </c>
      <c r="D49" s="21" t="s">
        <v>19</v>
      </c>
      <c r="E49" s="75">
        <v>238</v>
      </c>
      <c r="F49" s="76">
        <v>18</v>
      </c>
    </row>
    <row r="50" spans="2:6" x14ac:dyDescent="0.3">
      <c r="B50" s="74" t="s">
        <v>6</v>
      </c>
      <c r="C50" s="21" t="s">
        <v>37</v>
      </c>
      <c r="D50" s="21" t="s">
        <v>23</v>
      </c>
      <c r="E50" s="75">
        <v>4949</v>
      </c>
      <c r="F50" s="76">
        <v>189</v>
      </c>
    </row>
    <row r="51" spans="2:6" x14ac:dyDescent="0.3">
      <c r="B51" s="74" t="s">
        <v>5</v>
      </c>
      <c r="C51" s="21" t="s">
        <v>38</v>
      </c>
      <c r="D51" s="21" t="s">
        <v>32</v>
      </c>
      <c r="E51" s="75">
        <v>5075</v>
      </c>
      <c r="F51" s="76">
        <v>21</v>
      </c>
    </row>
    <row r="52" spans="2:6" x14ac:dyDescent="0.3">
      <c r="B52" s="74" t="s">
        <v>3</v>
      </c>
      <c r="C52" s="21" t="s">
        <v>36</v>
      </c>
      <c r="D52" s="21" t="s">
        <v>16</v>
      </c>
      <c r="E52" s="75">
        <v>9198</v>
      </c>
      <c r="F52" s="76">
        <v>36</v>
      </c>
    </row>
    <row r="53" spans="2:6" x14ac:dyDescent="0.3">
      <c r="B53" s="74" t="s">
        <v>6</v>
      </c>
      <c r="C53" s="21" t="s">
        <v>34</v>
      </c>
      <c r="D53" s="21" t="s">
        <v>29</v>
      </c>
      <c r="E53" s="75">
        <v>3339</v>
      </c>
      <c r="F53" s="76">
        <v>75</v>
      </c>
    </row>
    <row r="54" spans="2:6" x14ac:dyDescent="0.3">
      <c r="B54" s="74" t="s">
        <v>40</v>
      </c>
      <c r="C54" s="21" t="s">
        <v>34</v>
      </c>
      <c r="D54" s="21" t="s">
        <v>17</v>
      </c>
      <c r="E54" s="75">
        <v>5019</v>
      </c>
      <c r="F54" s="76">
        <v>156</v>
      </c>
    </row>
    <row r="55" spans="2:6" x14ac:dyDescent="0.3">
      <c r="B55" s="74" t="s">
        <v>5</v>
      </c>
      <c r="C55" s="21" t="s">
        <v>36</v>
      </c>
      <c r="D55" s="21" t="s">
        <v>16</v>
      </c>
      <c r="E55" s="75">
        <v>16184</v>
      </c>
      <c r="F55" s="76">
        <v>39</v>
      </c>
    </row>
    <row r="56" spans="2:6" x14ac:dyDescent="0.3">
      <c r="B56" s="74" t="s">
        <v>6</v>
      </c>
      <c r="C56" s="21" t="s">
        <v>36</v>
      </c>
      <c r="D56" s="21" t="s">
        <v>21</v>
      </c>
      <c r="E56" s="75">
        <v>497</v>
      </c>
      <c r="F56" s="76">
        <v>63</v>
      </c>
    </row>
    <row r="57" spans="2:6" x14ac:dyDescent="0.3">
      <c r="B57" s="74" t="s">
        <v>2</v>
      </c>
      <c r="C57" s="21" t="s">
        <v>36</v>
      </c>
      <c r="D57" s="21" t="s">
        <v>29</v>
      </c>
      <c r="E57" s="75">
        <v>8211</v>
      </c>
      <c r="F57" s="76">
        <v>75</v>
      </c>
    </row>
    <row r="58" spans="2:6" x14ac:dyDescent="0.3">
      <c r="B58" s="74" t="s">
        <v>2</v>
      </c>
      <c r="C58" s="21" t="s">
        <v>38</v>
      </c>
      <c r="D58" s="21" t="s">
        <v>28</v>
      </c>
      <c r="E58" s="75">
        <v>6580</v>
      </c>
      <c r="F58" s="76">
        <v>183</v>
      </c>
    </row>
    <row r="59" spans="2:6" x14ac:dyDescent="0.3">
      <c r="B59" s="74" t="s">
        <v>41</v>
      </c>
      <c r="C59" s="21" t="s">
        <v>35</v>
      </c>
      <c r="D59" s="21" t="s">
        <v>13</v>
      </c>
      <c r="E59" s="75">
        <v>4760</v>
      </c>
      <c r="F59" s="76">
        <v>69</v>
      </c>
    </row>
    <row r="60" spans="2:6" x14ac:dyDescent="0.3">
      <c r="B60" s="74" t="s">
        <v>40</v>
      </c>
      <c r="C60" s="21" t="s">
        <v>36</v>
      </c>
      <c r="D60" s="21" t="s">
        <v>25</v>
      </c>
      <c r="E60" s="75">
        <v>5439</v>
      </c>
      <c r="F60" s="76">
        <v>30</v>
      </c>
    </row>
    <row r="61" spans="2:6" x14ac:dyDescent="0.3">
      <c r="B61" s="74" t="s">
        <v>41</v>
      </c>
      <c r="C61" s="21" t="s">
        <v>34</v>
      </c>
      <c r="D61" s="21" t="s">
        <v>17</v>
      </c>
      <c r="E61" s="75">
        <v>1463</v>
      </c>
      <c r="F61" s="76">
        <v>39</v>
      </c>
    </row>
    <row r="62" spans="2:6" x14ac:dyDescent="0.3">
      <c r="B62" s="74" t="s">
        <v>3</v>
      </c>
      <c r="C62" s="21" t="s">
        <v>34</v>
      </c>
      <c r="D62" s="21" t="s">
        <v>32</v>
      </c>
      <c r="E62" s="75">
        <v>7777</v>
      </c>
      <c r="F62" s="76">
        <v>504</v>
      </c>
    </row>
    <row r="63" spans="2:6" x14ac:dyDescent="0.3">
      <c r="B63" s="74" t="s">
        <v>9</v>
      </c>
      <c r="C63" s="21" t="s">
        <v>37</v>
      </c>
      <c r="D63" s="21" t="s">
        <v>29</v>
      </c>
      <c r="E63" s="75">
        <v>1085</v>
      </c>
      <c r="F63" s="76">
        <v>273</v>
      </c>
    </row>
    <row r="64" spans="2:6" x14ac:dyDescent="0.3">
      <c r="B64" s="74" t="s">
        <v>5</v>
      </c>
      <c r="C64" s="21" t="s">
        <v>37</v>
      </c>
      <c r="D64" s="21" t="s">
        <v>31</v>
      </c>
      <c r="E64" s="75">
        <v>182</v>
      </c>
      <c r="F64" s="76">
        <v>48</v>
      </c>
    </row>
    <row r="65" spans="2:6" x14ac:dyDescent="0.3">
      <c r="B65" s="74" t="s">
        <v>6</v>
      </c>
      <c r="C65" s="21" t="s">
        <v>34</v>
      </c>
      <c r="D65" s="21" t="s">
        <v>27</v>
      </c>
      <c r="E65" s="75">
        <v>4242</v>
      </c>
      <c r="F65" s="76">
        <v>207</v>
      </c>
    </row>
    <row r="66" spans="2:6" x14ac:dyDescent="0.3">
      <c r="B66" s="74" t="s">
        <v>6</v>
      </c>
      <c r="C66" s="21" t="s">
        <v>36</v>
      </c>
      <c r="D66" s="21" t="s">
        <v>32</v>
      </c>
      <c r="E66" s="75">
        <v>6118</v>
      </c>
      <c r="F66" s="76">
        <v>9</v>
      </c>
    </row>
    <row r="67" spans="2:6" x14ac:dyDescent="0.3">
      <c r="B67" s="74" t="s">
        <v>10</v>
      </c>
      <c r="C67" s="21" t="s">
        <v>36</v>
      </c>
      <c r="D67" s="21" t="s">
        <v>23</v>
      </c>
      <c r="E67" s="75">
        <v>2317</v>
      </c>
      <c r="F67" s="76">
        <v>261</v>
      </c>
    </row>
    <row r="68" spans="2:6" x14ac:dyDescent="0.3">
      <c r="B68" s="74" t="s">
        <v>6</v>
      </c>
      <c r="C68" s="21" t="s">
        <v>38</v>
      </c>
      <c r="D68" s="21" t="s">
        <v>16</v>
      </c>
      <c r="E68" s="75">
        <v>938</v>
      </c>
      <c r="F68" s="76">
        <v>6</v>
      </c>
    </row>
    <row r="69" spans="2:6" x14ac:dyDescent="0.3">
      <c r="B69" s="74" t="s">
        <v>8</v>
      </c>
      <c r="C69" s="21" t="s">
        <v>37</v>
      </c>
      <c r="D69" s="21" t="s">
        <v>15</v>
      </c>
      <c r="E69" s="75">
        <v>9709</v>
      </c>
      <c r="F69" s="76">
        <v>30</v>
      </c>
    </row>
    <row r="70" spans="2:6" x14ac:dyDescent="0.3">
      <c r="B70" s="74" t="s">
        <v>7</v>
      </c>
      <c r="C70" s="21" t="s">
        <v>34</v>
      </c>
      <c r="D70" s="21" t="s">
        <v>20</v>
      </c>
      <c r="E70" s="75">
        <v>2205</v>
      </c>
      <c r="F70" s="76">
        <v>138</v>
      </c>
    </row>
    <row r="71" spans="2:6" x14ac:dyDescent="0.3">
      <c r="B71" s="74" t="s">
        <v>7</v>
      </c>
      <c r="C71" s="21" t="s">
        <v>37</v>
      </c>
      <c r="D71" s="21" t="s">
        <v>17</v>
      </c>
      <c r="E71" s="75">
        <v>4487</v>
      </c>
      <c r="F71" s="76">
        <v>111</v>
      </c>
    </row>
    <row r="72" spans="2:6" x14ac:dyDescent="0.3">
      <c r="B72" s="74" t="s">
        <v>5</v>
      </c>
      <c r="C72" s="21" t="s">
        <v>35</v>
      </c>
      <c r="D72" s="21" t="s">
        <v>18</v>
      </c>
      <c r="E72" s="75">
        <v>2415</v>
      </c>
      <c r="F72" s="76">
        <v>15</v>
      </c>
    </row>
    <row r="73" spans="2:6" x14ac:dyDescent="0.3">
      <c r="B73" s="74" t="s">
        <v>40</v>
      </c>
      <c r="C73" s="21" t="s">
        <v>34</v>
      </c>
      <c r="D73" s="21" t="s">
        <v>19</v>
      </c>
      <c r="E73" s="75">
        <v>4018</v>
      </c>
      <c r="F73" s="76">
        <v>162</v>
      </c>
    </row>
    <row r="74" spans="2:6" x14ac:dyDescent="0.3">
      <c r="B74" s="74" t="s">
        <v>5</v>
      </c>
      <c r="C74" s="21" t="s">
        <v>34</v>
      </c>
      <c r="D74" s="21" t="s">
        <v>19</v>
      </c>
      <c r="E74" s="75">
        <v>861</v>
      </c>
      <c r="F74" s="76">
        <v>195</v>
      </c>
    </row>
    <row r="75" spans="2:6" x14ac:dyDescent="0.3">
      <c r="B75" s="74" t="s">
        <v>10</v>
      </c>
      <c r="C75" s="21" t="s">
        <v>38</v>
      </c>
      <c r="D75" s="21" t="s">
        <v>14</v>
      </c>
      <c r="E75" s="75">
        <v>5586</v>
      </c>
      <c r="F75" s="76">
        <v>525</v>
      </c>
    </row>
    <row r="76" spans="2:6" x14ac:dyDescent="0.3">
      <c r="B76" s="74" t="s">
        <v>7</v>
      </c>
      <c r="C76" s="21" t="s">
        <v>34</v>
      </c>
      <c r="D76" s="21" t="s">
        <v>33</v>
      </c>
      <c r="E76" s="75">
        <v>2226</v>
      </c>
      <c r="F76" s="76">
        <v>48</v>
      </c>
    </row>
    <row r="77" spans="2:6" x14ac:dyDescent="0.3">
      <c r="B77" s="74" t="s">
        <v>9</v>
      </c>
      <c r="C77" s="21" t="s">
        <v>34</v>
      </c>
      <c r="D77" s="21" t="s">
        <v>28</v>
      </c>
      <c r="E77" s="75">
        <v>14329</v>
      </c>
      <c r="F77" s="76">
        <v>150</v>
      </c>
    </row>
    <row r="78" spans="2:6" x14ac:dyDescent="0.3">
      <c r="B78" s="74" t="s">
        <v>9</v>
      </c>
      <c r="C78" s="21" t="s">
        <v>34</v>
      </c>
      <c r="D78" s="21" t="s">
        <v>20</v>
      </c>
      <c r="E78" s="75">
        <v>8463</v>
      </c>
      <c r="F78" s="76">
        <v>492</v>
      </c>
    </row>
    <row r="79" spans="2:6" x14ac:dyDescent="0.3">
      <c r="B79" s="74" t="s">
        <v>5</v>
      </c>
      <c r="C79" s="21" t="s">
        <v>34</v>
      </c>
      <c r="D79" s="21" t="s">
        <v>29</v>
      </c>
      <c r="E79" s="75">
        <v>2891</v>
      </c>
      <c r="F79" s="76">
        <v>102</v>
      </c>
    </row>
    <row r="80" spans="2:6" x14ac:dyDescent="0.3">
      <c r="B80" s="74" t="s">
        <v>3</v>
      </c>
      <c r="C80" s="21" t="s">
        <v>36</v>
      </c>
      <c r="D80" s="21" t="s">
        <v>23</v>
      </c>
      <c r="E80" s="75">
        <v>3773</v>
      </c>
      <c r="F80" s="76">
        <v>165</v>
      </c>
    </row>
    <row r="81" spans="2:6" x14ac:dyDescent="0.3">
      <c r="B81" s="74" t="s">
        <v>41</v>
      </c>
      <c r="C81" s="21" t="s">
        <v>36</v>
      </c>
      <c r="D81" s="21" t="s">
        <v>28</v>
      </c>
      <c r="E81" s="75">
        <v>854</v>
      </c>
      <c r="F81" s="76">
        <v>309</v>
      </c>
    </row>
    <row r="82" spans="2:6" x14ac:dyDescent="0.3">
      <c r="B82" s="74" t="s">
        <v>6</v>
      </c>
      <c r="C82" s="21" t="s">
        <v>36</v>
      </c>
      <c r="D82" s="21" t="s">
        <v>17</v>
      </c>
      <c r="E82" s="75">
        <v>4970</v>
      </c>
      <c r="F82" s="76">
        <v>156</v>
      </c>
    </row>
    <row r="83" spans="2:6" x14ac:dyDescent="0.3">
      <c r="B83" s="74" t="s">
        <v>9</v>
      </c>
      <c r="C83" s="21" t="s">
        <v>35</v>
      </c>
      <c r="D83" s="21" t="s">
        <v>26</v>
      </c>
      <c r="E83" s="75">
        <v>98</v>
      </c>
      <c r="F83" s="76">
        <v>159</v>
      </c>
    </row>
    <row r="84" spans="2:6" x14ac:dyDescent="0.3">
      <c r="B84" s="74" t="s">
        <v>5</v>
      </c>
      <c r="C84" s="21" t="s">
        <v>35</v>
      </c>
      <c r="D84" s="21" t="s">
        <v>15</v>
      </c>
      <c r="E84" s="75">
        <v>13391</v>
      </c>
      <c r="F84" s="76">
        <v>201</v>
      </c>
    </row>
    <row r="85" spans="2:6" x14ac:dyDescent="0.3">
      <c r="B85" s="74" t="s">
        <v>8</v>
      </c>
      <c r="C85" s="21" t="s">
        <v>39</v>
      </c>
      <c r="D85" s="21" t="s">
        <v>31</v>
      </c>
      <c r="E85" s="75">
        <v>8890</v>
      </c>
      <c r="F85" s="76">
        <v>210</v>
      </c>
    </row>
    <row r="86" spans="2:6" x14ac:dyDescent="0.3">
      <c r="B86" s="74" t="s">
        <v>2</v>
      </c>
      <c r="C86" s="21" t="s">
        <v>38</v>
      </c>
      <c r="D86" s="21" t="s">
        <v>13</v>
      </c>
      <c r="E86" s="75">
        <v>56</v>
      </c>
      <c r="F86" s="76">
        <v>51</v>
      </c>
    </row>
    <row r="87" spans="2:6" x14ac:dyDescent="0.3">
      <c r="B87" s="74" t="s">
        <v>3</v>
      </c>
      <c r="C87" s="21" t="s">
        <v>36</v>
      </c>
      <c r="D87" s="21" t="s">
        <v>25</v>
      </c>
      <c r="E87" s="75">
        <v>3339</v>
      </c>
      <c r="F87" s="76">
        <v>39</v>
      </c>
    </row>
    <row r="88" spans="2:6" x14ac:dyDescent="0.3">
      <c r="B88" s="74" t="s">
        <v>10</v>
      </c>
      <c r="C88" s="21" t="s">
        <v>35</v>
      </c>
      <c r="D88" s="21" t="s">
        <v>18</v>
      </c>
      <c r="E88" s="75">
        <v>3808</v>
      </c>
      <c r="F88" s="76">
        <v>279</v>
      </c>
    </row>
    <row r="89" spans="2:6" x14ac:dyDescent="0.3">
      <c r="B89" s="74" t="s">
        <v>10</v>
      </c>
      <c r="C89" s="21" t="s">
        <v>38</v>
      </c>
      <c r="D89" s="21" t="s">
        <v>13</v>
      </c>
      <c r="E89" s="75">
        <v>63</v>
      </c>
      <c r="F89" s="76">
        <v>123</v>
      </c>
    </row>
    <row r="90" spans="2:6" x14ac:dyDescent="0.3">
      <c r="B90" s="74" t="s">
        <v>2</v>
      </c>
      <c r="C90" s="21" t="s">
        <v>39</v>
      </c>
      <c r="D90" s="21" t="s">
        <v>27</v>
      </c>
      <c r="E90" s="75">
        <v>7812</v>
      </c>
      <c r="F90" s="76">
        <v>81</v>
      </c>
    </row>
    <row r="91" spans="2:6" x14ac:dyDescent="0.3">
      <c r="B91" s="74" t="s">
        <v>40</v>
      </c>
      <c r="C91" s="21" t="s">
        <v>37</v>
      </c>
      <c r="D91" s="21" t="s">
        <v>19</v>
      </c>
      <c r="E91" s="75">
        <v>7693</v>
      </c>
      <c r="F91" s="76">
        <v>21</v>
      </c>
    </row>
    <row r="92" spans="2:6" x14ac:dyDescent="0.3">
      <c r="B92" s="74" t="s">
        <v>3</v>
      </c>
      <c r="C92" s="21" t="s">
        <v>36</v>
      </c>
      <c r="D92" s="21" t="s">
        <v>28</v>
      </c>
      <c r="E92" s="75">
        <v>973</v>
      </c>
      <c r="F92" s="76">
        <v>162</v>
      </c>
    </row>
    <row r="93" spans="2:6" x14ac:dyDescent="0.3">
      <c r="B93" s="74" t="s">
        <v>10</v>
      </c>
      <c r="C93" s="21" t="s">
        <v>35</v>
      </c>
      <c r="D93" s="21" t="s">
        <v>21</v>
      </c>
      <c r="E93" s="75">
        <v>567</v>
      </c>
      <c r="F93" s="76">
        <v>228</v>
      </c>
    </row>
    <row r="94" spans="2:6" x14ac:dyDescent="0.3">
      <c r="B94" s="74" t="s">
        <v>10</v>
      </c>
      <c r="C94" s="21" t="s">
        <v>36</v>
      </c>
      <c r="D94" s="21" t="s">
        <v>29</v>
      </c>
      <c r="E94" s="75">
        <v>2471</v>
      </c>
      <c r="F94" s="76">
        <v>342</v>
      </c>
    </row>
    <row r="95" spans="2:6" x14ac:dyDescent="0.3">
      <c r="B95" s="74" t="s">
        <v>5</v>
      </c>
      <c r="C95" s="21" t="s">
        <v>38</v>
      </c>
      <c r="D95" s="21" t="s">
        <v>13</v>
      </c>
      <c r="E95" s="75">
        <v>7189</v>
      </c>
      <c r="F95" s="76">
        <v>54</v>
      </c>
    </row>
    <row r="96" spans="2:6" x14ac:dyDescent="0.3">
      <c r="B96" s="74" t="s">
        <v>41</v>
      </c>
      <c r="C96" s="21" t="s">
        <v>35</v>
      </c>
      <c r="D96" s="21" t="s">
        <v>28</v>
      </c>
      <c r="E96" s="75">
        <v>7455</v>
      </c>
      <c r="F96" s="76">
        <v>216</v>
      </c>
    </row>
    <row r="97" spans="2:6" x14ac:dyDescent="0.3">
      <c r="B97" s="74" t="s">
        <v>3</v>
      </c>
      <c r="C97" s="21" t="s">
        <v>34</v>
      </c>
      <c r="D97" s="21" t="s">
        <v>26</v>
      </c>
      <c r="E97" s="75">
        <v>3108</v>
      </c>
      <c r="F97" s="76">
        <v>54</v>
      </c>
    </row>
    <row r="98" spans="2:6" x14ac:dyDescent="0.3">
      <c r="B98" s="74" t="s">
        <v>6</v>
      </c>
      <c r="C98" s="21" t="s">
        <v>38</v>
      </c>
      <c r="D98" s="21" t="s">
        <v>25</v>
      </c>
      <c r="E98" s="75">
        <v>469</v>
      </c>
      <c r="F98" s="76">
        <v>75</v>
      </c>
    </row>
    <row r="99" spans="2:6" x14ac:dyDescent="0.3">
      <c r="B99" s="74" t="s">
        <v>9</v>
      </c>
      <c r="C99" s="21" t="s">
        <v>37</v>
      </c>
      <c r="D99" s="21" t="s">
        <v>23</v>
      </c>
      <c r="E99" s="75">
        <v>2737</v>
      </c>
      <c r="F99" s="76">
        <v>93</v>
      </c>
    </row>
    <row r="100" spans="2:6" x14ac:dyDescent="0.3">
      <c r="B100" s="74" t="s">
        <v>9</v>
      </c>
      <c r="C100" s="21" t="s">
        <v>37</v>
      </c>
      <c r="D100" s="21" t="s">
        <v>25</v>
      </c>
      <c r="E100" s="75">
        <v>4305</v>
      </c>
      <c r="F100" s="76">
        <v>156</v>
      </c>
    </row>
    <row r="101" spans="2:6" x14ac:dyDescent="0.3">
      <c r="B101" s="74" t="s">
        <v>9</v>
      </c>
      <c r="C101" s="21" t="s">
        <v>38</v>
      </c>
      <c r="D101" s="21" t="s">
        <v>17</v>
      </c>
      <c r="E101" s="75">
        <v>2408</v>
      </c>
      <c r="F101" s="76">
        <v>9</v>
      </c>
    </row>
    <row r="102" spans="2:6" x14ac:dyDescent="0.3">
      <c r="B102" s="74" t="s">
        <v>3</v>
      </c>
      <c r="C102" s="21" t="s">
        <v>36</v>
      </c>
      <c r="D102" s="21" t="s">
        <v>19</v>
      </c>
      <c r="E102" s="75">
        <v>1281</v>
      </c>
      <c r="F102" s="76">
        <v>18</v>
      </c>
    </row>
    <row r="103" spans="2:6" x14ac:dyDescent="0.3">
      <c r="B103" s="74" t="s">
        <v>40</v>
      </c>
      <c r="C103" s="21" t="s">
        <v>35</v>
      </c>
      <c r="D103" s="21" t="s">
        <v>32</v>
      </c>
      <c r="E103" s="75">
        <v>12348</v>
      </c>
      <c r="F103" s="76">
        <v>234</v>
      </c>
    </row>
    <row r="104" spans="2:6" x14ac:dyDescent="0.3">
      <c r="B104" s="74" t="s">
        <v>3</v>
      </c>
      <c r="C104" s="21" t="s">
        <v>34</v>
      </c>
      <c r="D104" s="21" t="s">
        <v>28</v>
      </c>
      <c r="E104" s="75">
        <v>3689</v>
      </c>
      <c r="F104" s="76">
        <v>312</v>
      </c>
    </row>
    <row r="105" spans="2:6" x14ac:dyDescent="0.3">
      <c r="B105" s="74" t="s">
        <v>7</v>
      </c>
      <c r="C105" s="21" t="s">
        <v>36</v>
      </c>
      <c r="D105" s="21" t="s">
        <v>19</v>
      </c>
      <c r="E105" s="75">
        <v>2870</v>
      </c>
      <c r="F105" s="76">
        <v>300</v>
      </c>
    </row>
    <row r="106" spans="2:6" x14ac:dyDescent="0.3">
      <c r="B106" s="74" t="s">
        <v>2</v>
      </c>
      <c r="C106" s="21" t="s">
        <v>36</v>
      </c>
      <c r="D106" s="21" t="s">
        <v>27</v>
      </c>
      <c r="E106" s="75">
        <v>798</v>
      </c>
      <c r="F106" s="76">
        <v>519</v>
      </c>
    </row>
    <row r="107" spans="2:6" x14ac:dyDescent="0.3">
      <c r="B107" s="74" t="s">
        <v>41</v>
      </c>
      <c r="C107" s="21" t="s">
        <v>37</v>
      </c>
      <c r="D107" s="21" t="s">
        <v>21</v>
      </c>
      <c r="E107" s="75">
        <v>2933</v>
      </c>
      <c r="F107" s="76">
        <v>9</v>
      </c>
    </row>
    <row r="108" spans="2:6" x14ac:dyDescent="0.3">
      <c r="B108" s="74" t="s">
        <v>5</v>
      </c>
      <c r="C108" s="21" t="s">
        <v>35</v>
      </c>
      <c r="D108" s="21" t="s">
        <v>4</v>
      </c>
      <c r="E108" s="75">
        <v>2744</v>
      </c>
      <c r="F108" s="76">
        <v>9</v>
      </c>
    </row>
    <row r="109" spans="2:6" x14ac:dyDescent="0.3">
      <c r="B109" s="74" t="s">
        <v>40</v>
      </c>
      <c r="C109" s="21" t="s">
        <v>36</v>
      </c>
      <c r="D109" s="21" t="s">
        <v>33</v>
      </c>
      <c r="E109" s="75">
        <v>9772</v>
      </c>
      <c r="F109" s="76">
        <v>90</v>
      </c>
    </row>
    <row r="110" spans="2:6" x14ac:dyDescent="0.3">
      <c r="B110" s="74" t="s">
        <v>7</v>
      </c>
      <c r="C110" s="21" t="s">
        <v>34</v>
      </c>
      <c r="D110" s="21" t="s">
        <v>25</v>
      </c>
      <c r="E110" s="75">
        <v>1568</v>
      </c>
      <c r="F110" s="76">
        <v>96</v>
      </c>
    </row>
    <row r="111" spans="2:6" x14ac:dyDescent="0.3">
      <c r="B111" s="74" t="s">
        <v>2</v>
      </c>
      <c r="C111" s="21" t="s">
        <v>36</v>
      </c>
      <c r="D111" s="21" t="s">
        <v>16</v>
      </c>
      <c r="E111" s="75">
        <v>11417</v>
      </c>
      <c r="F111" s="76">
        <v>21</v>
      </c>
    </row>
    <row r="112" spans="2:6" x14ac:dyDescent="0.3">
      <c r="B112" s="74" t="s">
        <v>40</v>
      </c>
      <c r="C112" s="21" t="s">
        <v>34</v>
      </c>
      <c r="D112" s="21" t="s">
        <v>26</v>
      </c>
      <c r="E112" s="75">
        <v>6748</v>
      </c>
      <c r="F112" s="76">
        <v>48</v>
      </c>
    </row>
    <row r="113" spans="2:6" x14ac:dyDescent="0.3">
      <c r="B113" s="74" t="s">
        <v>10</v>
      </c>
      <c r="C113" s="21" t="s">
        <v>36</v>
      </c>
      <c r="D113" s="21" t="s">
        <v>27</v>
      </c>
      <c r="E113" s="75">
        <v>1407</v>
      </c>
      <c r="F113" s="76">
        <v>72</v>
      </c>
    </row>
    <row r="114" spans="2:6" x14ac:dyDescent="0.3">
      <c r="B114" s="74" t="s">
        <v>8</v>
      </c>
      <c r="C114" s="21" t="s">
        <v>35</v>
      </c>
      <c r="D114" s="21" t="s">
        <v>29</v>
      </c>
      <c r="E114" s="75">
        <v>2023</v>
      </c>
      <c r="F114" s="76">
        <v>168</v>
      </c>
    </row>
    <row r="115" spans="2:6" x14ac:dyDescent="0.3">
      <c r="B115" s="74" t="s">
        <v>5</v>
      </c>
      <c r="C115" s="21" t="s">
        <v>39</v>
      </c>
      <c r="D115" s="21" t="s">
        <v>26</v>
      </c>
      <c r="E115" s="75">
        <v>5236</v>
      </c>
      <c r="F115" s="76">
        <v>51</v>
      </c>
    </row>
    <row r="116" spans="2:6" x14ac:dyDescent="0.3">
      <c r="B116" s="74" t="s">
        <v>41</v>
      </c>
      <c r="C116" s="21" t="s">
        <v>36</v>
      </c>
      <c r="D116" s="21" t="s">
        <v>19</v>
      </c>
      <c r="E116" s="75">
        <v>1925</v>
      </c>
      <c r="F116" s="76">
        <v>192</v>
      </c>
    </row>
    <row r="117" spans="2:6" x14ac:dyDescent="0.3">
      <c r="B117" s="74" t="s">
        <v>7</v>
      </c>
      <c r="C117" s="21" t="s">
        <v>37</v>
      </c>
      <c r="D117" s="21" t="s">
        <v>14</v>
      </c>
      <c r="E117" s="75">
        <v>6608</v>
      </c>
      <c r="F117" s="76">
        <v>225</v>
      </c>
    </row>
    <row r="118" spans="2:6" x14ac:dyDescent="0.3">
      <c r="B118" s="74" t="s">
        <v>6</v>
      </c>
      <c r="C118" s="21" t="s">
        <v>34</v>
      </c>
      <c r="D118" s="21" t="s">
        <v>26</v>
      </c>
      <c r="E118" s="75">
        <v>8008</v>
      </c>
      <c r="F118" s="76">
        <v>456</v>
      </c>
    </row>
    <row r="119" spans="2:6" x14ac:dyDescent="0.3">
      <c r="B119" s="74" t="s">
        <v>10</v>
      </c>
      <c r="C119" s="21" t="s">
        <v>34</v>
      </c>
      <c r="D119" s="21" t="s">
        <v>25</v>
      </c>
      <c r="E119" s="75">
        <v>1428</v>
      </c>
      <c r="F119" s="76">
        <v>93</v>
      </c>
    </row>
    <row r="120" spans="2:6" x14ac:dyDescent="0.3">
      <c r="B120" s="74" t="s">
        <v>6</v>
      </c>
      <c r="C120" s="21" t="s">
        <v>34</v>
      </c>
      <c r="D120" s="21" t="s">
        <v>4</v>
      </c>
      <c r="E120" s="75">
        <v>525</v>
      </c>
      <c r="F120" s="76">
        <v>48</v>
      </c>
    </row>
    <row r="121" spans="2:6" x14ac:dyDescent="0.3">
      <c r="B121" s="74" t="s">
        <v>6</v>
      </c>
      <c r="C121" s="21" t="s">
        <v>37</v>
      </c>
      <c r="D121" s="21" t="s">
        <v>18</v>
      </c>
      <c r="E121" s="75">
        <v>1505</v>
      </c>
      <c r="F121" s="76">
        <v>102</v>
      </c>
    </row>
    <row r="122" spans="2:6" x14ac:dyDescent="0.3">
      <c r="B122" s="74" t="s">
        <v>7</v>
      </c>
      <c r="C122" s="21" t="s">
        <v>35</v>
      </c>
      <c r="D122" s="21" t="s">
        <v>30</v>
      </c>
      <c r="E122" s="75">
        <v>6755</v>
      </c>
      <c r="F122" s="76">
        <v>252</v>
      </c>
    </row>
    <row r="123" spans="2:6" x14ac:dyDescent="0.3">
      <c r="B123" s="74" t="s">
        <v>2</v>
      </c>
      <c r="C123" s="21" t="s">
        <v>37</v>
      </c>
      <c r="D123" s="21" t="s">
        <v>18</v>
      </c>
      <c r="E123" s="75">
        <v>11571</v>
      </c>
      <c r="F123" s="76">
        <v>138</v>
      </c>
    </row>
    <row r="124" spans="2:6" x14ac:dyDescent="0.3">
      <c r="B124" s="74" t="s">
        <v>40</v>
      </c>
      <c r="C124" s="21" t="s">
        <v>38</v>
      </c>
      <c r="D124" s="21" t="s">
        <v>25</v>
      </c>
      <c r="E124" s="75">
        <v>2541</v>
      </c>
      <c r="F124" s="76">
        <v>90</v>
      </c>
    </row>
    <row r="125" spans="2:6" x14ac:dyDescent="0.3">
      <c r="B125" s="74" t="s">
        <v>41</v>
      </c>
      <c r="C125" s="21" t="s">
        <v>37</v>
      </c>
      <c r="D125" s="21" t="s">
        <v>30</v>
      </c>
      <c r="E125" s="75">
        <v>1526</v>
      </c>
      <c r="F125" s="76">
        <v>240</v>
      </c>
    </row>
    <row r="126" spans="2:6" x14ac:dyDescent="0.3">
      <c r="B126" s="74" t="s">
        <v>40</v>
      </c>
      <c r="C126" s="21" t="s">
        <v>38</v>
      </c>
      <c r="D126" s="21" t="s">
        <v>4</v>
      </c>
      <c r="E126" s="75">
        <v>6125</v>
      </c>
      <c r="F126" s="76">
        <v>102</v>
      </c>
    </row>
    <row r="127" spans="2:6" x14ac:dyDescent="0.3">
      <c r="B127" s="74" t="s">
        <v>41</v>
      </c>
      <c r="C127" s="21" t="s">
        <v>35</v>
      </c>
      <c r="D127" s="21" t="s">
        <v>27</v>
      </c>
      <c r="E127" s="75">
        <v>847</v>
      </c>
      <c r="F127" s="76">
        <v>129</v>
      </c>
    </row>
    <row r="128" spans="2:6" x14ac:dyDescent="0.3">
      <c r="B128" s="74" t="s">
        <v>8</v>
      </c>
      <c r="C128" s="21" t="s">
        <v>35</v>
      </c>
      <c r="D128" s="21" t="s">
        <v>27</v>
      </c>
      <c r="E128" s="75">
        <v>4753</v>
      </c>
      <c r="F128" s="76">
        <v>300</v>
      </c>
    </row>
    <row r="129" spans="2:6" x14ac:dyDescent="0.3">
      <c r="B129" s="74" t="s">
        <v>6</v>
      </c>
      <c r="C129" s="21" t="s">
        <v>38</v>
      </c>
      <c r="D129" s="21" t="s">
        <v>33</v>
      </c>
      <c r="E129" s="75">
        <v>959</v>
      </c>
      <c r="F129" s="76">
        <v>135</v>
      </c>
    </row>
    <row r="130" spans="2:6" x14ac:dyDescent="0.3">
      <c r="B130" s="74" t="s">
        <v>7</v>
      </c>
      <c r="C130" s="21" t="s">
        <v>35</v>
      </c>
      <c r="D130" s="21" t="s">
        <v>24</v>
      </c>
      <c r="E130" s="75">
        <v>2793</v>
      </c>
      <c r="F130" s="76">
        <v>114</v>
      </c>
    </row>
    <row r="131" spans="2:6" x14ac:dyDescent="0.3">
      <c r="B131" s="74" t="s">
        <v>7</v>
      </c>
      <c r="C131" s="21" t="s">
        <v>35</v>
      </c>
      <c r="D131" s="21" t="s">
        <v>14</v>
      </c>
      <c r="E131" s="75">
        <v>4606</v>
      </c>
      <c r="F131" s="76">
        <v>63</v>
      </c>
    </row>
    <row r="132" spans="2:6" x14ac:dyDescent="0.3">
      <c r="B132" s="74" t="s">
        <v>7</v>
      </c>
      <c r="C132" s="21" t="s">
        <v>36</v>
      </c>
      <c r="D132" s="21" t="s">
        <v>29</v>
      </c>
      <c r="E132" s="75">
        <v>5551</v>
      </c>
      <c r="F132" s="76">
        <v>252</v>
      </c>
    </row>
    <row r="133" spans="2:6" x14ac:dyDescent="0.3">
      <c r="B133" s="74" t="s">
        <v>10</v>
      </c>
      <c r="C133" s="21" t="s">
        <v>36</v>
      </c>
      <c r="D133" s="21" t="s">
        <v>32</v>
      </c>
      <c r="E133" s="75">
        <v>6657</v>
      </c>
      <c r="F133" s="76">
        <v>303</v>
      </c>
    </row>
    <row r="134" spans="2:6" x14ac:dyDescent="0.3">
      <c r="B134" s="74" t="s">
        <v>7</v>
      </c>
      <c r="C134" s="21" t="s">
        <v>39</v>
      </c>
      <c r="D134" s="21" t="s">
        <v>17</v>
      </c>
      <c r="E134" s="75">
        <v>4438</v>
      </c>
      <c r="F134" s="76">
        <v>246</v>
      </c>
    </row>
    <row r="135" spans="2:6" x14ac:dyDescent="0.3">
      <c r="B135" s="74" t="s">
        <v>8</v>
      </c>
      <c r="C135" s="21" t="s">
        <v>38</v>
      </c>
      <c r="D135" s="21" t="s">
        <v>22</v>
      </c>
      <c r="E135" s="75">
        <v>168</v>
      </c>
      <c r="F135" s="76">
        <v>84</v>
      </c>
    </row>
    <row r="136" spans="2:6" x14ac:dyDescent="0.3">
      <c r="B136" s="74" t="s">
        <v>7</v>
      </c>
      <c r="C136" s="21" t="s">
        <v>34</v>
      </c>
      <c r="D136" s="21" t="s">
        <v>17</v>
      </c>
      <c r="E136" s="75">
        <v>7777</v>
      </c>
      <c r="F136" s="76">
        <v>39</v>
      </c>
    </row>
    <row r="137" spans="2:6" x14ac:dyDescent="0.3">
      <c r="B137" s="74" t="s">
        <v>5</v>
      </c>
      <c r="C137" s="21" t="s">
        <v>36</v>
      </c>
      <c r="D137" s="21" t="s">
        <v>17</v>
      </c>
      <c r="E137" s="75">
        <v>3339</v>
      </c>
      <c r="F137" s="76">
        <v>348</v>
      </c>
    </row>
    <row r="138" spans="2:6" x14ac:dyDescent="0.3">
      <c r="B138" s="74" t="s">
        <v>7</v>
      </c>
      <c r="C138" s="21" t="s">
        <v>37</v>
      </c>
      <c r="D138" s="21" t="s">
        <v>33</v>
      </c>
      <c r="E138" s="75">
        <v>6391</v>
      </c>
      <c r="F138" s="76">
        <v>48</v>
      </c>
    </row>
    <row r="139" spans="2:6" x14ac:dyDescent="0.3">
      <c r="B139" s="74" t="s">
        <v>5</v>
      </c>
      <c r="C139" s="21" t="s">
        <v>37</v>
      </c>
      <c r="D139" s="21" t="s">
        <v>22</v>
      </c>
      <c r="E139" s="75">
        <v>518</v>
      </c>
      <c r="F139" s="76">
        <v>75</v>
      </c>
    </row>
    <row r="140" spans="2:6" x14ac:dyDescent="0.3">
      <c r="B140" s="74" t="s">
        <v>7</v>
      </c>
      <c r="C140" s="21" t="s">
        <v>38</v>
      </c>
      <c r="D140" s="21" t="s">
        <v>28</v>
      </c>
      <c r="E140" s="75">
        <v>5677</v>
      </c>
      <c r="F140" s="76">
        <v>258</v>
      </c>
    </row>
    <row r="141" spans="2:6" x14ac:dyDescent="0.3">
      <c r="B141" s="74" t="s">
        <v>6</v>
      </c>
      <c r="C141" s="21" t="s">
        <v>39</v>
      </c>
      <c r="D141" s="21" t="s">
        <v>17</v>
      </c>
      <c r="E141" s="75">
        <v>6048</v>
      </c>
      <c r="F141" s="76">
        <v>27</v>
      </c>
    </row>
    <row r="142" spans="2:6" x14ac:dyDescent="0.3">
      <c r="B142" s="74" t="s">
        <v>8</v>
      </c>
      <c r="C142" s="21" t="s">
        <v>38</v>
      </c>
      <c r="D142" s="21" t="s">
        <v>32</v>
      </c>
      <c r="E142" s="75">
        <v>3752</v>
      </c>
      <c r="F142" s="76">
        <v>213</v>
      </c>
    </row>
    <row r="143" spans="2:6" x14ac:dyDescent="0.3">
      <c r="B143" s="74" t="s">
        <v>5</v>
      </c>
      <c r="C143" s="21" t="s">
        <v>35</v>
      </c>
      <c r="D143" s="21" t="s">
        <v>29</v>
      </c>
      <c r="E143" s="75">
        <v>4480</v>
      </c>
      <c r="F143" s="76">
        <v>357</v>
      </c>
    </row>
    <row r="144" spans="2:6" x14ac:dyDescent="0.3">
      <c r="B144" s="74" t="s">
        <v>9</v>
      </c>
      <c r="C144" s="21" t="s">
        <v>37</v>
      </c>
      <c r="D144" s="21" t="s">
        <v>4</v>
      </c>
      <c r="E144" s="75">
        <v>259</v>
      </c>
      <c r="F144" s="76">
        <v>207</v>
      </c>
    </row>
    <row r="145" spans="2:6" x14ac:dyDescent="0.3">
      <c r="B145" s="74" t="s">
        <v>8</v>
      </c>
      <c r="C145" s="21" t="s">
        <v>37</v>
      </c>
      <c r="D145" s="21" t="s">
        <v>30</v>
      </c>
      <c r="E145" s="75">
        <v>42</v>
      </c>
      <c r="F145" s="76">
        <v>150</v>
      </c>
    </row>
    <row r="146" spans="2:6" x14ac:dyDescent="0.3">
      <c r="B146" s="74" t="s">
        <v>41</v>
      </c>
      <c r="C146" s="21" t="s">
        <v>36</v>
      </c>
      <c r="D146" s="21" t="s">
        <v>26</v>
      </c>
      <c r="E146" s="75">
        <v>98</v>
      </c>
      <c r="F146" s="76">
        <v>204</v>
      </c>
    </row>
    <row r="147" spans="2:6" x14ac:dyDescent="0.3">
      <c r="B147" s="74" t="s">
        <v>7</v>
      </c>
      <c r="C147" s="21" t="s">
        <v>35</v>
      </c>
      <c r="D147" s="21" t="s">
        <v>27</v>
      </c>
      <c r="E147" s="75">
        <v>2478</v>
      </c>
      <c r="F147" s="76">
        <v>21</v>
      </c>
    </row>
    <row r="148" spans="2:6" x14ac:dyDescent="0.3">
      <c r="B148" s="74" t="s">
        <v>41</v>
      </c>
      <c r="C148" s="21" t="s">
        <v>34</v>
      </c>
      <c r="D148" s="21" t="s">
        <v>33</v>
      </c>
      <c r="E148" s="75">
        <v>7847</v>
      </c>
      <c r="F148" s="76">
        <v>174</v>
      </c>
    </row>
    <row r="149" spans="2:6" x14ac:dyDescent="0.3">
      <c r="B149" s="74" t="s">
        <v>2</v>
      </c>
      <c r="C149" s="21" t="s">
        <v>37</v>
      </c>
      <c r="D149" s="21" t="s">
        <v>17</v>
      </c>
      <c r="E149" s="75">
        <v>9926</v>
      </c>
      <c r="F149" s="76">
        <v>201</v>
      </c>
    </row>
    <row r="150" spans="2:6" x14ac:dyDescent="0.3">
      <c r="B150" s="74" t="s">
        <v>8</v>
      </c>
      <c r="C150" s="21" t="s">
        <v>38</v>
      </c>
      <c r="D150" s="21" t="s">
        <v>13</v>
      </c>
      <c r="E150" s="75">
        <v>819</v>
      </c>
      <c r="F150" s="76">
        <v>510</v>
      </c>
    </row>
    <row r="151" spans="2:6" x14ac:dyDescent="0.3">
      <c r="B151" s="74" t="s">
        <v>6</v>
      </c>
      <c r="C151" s="21" t="s">
        <v>39</v>
      </c>
      <c r="D151" s="21" t="s">
        <v>29</v>
      </c>
      <c r="E151" s="75">
        <v>3052</v>
      </c>
      <c r="F151" s="76">
        <v>378</v>
      </c>
    </row>
    <row r="152" spans="2:6" x14ac:dyDescent="0.3">
      <c r="B152" s="74" t="s">
        <v>9</v>
      </c>
      <c r="C152" s="21" t="s">
        <v>34</v>
      </c>
      <c r="D152" s="21" t="s">
        <v>21</v>
      </c>
      <c r="E152" s="75">
        <v>6832</v>
      </c>
      <c r="F152" s="76">
        <v>27</v>
      </c>
    </row>
    <row r="153" spans="2:6" x14ac:dyDescent="0.3">
      <c r="B153" s="74" t="s">
        <v>2</v>
      </c>
      <c r="C153" s="21" t="s">
        <v>39</v>
      </c>
      <c r="D153" s="21" t="s">
        <v>16</v>
      </c>
      <c r="E153" s="75">
        <v>2016</v>
      </c>
      <c r="F153" s="76">
        <v>117</v>
      </c>
    </row>
    <row r="154" spans="2:6" x14ac:dyDescent="0.3">
      <c r="B154" s="74" t="s">
        <v>6</v>
      </c>
      <c r="C154" s="21" t="s">
        <v>38</v>
      </c>
      <c r="D154" s="21" t="s">
        <v>21</v>
      </c>
      <c r="E154" s="75">
        <v>7322</v>
      </c>
      <c r="F154" s="76">
        <v>36</v>
      </c>
    </row>
    <row r="155" spans="2:6" x14ac:dyDescent="0.3">
      <c r="B155" s="74" t="s">
        <v>8</v>
      </c>
      <c r="C155" s="21" t="s">
        <v>35</v>
      </c>
      <c r="D155" s="21" t="s">
        <v>33</v>
      </c>
      <c r="E155" s="75">
        <v>357</v>
      </c>
      <c r="F155" s="76">
        <v>126</v>
      </c>
    </row>
    <row r="156" spans="2:6" x14ac:dyDescent="0.3">
      <c r="B156" s="74" t="s">
        <v>9</v>
      </c>
      <c r="C156" s="21" t="s">
        <v>39</v>
      </c>
      <c r="D156" s="21" t="s">
        <v>25</v>
      </c>
      <c r="E156" s="75">
        <v>3192</v>
      </c>
      <c r="F156" s="76">
        <v>72</v>
      </c>
    </row>
    <row r="157" spans="2:6" x14ac:dyDescent="0.3">
      <c r="B157" s="74" t="s">
        <v>7</v>
      </c>
      <c r="C157" s="21" t="s">
        <v>36</v>
      </c>
      <c r="D157" s="21" t="s">
        <v>22</v>
      </c>
      <c r="E157" s="75">
        <v>8435</v>
      </c>
      <c r="F157" s="76">
        <v>42</v>
      </c>
    </row>
    <row r="158" spans="2:6" x14ac:dyDescent="0.3">
      <c r="B158" s="74" t="s">
        <v>40</v>
      </c>
      <c r="C158" s="21" t="s">
        <v>39</v>
      </c>
      <c r="D158" s="21" t="s">
        <v>29</v>
      </c>
      <c r="E158" s="75">
        <v>0</v>
      </c>
      <c r="F158" s="76">
        <v>135</v>
      </c>
    </row>
    <row r="159" spans="2:6" x14ac:dyDescent="0.3">
      <c r="B159" s="74" t="s">
        <v>7</v>
      </c>
      <c r="C159" s="21" t="s">
        <v>34</v>
      </c>
      <c r="D159" s="21" t="s">
        <v>24</v>
      </c>
      <c r="E159" s="75">
        <v>8862</v>
      </c>
      <c r="F159" s="76">
        <v>189</v>
      </c>
    </row>
    <row r="160" spans="2:6" x14ac:dyDescent="0.3">
      <c r="B160" s="74" t="s">
        <v>6</v>
      </c>
      <c r="C160" s="21" t="s">
        <v>37</v>
      </c>
      <c r="D160" s="21" t="s">
        <v>28</v>
      </c>
      <c r="E160" s="75">
        <v>3556</v>
      </c>
      <c r="F160" s="76">
        <v>459</v>
      </c>
    </row>
    <row r="161" spans="2:6" x14ac:dyDescent="0.3">
      <c r="B161" s="74" t="s">
        <v>5</v>
      </c>
      <c r="C161" s="21" t="s">
        <v>34</v>
      </c>
      <c r="D161" s="21" t="s">
        <v>15</v>
      </c>
      <c r="E161" s="75">
        <v>7280</v>
      </c>
      <c r="F161" s="76">
        <v>201</v>
      </c>
    </row>
    <row r="162" spans="2:6" x14ac:dyDescent="0.3">
      <c r="B162" s="74" t="s">
        <v>6</v>
      </c>
      <c r="C162" s="21" t="s">
        <v>34</v>
      </c>
      <c r="D162" s="21" t="s">
        <v>30</v>
      </c>
      <c r="E162" s="75">
        <v>3402</v>
      </c>
      <c r="F162" s="76">
        <v>366</v>
      </c>
    </row>
    <row r="163" spans="2:6" x14ac:dyDescent="0.3">
      <c r="B163" s="74" t="s">
        <v>3</v>
      </c>
      <c r="C163" s="21" t="s">
        <v>37</v>
      </c>
      <c r="D163" s="21" t="s">
        <v>29</v>
      </c>
      <c r="E163" s="75">
        <v>4592</v>
      </c>
      <c r="F163" s="76">
        <v>324</v>
      </c>
    </row>
    <row r="164" spans="2:6" x14ac:dyDescent="0.3">
      <c r="B164" s="74" t="s">
        <v>9</v>
      </c>
      <c r="C164" s="21" t="s">
        <v>35</v>
      </c>
      <c r="D164" s="21" t="s">
        <v>15</v>
      </c>
      <c r="E164" s="75">
        <v>7833</v>
      </c>
      <c r="F164" s="76">
        <v>243</v>
      </c>
    </row>
    <row r="165" spans="2:6" x14ac:dyDescent="0.3">
      <c r="B165" s="74" t="s">
        <v>2</v>
      </c>
      <c r="C165" s="21" t="s">
        <v>39</v>
      </c>
      <c r="D165" s="21" t="s">
        <v>21</v>
      </c>
      <c r="E165" s="75">
        <v>7651</v>
      </c>
      <c r="F165" s="76">
        <v>213</v>
      </c>
    </row>
    <row r="166" spans="2:6" x14ac:dyDescent="0.3">
      <c r="B166" s="74" t="s">
        <v>40</v>
      </c>
      <c r="C166" s="21" t="s">
        <v>35</v>
      </c>
      <c r="D166" s="21" t="s">
        <v>30</v>
      </c>
      <c r="E166" s="75">
        <v>2275</v>
      </c>
      <c r="F166" s="76">
        <v>447</v>
      </c>
    </row>
    <row r="167" spans="2:6" x14ac:dyDescent="0.3">
      <c r="B167" s="74" t="s">
        <v>40</v>
      </c>
      <c r="C167" s="21" t="s">
        <v>38</v>
      </c>
      <c r="D167" s="21" t="s">
        <v>13</v>
      </c>
      <c r="E167" s="75">
        <v>5670</v>
      </c>
      <c r="F167" s="76">
        <v>297</v>
      </c>
    </row>
    <row r="168" spans="2:6" x14ac:dyDescent="0.3">
      <c r="B168" s="74" t="s">
        <v>7</v>
      </c>
      <c r="C168" s="21" t="s">
        <v>35</v>
      </c>
      <c r="D168" s="21" t="s">
        <v>16</v>
      </c>
      <c r="E168" s="75">
        <v>2135</v>
      </c>
      <c r="F168" s="76">
        <v>27</v>
      </c>
    </row>
    <row r="169" spans="2:6" x14ac:dyDescent="0.3">
      <c r="B169" s="74" t="s">
        <v>40</v>
      </c>
      <c r="C169" s="21" t="s">
        <v>34</v>
      </c>
      <c r="D169" s="21" t="s">
        <v>23</v>
      </c>
      <c r="E169" s="75">
        <v>2779</v>
      </c>
      <c r="F169" s="76">
        <v>75</v>
      </c>
    </row>
    <row r="170" spans="2:6" x14ac:dyDescent="0.3">
      <c r="B170" s="74" t="s">
        <v>10</v>
      </c>
      <c r="C170" s="21" t="s">
        <v>39</v>
      </c>
      <c r="D170" s="21" t="s">
        <v>33</v>
      </c>
      <c r="E170" s="75">
        <v>12950</v>
      </c>
      <c r="F170" s="76">
        <v>30</v>
      </c>
    </row>
    <row r="171" spans="2:6" x14ac:dyDescent="0.3">
      <c r="B171" s="74" t="s">
        <v>7</v>
      </c>
      <c r="C171" s="21" t="s">
        <v>36</v>
      </c>
      <c r="D171" s="21" t="s">
        <v>18</v>
      </c>
      <c r="E171" s="75">
        <v>2646</v>
      </c>
      <c r="F171" s="76">
        <v>177</v>
      </c>
    </row>
    <row r="172" spans="2:6" x14ac:dyDescent="0.3">
      <c r="B172" s="74" t="s">
        <v>40</v>
      </c>
      <c r="C172" s="21" t="s">
        <v>34</v>
      </c>
      <c r="D172" s="21" t="s">
        <v>33</v>
      </c>
      <c r="E172" s="75">
        <v>3794</v>
      </c>
      <c r="F172" s="76">
        <v>159</v>
      </c>
    </row>
    <row r="173" spans="2:6" x14ac:dyDescent="0.3">
      <c r="B173" s="74" t="s">
        <v>3</v>
      </c>
      <c r="C173" s="21" t="s">
        <v>35</v>
      </c>
      <c r="D173" s="21" t="s">
        <v>33</v>
      </c>
      <c r="E173" s="75">
        <v>819</v>
      </c>
      <c r="F173" s="76">
        <v>306</v>
      </c>
    </row>
    <row r="174" spans="2:6" x14ac:dyDescent="0.3">
      <c r="B174" s="74" t="s">
        <v>3</v>
      </c>
      <c r="C174" s="21" t="s">
        <v>34</v>
      </c>
      <c r="D174" s="21" t="s">
        <v>20</v>
      </c>
      <c r="E174" s="75">
        <v>2583</v>
      </c>
      <c r="F174" s="76">
        <v>18</v>
      </c>
    </row>
    <row r="175" spans="2:6" x14ac:dyDescent="0.3">
      <c r="B175" s="74" t="s">
        <v>7</v>
      </c>
      <c r="C175" s="21" t="s">
        <v>35</v>
      </c>
      <c r="D175" s="21" t="s">
        <v>19</v>
      </c>
      <c r="E175" s="75">
        <v>4585</v>
      </c>
      <c r="F175" s="76">
        <v>240</v>
      </c>
    </row>
    <row r="176" spans="2:6" x14ac:dyDescent="0.3">
      <c r="B176" s="74" t="s">
        <v>5</v>
      </c>
      <c r="C176" s="21" t="s">
        <v>34</v>
      </c>
      <c r="D176" s="21" t="s">
        <v>33</v>
      </c>
      <c r="E176" s="75">
        <v>1652</v>
      </c>
      <c r="F176" s="76">
        <v>93</v>
      </c>
    </row>
    <row r="177" spans="2:6" x14ac:dyDescent="0.3">
      <c r="B177" s="74" t="s">
        <v>10</v>
      </c>
      <c r="C177" s="21" t="s">
        <v>34</v>
      </c>
      <c r="D177" s="21" t="s">
        <v>26</v>
      </c>
      <c r="E177" s="75">
        <v>4991</v>
      </c>
      <c r="F177" s="76">
        <v>9</v>
      </c>
    </row>
    <row r="178" spans="2:6" x14ac:dyDescent="0.3">
      <c r="B178" s="74" t="s">
        <v>8</v>
      </c>
      <c r="C178" s="21" t="s">
        <v>34</v>
      </c>
      <c r="D178" s="21" t="s">
        <v>16</v>
      </c>
      <c r="E178" s="75">
        <v>2009</v>
      </c>
      <c r="F178" s="76">
        <v>219</v>
      </c>
    </row>
    <row r="179" spans="2:6" x14ac:dyDescent="0.3">
      <c r="B179" s="74" t="s">
        <v>2</v>
      </c>
      <c r="C179" s="21" t="s">
        <v>39</v>
      </c>
      <c r="D179" s="21" t="s">
        <v>22</v>
      </c>
      <c r="E179" s="75">
        <v>1568</v>
      </c>
      <c r="F179" s="76">
        <v>141</v>
      </c>
    </row>
    <row r="180" spans="2:6" x14ac:dyDescent="0.3">
      <c r="B180" s="74" t="s">
        <v>41</v>
      </c>
      <c r="C180" s="21" t="s">
        <v>37</v>
      </c>
      <c r="D180" s="21" t="s">
        <v>20</v>
      </c>
      <c r="E180" s="75">
        <v>3388</v>
      </c>
      <c r="F180" s="76">
        <v>123</v>
      </c>
    </row>
    <row r="181" spans="2:6" x14ac:dyDescent="0.3">
      <c r="B181" s="74" t="s">
        <v>40</v>
      </c>
      <c r="C181" s="21" t="s">
        <v>38</v>
      </c>
      <c r="D181" s="21" t="s">
        <v>24</v>
      </c>
      <c r="E181" s="75">
        <v>623</v>
      </c>
      <c r="F181" s="76">
        <v>51</v>
      </c>
    </row>
    <row r="182" spans="2:6" x14ac:dyDescent="0.3">
      <c r="B182" s="74" t="s">
        <v>6</v>
      </c>
      <c r="C182" s="21" t="s">
        <v>36</v>
      </c>
      <c r="D182" s="21" t="s">
        <v>4</v>
      </c>
      <c r="E182" s="75">
        <v>10073</v>
      </c>
      <c r="F182" s="76">
        <v>120</v>
      </c>
    </row>
    <row r="183" spans="2:6" x14ac:dyDescent="0.3">
      <c r="B183" s="74" t="s">
        <v>8</v>
      </c>
      <c r="C183" s="21" t="s">
        <v>39</v>
      </c>
      <c r="D183" s="21" t="s">
        <v>26</v>
      </c>
      <c r="E183" s="75">
        <v>1561</v>
      </c>
      <c r="F183" s="76">
        <v>27</v>
      </c>
    </row>
    <row r="184" spans="2:6" x14ac:dyDescent="0.3">
      <c r="B184" s="74" t="s">
        <v>9</v>
      </c>
      <c r="C184" s="21" t="s">
        <v>36</v>
      </c>
      <c r="D184" s="21" t="s">
        <v>27</v>
      </c>
      <c r="E184" s="75">
        <v>11522</v>
      </c>
      <c r="F184" s="76">
        <v>204</v>
      </c>
    </row>
    <row r="185" spans="2:6" x14ac:dyDescent="0.3">
      <c r="B185" s="74" t="s">
        <v>6</v>
      </c>
      <c r="C185" s="21" t="s">
        <v>38</v>
      </c>
      <c r="D185" s="21" t="s">
        <v>13</v>
      </c>
      <c r="E185" s="75">
        <v>2317</v>
      </c>
      <c r="F185" s="76">
        <v>123</v>
      </c>
    </row>
    <row r="186" spans="2:6" x14ac:dyDescent="0.3">
      <c r="B186" s="74" t="s">
        <v>10</v>
      </c>
      <c r="C186" s="21" t="s">
        <v>37</v>
      </c>
      <c r="D186" s="21" t="s">
        <v>28</v>
      </c>
      <c r="E186" s="75">
        <v>3059</v>
      </c>
      <c r="F186" s="76">
        <v>27</v>
      </c>
    </row>
    <row r="187" spans="2:6" x14ac:dyDescent="0.3">
      <c r="B187" s="74" t="s">
        <v>41</v>
      </c>
      <c r="C187" s="21" t="s">
        <v>37</v>
      </c>
      <c r="D187" s="21" t="s">
        <v>26</v>
      </c>
      <c r="E187" s="75">
        <v>2324</v>
      </c>
      <c r="F187" s="76">
        <v>177</v>
      </c>
    </row>
    <row r="188" spans="2:6" x14ac:dyDescent="0.3">
      <c r="B188" s="74" t="s">
        <v>3</v>
      </c>
      <c r="C188" s="21" t="s">
        <v>39</v>
      </c>
      <c r="D188" s="21" t="s">
        <v>26</v>
      </c>
      <c r="E188" s="75">
        <v>4956</v>
      </c>
      <c r="F188" s="76">
        <v>171</v>
      </c>
    </row>
    <row r="189" spans="2:6" x14ac:dyDescent="0.3">
      <c r="B189" s="74" t="s">
        <v>10</v>
      </c>
      <c r="C189" s="21" t="s">
        <v>34</v>
      </c>
      <c r="D189" s="21" t="s">
        <v>19</v>
      </c>
      <c r="E189" s="75">
        <v>5355</v>
      </c>
      <c r="F189" s="76">
        <v>204</v>
      </c>
    </row>
    <row r="190" spans="2:6" x14ac:dyDescent="0.3">
      <c r="B190" s="74" t="s">
        <v>3</v>
      </c>
      <c r="C190" s="21" t="s">
        <v>34</v>
      </c>
      <c r="D190" s="21" t="s">
        <v>14</v>
      </c>
      <c r="E190" s="75">
        <v>7259</v>
      </c>
      <c r="F190" s="76">
        <v>276</v>
      </c>
    </row>
    <row r="191" spans="2:6" x14ac:dyDescent="0.3">
      <c r="B191" s="74" t="s">
        <v>8</v>
      </c>
      <c r="C191" s="21" t="s">
        <v>37</v>
      </c>
      <c r="D191" s="21" t="s">
        <v>26</v>
      </c>
      <c r="E191" s="75">
        <v>6279</v>
      </c>
      <c r="F191" s="76">
        <v>45</v>
      </c>
    </row>
    <row r="192" spans="2:6" x14ac:dyDescent="0.3">
      <c r="B192" s="74" t="s">
        <v>40</v>
      </c>
      <c r="C192" s="21" t="s">
        <v>38</v>
      </c>
      <c r="D192" s="21" t="s">
        <v>29</v>
      </c>
      <c r="E192" s="75">
        <v>2541</v>
      </c>
      <c r="F192" s="76">
        <v>45</v>
      </c>
    </row>
    <row r="193" spans="2:6" x14ac:dyDescent="0.3">
      <c r="B193" s="74" t="s">
        <v>6</v>
      </c>
      <c r="C193" s="21" t="s">
        <v>35</v>
      </c>
      <c r="D193" s="21" t="s">
        <v>27</v>
      </c>
      <c r="E193" s="75">
        <v>3864</v>
      </c>
      <c r="F193" s="76">
        <v>177</v>
      </c>
    </row>
    <row r="194" spans="2:6" x14ac:dyDescent="0.3">
      <c r="B194" s="74" t="s">
        <v>5</v>
      </c>
      <c r="C194" s="21" t="s">
        <v>36</v>
      </c>
      <c r="D194" s="21" t="s">
        <v>13</v>
      </c>
      <c r="E194" s="75">
        <v>6146</v>
      </c>
      <c r="F194" s="76">
        <v>63</v>
      </c>
    </row>
    <row r="195" spans="2:6" x14ac:dyDescent="0.3">
      <c r="B195" s="74" t="s">
        <v>9</v>
      </c>
      <c r="C195" s="21" t="s">
        <v>39</v>
      </c>
      <c r="D195" s="21" t="s">
        <v>18</v>
      </c>
      <c r="E195" s="75">
        <v>2639</v>
      </c>
      <c r="F195" s="76">
        <v>204</v>
      </c>
    </row>
    <row r="196" spans="2:6" x14ac:dyDescent="0.3">
      <c r="B196" s="74" t="s">
        <v>8</v>
      </c>
      <c r="C196" s="21" t="s">
        <v>37</v>
      </c>
      <c r="D196" s="21" t="s">
        <v>22</v>
      </c>
      <c r="E196" s="75">
        <v>1890</v>
      </c>
      <c r="F196" s="76">
        <v>195</v>
      </c>
    </row>
    <row r="197" spans="2:6" x14ac:dyDescent="0.3">
      <c r="B197" s="74" t="s">
        <v>7</v>
      </c>
      <c r="C197" s="21" t="s">
        <v>34</v>
      </c>
      <c r="D197" s="21" t="s">
        <v>14</v>
      </c>
      <c r="E197" s="75">
        <v>1932</v>
      </c>
      <c r="F197" s="76">
        <v>369</v>
      </c>
    </row>
    <row r="198" spans="2:6" x14ac:dyDescent="0.3">
      <c r="B198" s="74" t="s">
        <v>3</v>
      </c>
      <c r="C198" s="21" t="s">
        <v>34</v>
      </c>
      <c r="D198" s="21" t="s">
        <v>25</v>
      </c>
      <c r="E198" s="75">
        <v>6300</v>
      </c>
      <c r="F198" s="76">
        <v>42</v>
      </c>
    </row>
    <row r="199" spans="2:6" x14ac:dyDescent="0.3">
      <c r="B199" s="74" t="s">
        <v>6</v>
      </c>
      <c r="C199" s="21" t="s">
        <v>37</v>
      </c>
      <c r="D199" s="21" t="s">
        <v>30</v>
      </c>
      <c r="E199" s="75">
        <v>560</v>
      </c>
      <c r="F199" s="76">
        <v>81</v>
      </c>
    </row>
    <row r="200" spans="2:6" x14ac:dyDescent="0.3">
      <c r="B200" s="74" t="s">
        <v>9</v>
      </c>
      <c r="C200" s="21" t="s">
        <v>37</v>
      </c>
      <c r="D200" s="21" t="s">
        <v>26</v>
      </c>
      <c r="E200" s="75">
        <v>2856</v>
      </c>
      <c r="F200" s="76">
        <v>246</v>
      </c>
    </row>
    <row r="201" spans="2:6" x14ac:dyDescent="0.3">
      <c r="B201" s="74" t="s">
        <v>9</v>
      </c>
      <c r="C201" s="21" t="s">
        <v>34</v>
      </c>
      <c r="D201" s="21" t="s">
        <v>17</v>
      </c>
      <c r="E201" s="75">
        <v>707</v>
      </c>
      <c r="F201" s="76">
        <v>174</v>
      </c>
    </row>
    <row r="202" spans="2:6" x14ac:dyDescent="0.3">
      <c r="B202" s="74" t="s">
        <v>8</v>
      </c>
      <c r="C202" s="21" t="s">
        <v>35</v>
      </c>
      <c r="D202" s="21" t="s">
        <v>30</v>
      </c>
      <c r="E202" s="75">
        <v>3598</v>
      </c>
      <c r="F202" s="76">
        <v>81</v>
      </c>
    </row>
    <row r="203" spans="2:6" x14ac:dyDescent="0.3">
      <c r="B203" s="74" t="s">
        <v>40</v>
      </c>
      <c r="C203" s="21" t="s">
        <v>35</v>
      </c>
      <c r="D203" s="21" t="s">
        <v>22</v>
      </c>
      <c r="E203" s="75">
        <v>6853</v>
      </c>
      <c r="F203" s="76">
        <v>372</v>
      </c>
    </row>
    <row r="204" spans="2:6" x14ac:dyDescent="0.3">
      <c r="B204" s="74" t="s">
        <v>40</v>
      </c>
      <c r="C204" s="21" t="s">
        <v>35</v>
      </c>
      <c r="D204" s="21" t="s">
        <v>16</v>
      </c>
      <c r="E204" s="75">
        <v>4725</v>
      </c>
      <c r="F204" s="76">
        <v>174</v>
      </c>
    </row>
    <row r="205" spans="2:6" x14ac:dyDescent="0.3">
      <c r="B205" s="74" t="s">
        <v>41</v>
      </c>
      <c r="C205" s="21" t="s">
        <v>36</v>
      </c>
      <c r="D205" s="21" t="s">
        <v>32</v>
      </c>
      <c r="E205" s="75">
        <v>10304</v>
      </c>
      <c r="F205" s="76">
        <v>84</v>
      </c>
    </row>
    <row r="206" spans="2:6" x14ac:dyDescent="0.3">
      <c r="B206" s="74" t="s">
        <v>41</v>
      </c>
      <c r="C206" s="21" t="s">
        <v>34</v>
      </c>
      <c r="D206" s="21" t="s">
        <v>16</v>
      </c>
      <c r="E206" s="75">
        <v>1274</v>
      </c>
      <c r="F206" s="76">
        <v>225</v>
      </c>
    </row>
    <row r="207" spans="2:6" x14ac:dyDescent="0.3">
      <c r="B207" s="74" t="s">
        <v>5</v>
      </c>
      <c r="C207" s="21" t="s">
        <v>36</v>
      </c>
      <c r="D207" s="21" t="s">
        <v>30</v>
      </c>
      <c r="E207" s="75">
        <v>1526</v>
      </c>
      <c r="F207" s="76">
        <v>105</v>
      </c>
    </row>
    <row r="208" spans="2:6" x14ac:dyDescent="0.3">
      <c r="B208" s="74" t="s">
        <v>40</v>
      </c>
      <c r="C208" s="21" t="s">
        <v>39</v>
      </c>
      <c r="D208" s="21" t="s">
        <v>28</v>
      </c>
      <c r="E208" s="75">
        <v>3101</v>
      </c>
      <c r="F208" s="76">
        <v>225</v>
      </c>
    </row>
    <row r="209" spans="2:6" x14ac:dyDescent="0.3">
      <c r="B209" s="74" t="s">
        <v>2</v>
      </c>
      <c r="C209" s="21" t="s">
        <v>37</v>
      </c>
      <c r="D209" s="21" t="s">
        <v>14</v>
      </c>
      <c r="E209" s="75">
        <v>1057</v>
      </c>
      <c r="F209" s="76">
        <v>54</v>
      </c>
    </row>
    <row r="210" spans="2:6" x14ac:dyDescent="0.3">
      <c r="B210" s="74" t="s">
        <v>7</v>
      </c>
      <c r="C210" s="21" t="s">
        <v>37</v>
      </c>
      <c r="D210" s="21" t="s">
        <v>26</v>
      </c>
      <c r="E210" s="75">
        <v>5306</v>
      </c>
      <c r="F210" s="76">
        <v>0</v>
      </c>
    </row>
    <row r="211" spans="2:6" x14ac:dyDescent="0.3">
      <c r="B211" s="74" t="s">
        <v>5</v>
      </c>
      <c r="C211" s="21" t="s">
        <v>39</v>
      </c>
      <c r="D211" s="21" t="s">
        <v>24</v>
      </c>
      <c r="E211" s="75">
        <v>4018</v>
      </c>
      <c r="F211" s="76">
        <v>171</v>
      </c>
    </row>
    <row r="212" spans="2:6" x14ac:dyDescent="0.3">
      <c r="B212" s="74" t="s">
        <v>9</v>
      </c>
      <c r="C212" s="21" t="s">
        <v>34</v>
      </c>
      <c r="D212" s="21" t="s">
        <v>16</v>
      </c>
      <c r="E212" s="75">
        <v>938</v>
      </c>
      <c r="F212" s="76">
        <v>189</v>
      </c>
    </row>
    <row r="213" spans="2:6" x14ac:dyDescent="0.3">
      <c r="B213" s="74" t="s">
        <v>7</v>
      </c>
      <c r="C213" s="21" t="s">
        <v>38</v>
      </c>
      <c r="D213" s="21" t="s">
        <v>18</v>
      </c>
      <c r="E213" s="75">
        <v>1778</v>
      </c>
      <c r="F213" s="76">
        <v>270</v>
      </c>
    </row>
    <row r="214" spans="2:6" x14ac:dyDescent="0.3">
      <c r="B214" s="74" t="s">
        <v>6</v>
      </c>
      <c r="C214" s="21" t="s">
        <v>39</v>
      </c>
      <c r="D214" s="21" t="s">
        <v>30</v>
      </c>
      <c r="E214" s="75">
        <v>1638</v>
      </c>
      <c r="F214" s="76">
        <v>63</v>
      </c>
    </row>
    <row r="215" spans="2:6" x14ac:dyDescent="0.3">
      <c r="B215" s="74" t="s">
        <v>41</v>
      </c>
      <c r="C215" s="21" t="s">
        <v>38</v>
      </c>
      <c r="D215" s="21" t="s">
        <v>25</v>
      </c>
      <c r="E215" s="75">
        <v>154</v>
      </c>
      <c r="F215" s="76">
        <v>21</v>
      </c>
    </row>
    <row r="216" spans="2:6" x14ac:dyDescent="0.3">
      <c r="B216" s="74" t="s">
        <v>7</v>
      </c>
      <c r="C216" s="21" t="s">
        <v>37</v>
      </c>
      <c r="D216" s="21" t="s">
        <v>22</v>
      </c>
      <c r="E216" s="75">
        <v>9835</v>
      </c>
      <c r="F216" s="76">
        <v>207</v>
      </c>
    </row>
    <row r="217" spans="2:6" x14ac:dyDescent="0.3">
      <c r="B217" s="74" t="s">
        <v>9</v>
      </c>
      <c r="C217" s="21" t="s">
        <v>37</v>
      </c>
      <c r="D217" s="21" t="s">
        <v>20</v>
      </c>
      <c r="E217" s="75">
        <v>7273</v>
      </c>
      <c r="F217" s="76">
        <v>96</v>
      </c>
    </row>
    <row r="218" spans="2:6" x14ac:dyDescent="0.3">
      <c r="B218" s="74" t="s">
        <v>5</v>
      </c>
      <c r="C218" s="21" t="s">
        <v>39</v>
      </c>
      <c r="D218" s="21" t="s">
        <v>22</v>
      </c>
      <c r="E218" s="75">
        <v>6909</v>
      </c>
      <c r="F218" s="76">
        <v>81</v>
      </c>
    </row>
    <row r="219" spans="2:6" x14ac:dyDescent="0.3">
      <c r="B219" s="74" t="s">
        <v>9</v>
      </c>
      <c r="C219" s="21" t="s">
        <v>39</v>
      </c>
      <c r="D219" s="21" t="s">
        <v>24</v>
      </c>
      <c r="E219" s="75">
        <v>3920</v>
      </c>
      <c r="F219" s="76">
        <v>306</v>
      </c>
    </row>
    <row r="220" spans="2:6" x14ac:dyDescent="0.3">
      <c r="B220" s="74" t="s">
        <v>10</v>
      </c>
      <c r="C220" s="21" t="s">
        <v>39</v>
      </c>
      <c r="D220" s="21" t="s">
        <v>21</v>
      </c>
      <c r="E220" s="75">
        <v>4858</v>
      </c>
      <c r="F220" s="76">
        <v>279</v>
      </c>
    </row>
    <row r="221" spans="2:6" x14ac:dyDescent="0.3">
      <c r="B221" s="74" t="s">
        <v>2</v>
      </c>
      <c r="C221" s="21" t="s">
        <v>38</v>
      </c>
      <c r="D221" s="21" t="s">
        <v>4</v>
      </c>
      <c r="E221" s="75">
        <v>3549</v>
      </c>
      <c r="F221" s="76">
        <v>3</v>
      </c>
    </row>
    <row r="222" spans="2:6" x14ac:dyDescent="0.3">
      <c r="B222" s="74" t="s">
        <v>7</v>
      </c>
      <c r="C222" s="21" t="s">
        <v>39</v>
      </c>
      <c r="D222" s="21" t="s">
        <v>27</v>
      </c>
      <c r="E222" s="75">
        <v>966</v>
      </c>
      <c r="F222" s="76">
        <v>198</v>
      </c>
    </row>
    <row r="223" spans="2:6" x14ac:dyDescent="0.3">
      <c r="B223" s="74" t="s">
        <v>5</v>
      </c>
      <c r="C223" s="21" t="s">
        <v>39</v>
      </c>
      <c r="D223" s="21" t="s">
        <v>18</v>
      </c>
      <c r="E223" s="75">
        <v>385</v>
      </c>
      <c r="F223" s="76">
        <v>249</v>
      </c>
    </row>
    <row r="224" spans="2:6" x14ac:dyDescent="0.3">
      <c r="B224" s="74" t="s">
        <v>6</v>
      </c>
      <c r="C224" s="21" t="s">
        <v>34</v>
      </c>
      <c r="D224" s="21" t="s">
        <v>16</v>
      </c>
      <c r="E224" s="75">
        <v>2219</v>
      </c>
      <c r="F224" s="76">
        <v>75</v>
      </c>
    </row>
    <row r="225" spans="2:6" x14ac:dyDescent="0.3">
      <c r="B225" s="74" t="s">
        <v>9</v>
      </c>
      <c r="C225" s="21" t="s">
        <v>36</v>
      </c>
      <c r="D225" s="21" t="s">
        <v>32</v>
      </c>
      <c r="E225" s="75">
        <v>2954</v>
      </c>
      <c r="F225" s="76">
        <v>189</v>
      </c>
    </row>
    <row r="226" spans="2:6" x14ac:dyDescent="0.3">
      <c r="B226" s="74" t="s">
        <v>7</v>
      </c>
      <c r="C226" s="21" t="s">
        <v>36</v>
      </c>
      <c r="D226" s="21" t="s">
        <v>32</v>
      </c>
      <c r="E226" s="75">
        <v>280</v>
      </c>
      <c r="F226" s="76">
        <v>87</v>
      </c>
    </row>
    <row r="227" spans="2:6" x14ac:dyDescent="0.3">
      <c r="B227" s="74" t="s">
        <v>41</v>
      </c>
      <c r="C227" s="21" t="s">
        <v>36</v>
      </c>
      <c r="D227" s="21" t="s">
        <v>30</v>
      </c>
      <c r="E227" s="75">
        <v>6118</v>
      </c>
      <c r="F227" s="76">
        <v>174</v>
      </c>
    </row>
    <row r="228" spans="2:6" x14ac:dyDescent="0.3">
      <c r="B228" s="74" t="s">
        <v>2</v>
      </c>
      <c r="C228" s="21" t="s">
        <v>39</v>
      </c>
      <c r="D228" s="21" t="s">
        <v>15</v>
      </c>
      <c r="E228" s="75">
        <v>4802</v>
      </c>
      <c r="F228" s="76">
        <v>36</v>
      </c>
    </row>
    <row r="229" spans="2:6" x14ac:dyDescent="0.3">
      <c r="B229" s="74" t="s">
        <v>9</v>
      </c>
      <c r="C229" s="21" t="s">
        <v>38</v>
      </c>
      <c r="D229" s="21" t="s">
        <v>24</v>
      </c>
      <c r="E229" s="75">
        <v>4137</v>
      </c>
      <c r="F229" s="76">
        <v>60</v>
      </c>
    </row>
    <row r="230" spans="2:6" x14ac:dyDescent="0.3">
      <c r="B230" s="74" t="s">
        <v>3</v>
      </c>
      <c r="C230" s="21" t="s">
        <v>35</v>
      </c>
      <c r="D230" s="21" t="s">
        <v>23</v>
      </c>
      <c r="E230" s="75">
        <v>2023</v>
      </c>
      <c r="F230" s="76">
        <v>78</v>
      </c>
    </row>
    <row r="231" spans="2:6" x14ac:dyDescent="0.3">
      <c r="B231" s="74" t="s">
        <v>9</v>
      </c>
      <c r="C231" s="21" t="s">
        <v>36</v>
      </c>
      <c r="D231" s="21" t="s">
        <v>30</v>
      </c>
      <c r="E231" s="75">
        <v>9051</v>
      </c>
      <c r="F231" s="76">
        <v>57</v>
      </c>
    </row>
    <row r="232" spans="2:6" x14ac:dyDescent="0.3">
      <c r="B232" s="74" t="s">
        <v>9</v>
      </c>
      <c r="C232" s="21" t="s">
        <v>37</v>
      </c>
      <c r="D232" s="21" t="s">
        <v>28</v>
      </c>
      <c r="E232" s="75">
        <v>2919</v>
      </c>
      <c r="F232" s="76">
        <v>45</v>
      </c>
    </row>
    <row r="233" spans="2:6" x14ac:dyDescent="0.3">
      <c r="B233" s="74" t="s">
        <v>41</v>
      </c>
      <c r="C233" s="21" t="s">
        <v>38</v>
      </c>
      <c r="D233" s="21" t="s">
        <v>22</v>
      </c>
      <c r="E233" s="75">
        <v>5915</v>
      </c>
      <c r="F233" s="76">
        <v>3</v>
      </c>
    </row>
    <row r="234" spans="2:6" x14ac:dyDescent="0.3">
      <c r="B234" s="74" t="s">
        <v>10</v>
      </c>
      <c r="C234" s="21" t="s">
        <v>35</v>
      </c>
      <c r="D234" s="21" t="s">
        <v>15</v>
      </c>
      <c r="E234" s="75">
        <v>2562</v>
      </c>
      <c r="F234" s="76">
        <v>6</v>
      </c>
    </row>
    <row r="235" spans="2:6" x14ac:dyDescent="0.3">
      <c r="B235" s="74" t="s">
        <v>5</v>
      </c>
      <c r="C235" s="21" t="s">
        <v>37</v>
      </c>
      <c r="D235" s="21" t="s">
        <v>25</v>
      </c>
      <c r="E235" s="75">
        <v>8813</v>
      </c>
      <c r="F235" s="76">
        <v>21</v>
      </c>
    </row>
    <row r="236" spans="2:6" x14ac:dyDescent="0.3">
      <c r="B236" s="74" t="s">
        <v>5</v>
      </c>
      <c r="C236" s="21" t="s">
        <v>36</v>
      </c>
      <c r="D236" s="21" t="s">
        <v>18</v>
      </c>
      <c r="E236" s="75">
        <v>6111</v>
      </c>
      <c r="F236" s="76">
        <v>3</v>
      </c>
    </row>
    <row r="237" spans="2:6" x14ac:dyDescent="0.3">
      <c r="B237" s="74" t="s">
        <v>8</v>
      </c>
      <c r="C237" s="21" t="s">
        <v>34</v>
      </c>
      <c r="D237" s="21" t="s">
        <v>31</v>
      </c>
      <c r="E237" s="75">
        <v>3507</v>
      </c>
      <c r="F237" s="76">
        <v>288</v>
      </c>
    </row>
    <row r="238" spans="2:6" x14ac:dyDescent="0.3">
      <c r="B238" s="74" t="s">
        <v>6</v>
      </c>
      <c r="C238" s="21" t="s">
        <v>36</v>
      </c>
      <c r="D238" s="21" t="s">
        <v>13</v>
      </c>
      <c r="E238" s="75">
        <v>4319</v>
      </c>
      <c r="F238" s="76">
        <v>30</v>
      </c>
    </row>
    <row r="239" spans="2:6" x14ac:dyDescent="0.3">
      <c r="B239" s="74" t="s">
        <v>40</v>
      </c>
      <c r="C239" s="21" t="s">
        <v>38</v>
      </c>
      <c r="D239" s="21" t="s">
        <v>26</v>
      </c>
      <c r="E239" s="75">
        <v>609</v>
      </c>
      <c r="F239" s="76">
        <v>87</v>
      </c>
    </row>
    <row r="240" spans="2:6" x14ac:dyDescent="0.3">
      <c r="B240" s="74" t="s">
        <v>40</v>
      </c>
      <c r="C240" s="21" t="s">
        <v>39</v>
      </c>
      <c r="D240" s="21" t="s">
        <v>27</v>
      </c>
      <c r="E240" s="75">
        <v>6370</v>
      </c>
      <c r="F240" s="76">
        <v>30</v>
      </c>
    </row>
    <row r="241" spans="2:6" x14ac:dyDescent="0.3">
      <c r="B241" s="74" t="s">
        <v>5</v>
      </c>
      <c r="C241" s="21" t="s">
        <v>38</v>
      </c>
      <c r="D241" s="21" t="s">
        <v>19</v>
      </c>
      <c r="E241" s="75">
        <v>5474</v>
      </c>
      <c r="F241" s="76">
        <v>168</v>
      </c>
    </row>
    <row r="242" spans="2:6" x14ac:dyDescent="0.3">
      <c r="B242" s="74" t="s">
        <v>40</v>
      </c>
      <c r="C242" s="21" t="s">
        <v>36</v>
      </c>
      <c r="D242" s="21" t="s">
        <v>27</v>
      </c>
      <c r="E242" s="75">
        <v>3164</v>
      </c>
      <c r="F242" s="76">
        <v>306</v>
      </c>
    </row>
    <row r="243" spans="2:6" x14ac:dyDescent="0.3">
      <c r="B243" s="74" t="s">
        <v>6</v>
      </c>
      <c r="C243" s="21" t="s">
        <v>35</v>
      </c>
      <c r="D243" s="21" t="s">
        <v>4</v>
      </c>
      <c r="E243" s="75">
        <v>1302</v>
      </c>
      <c r="F243" s="76">
        <v>402</v>
      </c>
    </row>
    <row r="244" spans="2:6" x14ac:dyDescent="0.3">
      <c r="B244" s="74" t="s">
        <v>3</v>
      </c>
      <c r="C244" s="21" t="s">
        <v>37</v>
      </c>
      <c r="D244" s="21" t="s">
        <v>28</v>
      </c>
      <c r="E244" s="75">
        <v>7308</v>
      </c>
      <c r="F244" s="76">
        <v>327</v>
      </c>
    </row>
    <row r="245" spans="2:6" x14ac:dyDescent="0.3">
      <c r="B245" s="74" t="s">
        <v>40</v>
      </c>
      <c r="C245" s="21" t="s">
        <v>37</v>
      </c>
      <c r="D245" s="21" t="s">
        <v>27</v>
      </c>
      <c r="E245" s="75">
        <v>6132</v>
      </c>
      <c r="F245" s="76">
        <v>93</v>
      </c>
    </row>
    <row r="246" spans="2:6" x14ac:dyDescent="0.3">
      <c r="B246" s="74" t="s">
        <v>10</v>
      </c>
      <c r="C246" s="21" t="s">
        <v>35</v>
      </c>
      <c r="D246" s="21" t="s">
        <v>14</v>
      </c>
      <c r="E246" s="75">
        <v>3472</v>
      </c>
      <c r="F246" s="76">
        <v>96</v>
      </c>
    </row>
    <row r="247" spans="2:6" x14ac:dyDescent="0.3">
      <c r="B247" s="74" t="s">
        <v>8</v>
      </c>
      <c r="C247" s="21" t="s">
        <v>39</v>
      </c>
      <c r="D247" s="21" t="s">
        <v>18</v>
      </c>
      <c r="E247" s="75">
        <v>9660</v>
      </c>
      <c r="F247" s="76">
        <v>27</v>
      </c>
    </row>
    <row r="248" spans="2:6" x14ac:dyDescent="0.3">
      <c r="B248" s="74" t="s">
        <v>9</v>
      </c>
      <c r="C248" s="21" t="s">
        <v>38</v>
      </c>
      <c r="D248" s="21" t="s">
        <v>26</v>
      </c>
      <c r="E248" s="75">
        <v>2436</v>
      </c>
      <c r="F248" s="76">
        <v>99</v>
      </c>
    </row>
    <row r="249" spans="2:6" x14ac:dyDescent="0.3">
      <c r="B249" s="74" t="s">
        <v>9</v>
      </c>
      <c r="C249" s="21" t="s">
        <v>38</v>
      </c>
      <c r="D249" s="21" t="s">
        <v>33</v>
      </c>
      <c r="E249" s="75">
        <v>9506</v>
      </c>
      <c r="F249" s="76">
        <v>87</v>
      </c>
    </row>
    <row r="250" spans="2:6" x14ac:dyDescent="0.3">
      <c r="B250" s="74" t="s">
        <v>10</v>
      </c>
      <c r="C250" s="21" t="s">
        <v>37</v>
      </c>
      <c r="D250" s="21" t="s">
        <v>21</v>
      </c>
      <c r="E250" s="75">
        <v>245</v>
      </c>
      <c r="F250" s="76">
        <v>288</v>
      </c>
    </row>
    <row r="251" spans="2:6" x14ac:dyDescent="0.3">
      <c r="B251" s="74" t="s">
        <v>8</v>
      </c>
      <c r="C251" s="21" t="s">
        <v>35</v>
      </c>
      <c r="D251" s="21" t="s">
        <v>20</v>
      </c>
      <c r="E251" s="75">
        <v>2702</v>
      </c>
      <c r="F251" s="76">
        <v>363</v>
      </c>
    </row>
    <row r="252" spans="2:6" x14ac:dyDescent="0.3">
      <c r="B252" s="74" t="s">
        <v>10</v>
      </c>
      <c r="C252" s="21" t="s">
        <v>34</v>
      </c>
      <c r="D252" s="21" t="s">
        <v>17</v>
      </c>
      <c r="E252" s="75">
        <v>700</v>
      </c>
      <c r="F252" s="76">
        <v>87</v>
      </c>
    </row>
    <row r="253" spans="2:6" x14ac:dyDescent="0.3">
      <c r="B253" s="74" t="s">
        <v>6</v>
      </c>
      <c r="C253" s="21" t="s">
        <v>34</v>
      </c>
      <c r="D253" s="21" t="s">
        <v>17</v>
      </c>
      <c r="E253" s="75">
        <v>3759</v>
      </c>
      <c r="F253" s="76">
        <v>150</v>
      </c>
    </row>
    <row r="254" spans="2:6" x14ac:dyDescent="0.3">
      <c r="B254" s="74" t="s">
        <v>2</v>
      </c>
      <c r="C254" s="21" t="s">
        <v>35</v>
      </c>
      <c r="D254" s="21" t="s">
        <v>17</v>
      </c>
      <c r="E254" s="75">
        <v>1589</v>
      </c>
      <c r="F254" s="76">
        <v>303</v>
      </c>
    </row>
    <row r="255" spans="2:6" x14ac:dyDescent="0.3">
      <c r="B255" s="74" t="s">
        <v>7</v>
      </c>
      <c r="C255" s="21" t="s">
        <v>35</v>
      </c>
      <c r="D255" s="21" t="s">
        <v>28</v>
      </c>
      <c r="E255" s="75">
        <v>5194</v>
      </c>
      <c r="F255" s="76">
        <v>288</v>
      </c>
    </row>
    <row r="256" spans="2:6" x14ac:dyDescent="0.3">
      <c r="B256" s="74" t="s">
        <v>10</v>
      </c>
      <c r="C256" s="21" t="s">
        <v>36</v>
      </c>
      <c r="D256" s="21" t="s">
        <v>13</v>
      </c>
      <c r="E256" s="75">
        <v>945</v>
      </c>
      <c r="F256" s="76">
        <v>75</v>
      </c>
    </row>
    <row r="257" spans="2:6" x14ac:dyDescent="0.3">
      <c r="B257" s="74" t="s">
        <v>40</v>
      </c>
      <c r="C257" s="21" t="s">
        <v>38</v>
      </c>
      <c r="D257" s="21" t="s">
        <v>31</v>
      </c>
      <c r="E257" s="75">
        <v>1988</v>
      </c>
      <c r="F257" s="76">
        <v>39</v>
      </c>
    </row>
    <row r="258" spans="2:6" x14ac:dyDescent="0.3">
      <c r="B258" s="74" t="s">
        <v>6</v>
      </c>
      <c r="C258" s="21" t="s">
        <v>34</v>
      </c>
      <c r="D258" s="21" t="s">
        <v>32</v>
      </c>
      <c r="E258" s="75">
        <v>6734</v>
      </c>
      <c r="F258" s="76">
        <v>123</v>
      </c>
    </row>
    <row r="259" spans="2:6" x14ac:dyDescent="0.3">
      <c r="B259" s="74" t="s">
        <v>40</v>
      </c>
      <c r="C259" s="21" t="s">
        <v>36</v>
      </c>
      <c r="D259" s="21" t="s">
        <v>4</v>
      </c>
      <c r="E259" s="75">
        <v>217</v>
      </c>
      <c r="F259" s="76">
        <v>36</v>
      </c>
    </row>
    <row r="260" spans="2:6" x14ac:dyDescent="0.3">
      <c r="B260" s="74" t="s">
        <v>5</v>
      </c>
      <c r="C260" s="21" t="s">
        <v>34</v>
      </c>
      <c r="D260" s="21" t="s">
        <v>22</v>
      </c>
      <c r="E260" s="75">
        <v>6279</v>
      </c>
      <c r="F260" s="76">
        <v>237</v>
      </c>
    </row>
    <row r="261" spans="2:6" x14ac:dyDescent="0.3">
      <c r="B261" s="74" t="s">
        <v>40</v>
      </c>
      <c r="C261" s="21" t="s">
        <v>36</v>
      </c>
      <c r="D261" s="21" t="s">
        <v>13</v>
      </c>
      <c r="E261" s="75">
        <v>4424</v>
      </c>
      <c r="F261" s="76">
        <v>201</v>
      </c>
    </row>
    <row r="262" spans="2:6" x14ac:dyDescent="0.3">
      <c r="B262" s="74" t="s">
        <v>2</v>
      </c>
      <c r="C262" s="21" t="s">
        <v>36</v>
      </c>
      <c r="D262" s="21" t="s">
        <v>17</v>
      </c>
      <c r="E262" s="75">
        <v>189</v>
      </c>
      <c r="F262" s="76">
        <v>48</v>
      </c>
    </row>
    <row r="263" spans="2:6" x14ac:dyDescent="0.3">
      <c r="B263" s="74" t="s">
        <v>5</v>
      </c>
      <c r="C263" s="21" t="s">
        <v>35</v>
      </c>
      <c r="D263" s="21" t="s">
        <v>22</v>
      </c>
      <c r="E263" s="75">
        <v>490</v>
      </c>
      <c r="F263" s="76">
        <v>84</v>
      </c>
    </row>
    <row r="264" spans="2:6" x14ac:dyDescent="0.3">
      <c r="B264" s="74" t="s">
        <v>8</v>
      </c>
      <c r="C264" s="21" t="s">
        <v>37</v>
      </c>
      <c r="D264" s="21" t="s">
        <v>21</v>
      </c>
      <c r="E264" s="75">
        <v>434</v>
      </c>
      <c r="F264" s="76">
        <v>87</v>
      </c>
    </row>
    <row r="265" spans="2:6" x14ac:dyDescent="0.3">
      <c r="B265" s="74" t="s">
        <v>7</v>
      </c>
      <c r="C265" s="21" t="s">
        <v>38</v>
      </c>
      <c r="D265" s="21" t="s">
        <v>30</v>
      </c>
      <c r="E265" s="75">
        <v>10129</v>
      </c>
      <c r="F265" s="76">
        <v>312</v>
      </c>
    </row>
    <row r="266" spans="2:6" x14ac:dyDescent="0.3">
      <c r="B266" s="74" t="s">
        <v>3</v>
      </c>
      <c r="C266" s="21" t="s">
        <v>39</v>
      </c>
      <c r="D266" s="21" t="s">
        <v>28</v>
      </c>
      <c r="E266" s="75">
        <v>1652</v>
      </c>
      <c r="F266" s="76">
        <v>102</v>
      </c>
    </row>
    <row r="267" spans="2:6" x14ac:dyDescent="0.3">
      <c r="B267" s="74" t="s">
        <v>8</v>
      </c>
      <c r="C267" s="21" t="s">
        <v>38</v>
      </c>
      <c r="D267" s="21" t="s">
        <v>21</v>
      </c>
      <c r="E267" s="75">
        <v>6433</v>
      </c>
      <c r="F267" s="76">
        <v>78</v>
      </c>
    </row>
    <row r="268" spans="2:6" x14ac:dyDescent="0.3">
      <c r="B268" s="74" t="s">
        <v>3</v>
      </c>
      <c r="C268" s="21" t="s">
        <v>34</v>
      </c>
      <c r="D268" s="21" t="s">
        <v>23</v>
      </c>
      <c r="E268" s="75">
        <v>2212</v>
      </c>
      <c r="F268" s="76">
        <v>117</v>
      </c>
    </row>
    <row r="269" spans="2:6" x14ac:dyDescent="0.3">
      <c r="B269" s="74" t="s">
        <v>41</v>
      </c>
      <c r="C269" s="21" t="s">
        <v>35</v>
      </c>
      <c r="D269" s="21" t="s">
        <v>19</v>
      </c>
      <c r="E269" s="75">
        <v>609</v>
      </c>
      <c r="F269" s="76">
        <v>99</v>
      </c>
    </row>
    <row r="270" spans="2:6" x14ac:dyDescent="0.3">
      <c r="B270" s="74" t="s">
        <v>40</v>
      </c>
      <c r="C270" s="21" t="s">
        <v>35</v>
      </c>
      <c r="D270" s="21" t="s">
        <v>24</v>
      </c>
      <c r="E270" s="75">
        <v>1638</v>
      </c>
      <c r="F270" s="76">
        <v>48</v>
      </c>
    </row>
    <row r="271" spans="2:6" x14ac:dyDescent="0.3">
      <c r="B271" s="74" t="s">
        <v>7</v>
      </c>
      <c r="C271" s="21" t="s">
        <v>34</v>
      </c>
      <c r="D271" s="21" t="s">
        <v>15</v>
      </c>
      <c r="E271" s="75">
        <v>3829</v>
      </c>
      <c r="F271" s="76">
        <v>24</v>
      </c>
    </row>
    <row r="272" spans="2:6" x14ac:dyDescent="0.3">
      <c r="B272" s="74" t="s">
        <v>40</v>
      </c>
      <c r="C272" s="21" t="s">
        <v>39</v>
      </c>
      <c r="D272" s="21" t="s">
        <v>15</v>
      </c>
      <c r="E272" s="75">
        <v>5775</v>
      </c>
      <c r="F272" s="76">
        <v>42</v>
      </c>
    </row>
    <row r="273" spans="2:6" x14ac:dyDescent="0.3">
      <c r="B273" s="74" t="s">
        <v>6</v>
      </c>
      <c r="C273" s="21" t="s">
        <v>35</v>
      </c>
      <c r="D273" s="21" t="s">
        <v>20</v>
      </c>
      <c r="E273" s="75">
        <v>1071</v>
      </c>
      <c r="F273" s="76">
        <v>270</v>
      </c>
    </row>
    <row r="274" spans="2:6" x14ac:dyDescent="0.3">
      <c r="B274" s="74" t="s">
        <v>8</v>
      </c>
      <c r="C274" s="21" t="s">
        <v>36</v>
      </c>
      <c r="D274" s="21" t="s">
        <v>23</v>
      </c>
      <c r="E274" s="75">
        <v>5019</v>
      </c>
      <c r="F274" s="76">
        <v>150</v>
      </c>
    </row>
    <row r="275" spans="2:6" x14ac:dyDescent="0.3">
      <c r="B275" s="74" t="s">
        <v>2</v>
      </c>
      <c r="C275" s="21" t="s">
        <v>37</v>
      </c>
      <c r="D275" s="21" t="s">
        <v>15</v>
      </c>
      <c r="E275" s="75">
        <v>2863</v>
      </c>
      <c r="F275" s="76">
        <v>42</v>
      </c>
    </row>
    <row r="276" spans="2:6" x14ac:dyDescent="0.3">
      <c r="B276" s="74" t="s">
        <v>40</v>
      </c>
      <c r="C276" s="21" t="s">
        <v>35</v>
      </c>
      <c r="D276" s="21" t="s">
        <v>29</v>
      </c>
      <c r="E276" s="75">
        <v>1617</v>
      </c>
      <c r="F276" s="76">
        <v>126</v>
      </c>
    </row>
    <row r="277" spans="2:6" x14ac:dyDescent="0.3">
      <c r="B277" s="74" t="s">
        <v>6</v>
      </c>
      <c r="C277" s="21" t="s">
        <v>37</v>
      </c>
      <c r="D277" s="21" t="s">
        <v>26</v>
      </c>
      <c r="E277" s="75">
        <v>6818</v>
      </c>
      <c r="F277" s="76">
        <v>6</v>
      </c>
    </row>
    <row r="278" spans="2:6" x14ac:dyDescent="0.3">
      <c r="B278" s="74" t="s">
        <v>3</v>
      </c>
      <c r="C278" s="21" t="s">
        <v>35</v>
      </c>
      <c r="D278" s="21" t="s">
        <v>15</v>
      </c>
      <c r="E278" s="75">
        <v>6657</v>
      </c>
      <c r="F278" s="76">
        <v>276</v>
      </c>
    </row>
    <row r="279" spans="2:6" x14ac:dyDescent="0.3">
      <c r="B279" s="74" t="s">
        <v>3</v>
      </c>
      <c r="C279" s="21" t="s">
        <v>34</v>
      </c>
      <c r="D279" s="21" t="s">
        <v>17</v>
      </c>
      <c r="E279" s="75">
        <v>2919</v>
      </c>
      <c r="F279" s="76">
        <v>93</v>
      </c>
    </row>
    <row r="280" spans="2:6" x14ac:dyDescent="0.3">
      <c r="B280" s="74" t="s">
        <v>2</v>
      </c>
      <c r="C280" s="21" t="s">
        <v>36</v>
      </c>
      <c r="D280" s="21" t="s">
        <v>31</v>
      </c>
      <c r="E280" s="75">
        <v>3094</v>
      </c>
      <c r="F280" s="76">
        <v>246</v>
      </c>
    </row>
    <row r="281" spans="2:6" x14ac:dyDescent="0.3">
      <c r="B281" s="74" t="s">
        <v>6</v>
      </c>
      <c r="C281" s="21" t="s">
        <v>39</v>
      </c>
      <c r="D281" s="21" t="s">
        <v>24</v>
      </c>
      <c r="E281" s="75">
        <v>2989</v>
      </c>
      <c r="F281" s="76">
        <v>3</v>
      </c>
    </row>
    <row r="282" spans="2:6" x14ac:dyDescent="0.3">
      <c r="B282" s="74" t="s">
        <v>8</v>
      </c>
      <c r="C282" s="21" t="s">
        <v>38</v>
      </c>
      <c r="D282" s="21" t="s">
        <v>27</v>
      </c>
      <c r="E282" s="75">
        <v>2268</v>
      </c>
      <c r="F282" s="76">
        <v>63</v>
      </c>
    </row>
    <row r="283" spans="2:6" x14ac:dyDescent="0.3">
      <c r="B283" s="74" t="s">
        <v>5</v>
      </c>
      <c r="C283" s="21" t="s">
        <v>35</v>
      </c>
      <c r="D283" s="21" t="s">
        <v>31</v>
      </c>
      <c r="E283" s="75">
        <v>4753</v>
      </c>
      <c r="F283" s="76">
        <v>246</v>
      </c>
    </row>
    <row r="284" spans="2:6" x14ac:dyDescent="0.3">
      <c r="B284" s="74" t="s">
        <v>2</v>
      </c>
      <c r="C284" s="21" t="s">
        <v>34</v>
      </c>
      <c r="D284" s="21" t="s">
        <v>19</v>
      </c>
      <c r="E284" s="75">
        <v>7511</v>
      </c>
      <c r="F284" s="76">
        <v>120</v>
      </c>
    </row>
    <row r="285" spans="2:6" x14ac:dyDescent="0.3">
      <c r="B285" s="74" t="s">
        <v>2</v>
      </c>
      <c r="C285" s="21" t="s">
        <v>38</v>
      </c>
      <c r="D285" s="21" t="s">
        <v>31</v>
      </c>
      <c r="E285" s="75">
        <v>4326</v>
      </c>
      <c r="F285" s="76">
        <v>348</v>
      </c>
    </row>
    <row r="286" spans="2:6" x14ac:dyDescent="0.3">
      <c r="B286" s="74" t="s">
        <v>41</v>
      </c>
      <c r="C286" s="21" t="s">
        <v>34</v>
      </c>
      <c r="D286" s="21" t="s">
        <v>23</v>
      </c>
      <c r="E286" s="75">
        <v>4935</v>
      </c>
      <c r="F286" s="76">
        <v>126</v>
      </c>
    </row>
    <row r="287" spans="2:6" x14ac:dyDescent="0.3">
      <c r="B287" s="74" t="s">
        <v>6</v>
      </c>
      <c r="C287" s="21" t="s">
        <v>35</v>
      </c>
      <c r="D287" s="21" t="s">
        <v>30</v>
      </c>
      <c r="E287" s="75">
        <v>4781</v>
      </c>
      <c r="F287" s="76">
        <v>123</v>
      </c>
    </row>
    <row r="288" spans="2:6" x14ac:dyDescent="0.3">
      <c r="B288" s="74" t="s">
        <v>5</v>
      </c>
      <c r="C288" s="21" t="s">
        <v>38</v>
      </c>
      <c r="D288" s="21" t="s">
        <v>25</v>
      </c>
      <c r="E288" s="75">
        <v>7483</v>
      </c>
      <c r="F288" s="76">
        <v>45</v>
      </c>
    </row>
    <row r="289" spans="2:6" x14ac:dyDescent="0.3">
      <c r="B289" s="74" t="s">
        <v>10</v>
      </c>
      <c r="C289" s="21" t="s">
        <v>38</v>
      </c>
      <c r="D289" s="21" t="s">
        <v>4</v>
      </c>
      <c r="E289" s="75">
        <v>6860</v>
      </c>
      <c r="F289" s="76">
        <v>126</v>
      </c>
    </row>
    <row r="290" spans="2:6" x14ac:dyDescent="0.3">
      <c r="B290" s="74" t="s">
        <v>40</v>
      </c>
      <c r="C290" s="21" t="s">
        <v>37</v>
      </c>
      <c r="D290" s="21" t="s">
        <v>29</v>
      </c>
      <c r="E290" s="75">
        <v>9002</v>
      </c>
      <c r="F290" s="76">
        <v>72</v>
      </c>
    </row>
    <row r="291" spans="2:6" x14ac:dyDescent="0.3">
      <c r="B291" s="74" t="s">
        <v>6</v>
      </c>
      <c r="C291" s="21" t="s">
        <v>36</v>
      </c>
      <c r="D291" s="21" t="s">
        <v>29</v>
      </c>
      <c r="E291" s="75">
        <v>1400</v>
      </c>
      <c r="F291" s="76">
        <v>135</v>
      </c>
    </row>
    <row r="292" spans="2:6" x14ac:dyDescent="0.3">
      <c r="B292" s="74" t="s">
        <v>10</v>
      </c>
      <c r="C292" s="21" t="s">
        <v>34</v>
      </c>
      <c r="D292" s="21" t="s">
        <v>22</v>
      </c>
      <c r="E292" s="75">
        <v>4053</v>
      </c>
      <c r="F292" s="76">
        <v>24</v>
      </c>
    </row>
    <row r="293" spans="2:6" x14ac:dyDescent="0.3">
      <c r="B293" s="74" t="s">
        <v>7</v>
      </c>
      <c r="C293" s="21" t="s">
        <v>36</v>
      </c>
      <c r="D293" s="21" t="s">
        <v>31</v>
      </c>
      <c r="E293" s="75">
        <v>2149</v>
      </c>
      <c r="F293" s="76">
        <v>117</v>
      </c>
    </row>
    <row r="294" spans="2:6" x14ac:dyDescent="0.3">
      <c r="B294" s="74" t="s">
        <v>3</v>
      </c>
      <c r="C294" s="21" t="s">
        <v>39</v>
      </c>
      <c r="D294" s="21" t="s">
        <v>29</v>
      </c>
      <c r="E294" s="75">
        <v>3640</v>
      </c>
      <c r="F294" s="76">
        <v>51</v>
      </c>
    </row>
    <row r="295" spans="2:6" x14ac:dyDescent="0.3">
      <c r="B295" s="74" t="s">
        <v>2</v>
      </c>
      <c r="C295" s="21" t="s">
        <v>39</v>
      </c>
      <c r="D295" s="21" t="s">
        <v>23</v>
      </c>
      <c r="E295" s="75">
        <v>630</v>
      </c>
      <c r="F295" s="76">
        <v>36</v>
      </c>
    </row>
    <row r="296" spans="2:6" x14ac:dyDescent="0.3">
      <c r="B296" s="74" t="s">
        <v>9</v>
      </c>
      <c r="C296" s="21" t="s">
        <v>35</v>
      </c>
      <c r="D296" s="21" t="s">
        <v>27</v>
      </c>
      <c r="E296" s="75">
        <v>2429</v>
      </c>
      <c r="F296" s="76">
        <v>144</v>
      </c>
    </row>
    <row r="297" spans="2:6" x14ac:dyDescent="0.3">
      <c r="B297" s="74" t="s">
        <v>9</v>
      </c>
      <c r="C297" s="21" t="s">
        <v>36</v>
      </c>
      <c r="D297" s="21" t="s">
        <v>25</v>
      </c>
      <c r="E297" s="75">
        <v>2142</v>
      </c>
      <c r="F297" s="76">
        <v>114</v>
      </c>
    </row>
    <row r="298" spans="2:6" x14ac:dyDescent="0.3">
      <c r="B298" s="74" t="s">
        <v>7</v>
      </c>
      <c r="C298" s="21" t="s">
        <v>37</v>
      </c>
      <c r="D298" s="21" t="s">
        <v>30</v>
      </c>
      <c r="E298" s="75">
        <v>6454</v>
      </c>
      <c r="F298" s="76">
        <v>54</v>
      </c>
    </row>
    <row r="299" spans="2:6" x14ac:dyDescent="0.3">
      <c r="B299" s="74" t="s">
        <v>7</v>
      </c>
      <c r="C299" s="21" t="s">
        <v>37</v>
      </c>
      <c r="D299" s="21" t="s">
        <v>16</v>
      </c>
      <c r="E299" s="75">
        <v>4487</v>
      </c>
      <c r="F299" s="76">
        <v>333</v>
      </c>
    </row>
    <row r="300" spans="2:6" x14ac:dyDescent="0.3">
      <c r="B300" s="74" t="s">
        <v>3</v>
      </c>
      <c r="C300" s="21" t="s">
        <v>37</v>
      </c>
      <c r="D300" s="21" t="s">
        <v>4</v>
      </c>
      <c r="E300" s="75">
        <v>938</v>
      </c>
      <c r="F300" s="76">
        <v>366</v>
      </c>
    </row>
    <row r="301" spans="2:6" x14ac:dyDescent="0.3">
      <c r="B301" s="74" t="s">
        <v>3</v>
      </c>
      <c r="C301" s="21" t="s">
        <v>38</v>
      </c>
      <c r="D301" s="21" t="s">
        <v>26</v>
      </c>
      <c r="E301" s="75">
        <v>8841</v>
      </c>
      <c r="F301" s="76">
        <v>303</v>
      </c>
    </row>
    <row r="302" spans="2:6" x14ac:dyDescent="0.3">
      <c r="B302" s="74" t="s">
        <v>2</v>
      </c>
      <c r="C302" s="21" t="s">
        <v>39</v>
      </c>
      <c r="D302" s="21" t="s">
        <v>33</v>
      </c>
      <c r="E302" s="75">
        <v>4018</v>
      </c>
      <c r="F302" s="76">
        <v>126</v>
      </c>
    </row>
    <row r="303" spans="2:6" x14ac:dyDescent="0.3">
      <c r="B303" s="74" t="s">
        <v>41</v>
      </c>
      <c r="C303" s="21" t="s">
        <v>37</v>
      </c>
      <c r="D303" s="21" t="s">
        <v>15</v>
      </c>
      <c r="E303" s="75">
        <v>714</v>
      </c>
      <c r="F303" s="76">
        <v>231</v>
      </c>
    </row>
    <row r="304" spans="2:6" ht="15" thickBot="1" x14ac:dyDescent="0.35">
      <c r="B304" s="77" t="s">
        <v>9</v>
      </c>
      <c r="C304" s="78" t="s">
        <v>38</v>
      </c>
      <c r="D304" s="78" t="s">
        <v>25</v>
      </c>
      <c r="E304" s="79">
        <v>3850</v>
      </c>
      <c r="F304" s="80">
        <v>102</v>
      </c>
    </row>
  </sheetData>
  <conditionalFormatting sqref="E4:E304">
    <cfRule type="colorScale" priority="2">
      <colorScale>
        <cfvo type="min"/>
        <cfvo type="percentile" val="50"/>
        <cfvo type="max"/>
        <color rgb="FFF8696B"/>
        <color rgb="FFFFEB84"/>
        <color rgb="FF63BE7B"/>
      </colorScale>
    </cfRule>
  </conditionalFormatting>
  <conditionalFormatting sqref="F5:F304">
    <cfRule type="aboveAverage" dxfId="0" priority="1"/>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B76D-A06C-4B19-B8D0-8F94657464F0}">
  <dimension ref="B3:L13"/>
  <sheetViews>
    <sheetView showGridLines="0" workbookViewId="0">
      <selection activeCell="J22" sqref="J22"/>
    </sheetView>
  </sheetViews>
  <sheetFormatPr defaultRowHeight="14.4" x14ac:dyDescent="0.3"/>
  <cols>
    <col min="2" max="2" width="12.109375" customWidth="1"/>
    <col min="3" max="3" width="13.5546875" customWidth="1"/>
    <col min="4" max="4" width="14.77734375" customWidth="1"/>
    <col min="11" max="11" width="10.44140625" customWidth="1"/>
  </cols>
  <sheetData>
    <row r="3" spans="2:12" ht="15" thickBot="1" x14ac:dyDescent="0.35"/>
    <row r="4" spans="2:12" x14ac:dyDescent="0.3">
      <c r="B4" s="3" t="s">
        <v>62</v>
      </c>
      <c r="C4" s="4" t="s">
        <v>1</v>
      </c>
      <c r="D4" s="5" t="s">
        <v>63</v>
      </c>
      <c r="I4" s="13"/>
      <c r="J4" s="13"/>
      <c r="K4" s="13"/>
    </row>
    <row r="5" spans="2:12" x14ac:dyDescent="0.3">
      <c r="B5" s="6" t="s">
        <v>34</v>
      </c>
      <c r="C5" s="7">
        <f>SUMIFS(data[Amount],data[Geography],B5)</f>
        <v>252469</v>
      </c>
      <c r="D5" s="8">
        <f>SUMIFS(data[Units],data[Geography],B5)</f>
        <v>8760</v>
      </c>
      <c r="I5" s="13"/>
      <c r="J5" s="14"/>
      <c r="K5" s="15"/>
      <c r="L5" s="2"/>
    </row>
    <row r="6" spans="2:12" x14ac:dyDescent="0.3">
      <c r="B6" s="6" t="s">
        <v>36</v>
      </c>
      <c r="C6" s="7">
        <f>SUMIFS(data[Amount],data[Geography],B6)</f>
        <v>237944</v>
      </c>
      <c r="D6" s="8">
        <f>SUMIFS(data[Units],data[Geography],B6)</f>
        <v>7302</v>
      </c>
      <c r="I6" s="13"/>
      <c r="J6" s="16"/>
      <c r="K6" s="15"/>
      <c r="L6" s="2"/>
    </row>
    <row r="7" spans="2:12" x14ac:dyDescent="0.3">
      <c r="B7" s="9" t="s">
        <v>37</v>
      </c>
      <c r="C7" s="7">
        <f>SUMIFS(data[Amount],data[Geography],B7)</f>
        <v>218813</v>
      </c>
      <c r="D7" s="8">
        <f>SUMIFS(data[Units],data[Geography],B7)</f>
        <v>7431</v>
      </c>
      <c r="I7" s="13"/>
      <c r="J7" s="16"/>
      <c r="K7" s="15"/>
      <c r="L7" s="2"/>
    </row>
    <row r="8" spans="2:12" x14ac:dyDescent="0.3">
      <c r="B8" s="6" t="s">
        <v>37</v>
      </c>
      <c r="C8" s="7">
        <f>SUMIFS(data[Amount],data[Geography],B8)</f>
        <v>218813</v>
      </c>
      <c r="D8" s="8">
        <f>SUMIFS(data[Units],data[Geography],B8)</f>
        <v>7431</v>
      </c>
      <c r="I8" s="13"/>
      <c r="J8" s="14"/>
      <c r="K8" s="15"/>
      <c r="L8" s="2"/>
    </row>
    <row r="9" spans="2:12" x14ac:dyDescent="0.3">
      <c r="B9" s="6" t="s">
        <v>35</v>
      </c>
      <c r="C9" s="7">
        <f>SUMIFS(data[Amount],data[Geography],B9)</f>
        <v>189434</v>
      </c>
      <c r="D9" s="8">
        <f>SUMIFS(data[Units],data[Geography],B9)</f>
        <v>10158</v>
      </c>
      <c r="I9" s="13"/>
      <c r="J9" s="14"/>
      <c r="K9" s="15"/>
      <c r="L9" s="2"/>
    </row>
    <row r="10" spans="2:12" x14ac:dyDescent="0.3">
      <c r="B10" s="9" t="s">
        <v>39</v>
      </c>
      <c r="C10" s="7">
        <f>SUMIFS(data[Amount],data[Geography],B10)</f>
        <v>173530</v>
      </c>
      <c r="D10" s="8">
        <f>SUMIFS(data[Units],data[Geography],B10)</f>
        <v>5745</v>
      </c>
      <c r="I10" s="13"/>
      <c r="J10" s="16"/>
      <c r="K10" s="15"/>
      <c r="L10" s="2"/>
    </row>
    <row r="11" spans="2:12" ht="15" thickBot="1" x14ac:dyDescent="0.35">
      <c r="B11" s="10" t="s">
        <v>38</v>
      </c>
      <c r="C11" s="11">
        <f>SUMIFS(data[Amount],data[Geography],B11)</f>
        <v>168679</v>
      </c>
      <c r="D11" s="12">
        <f>SUMIFS(data[Units],data[Geography],B11)</f>
        <v>6264</v>
      </c>
      <c r="I11" s="13"/>
      <c r="J11" s="16"/>
      <c r="K11" s="15"/>
      <c r="L11" s="2"/>
    </row>
    <row r="12" spans="2:12" x14ac:dyDescent="0.3">
      <c r="I12" s="13"/>
      <c r="J12" s="13"/>
      <c r="K12" s="13"/>
    </row>
    <row r="13" spans="2:12" x14ac:dyDescent="0.3">
      <c r="I13" s="13"/>
      <c r="J13" s="13"/>
      <c r="K13" s="13"/>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7906-EFDB-4D4F-AA33-1D184FE2F29F}">
  <dimension ref="A3:D9"/>
  <sheetViews>
    <sheetView workbookViewId="0">
      <selection activeCell="B20" sqref="B20"/>
    </sheetView>
  </sheetViews>
  <sheetFormatPr defaultRowHeight="14.4" x14ac:dyDescent="0.3"/>
  <cols>
    <col min="1" max="1" width="12.44140625" style="13" bestFit="1" customWidth="1"/>
    <col min="2" max="2" width="13.6640625" style="13" bestFit="1" customWidth="1"/>
    <col min="3" max="3" width="8.6640625" style="13" customWidth="1"/>
    <col min="4" max="4" width="11.33203125" style="13" bestFit="1" customWidth="1"/>
    <col min="5" max="16384" width="8.88671875" style="13"/>
  </cols>
  <sheetData>
    <row r="3" spans="1:4" x14ac:dyDescent="0.3">
      <c r="A3" s="13" t="s">
        <v>65</v>
      </c>
      <c r="B3" s="13" t="s">
        <v>64</v>
      </c>
      <c r="C3" s="13" t="s">
        <v>67</v>
      </c>
      <c r="D3" s="13" t="s">
        <v>66</v>
      </c>
    </row>
    <row r="4" spans="1:4" x14ac:dyDescent="0.3">
      <c r="A4" s="23" t="s">
        <v>39</v>
      </c>
      <c r="B4" s="83">
        <v>17808</v>
      </c>
      <c r="C4" s="24">
        <v>17808</v>
      </c>
      <c r="D4" s="69">
        <v>309</v>
      </c>
    </row>
    <row r="5" spans="1:4" x14ac:dyDescent="0.3">
      <c r="A5" s="23" t="s">
        <v>34</v>
      </c>
      <c r="B5" s="83">
        <v>16527</v>
      </c>
      <c r="C5" s="24">
        <v>16527</v>
      </c>
      <c r="D5" s="69">
        <v>417</v>
      </c>
    </row>
    <row r="6" spans="1:4" x14ac:dyDescent="0.3">
      <c r="A6" s="23" t="s">
        <v>38</v>
      </c>
      <c r="B6" s="83">
        <v>14714</v>
      </c>
      <c r="C6" s="24">
        <v>14714</v>
      </c>
      <c r="D6" s="69">
        <v>915</v>
      </c>
    </row>
    <row r="7" spans="1:4" x14ac:dyDescent="0.3">
      <c r="A7" s="23" t="s">
        <v>36</v>
      </c>
      <c r="B7" s="83">
        <v>13797</v>
      </c>
      <c r="C7" s="24">
        <v>13797</v>
      </c>
      <c r="D7" s="69">
        <v>1053</v>
      </c>
    </row>
    <row r="8" spans="1:4" x14ac:dyDescent="0.3">
      <c r="A8" s="23" t="s">
        <v>35</v>
      </c>
      <c r="B8" s="83">
        <v>12383</v>
      </c>
      <c r="C8" s="24">
        <v>12383</v>
      </c>
      <c r="D8" s="69">
        <v>804</v>
      </c>
    </row>
    <row r="9" spans="1:4" x14ac:dyDescent="0.3">
      <c r="A9" s="23" t="s">
        <v>37</v>
      </c>
      <c r="B9" s="83">
        <v>7987</v>
      </c>
      <c r="C9" s="24">
        <v>7987</v>
      </c>
      <c r="D9" s="69">
        <v>345</v>
      </c>
    </row>
  </sheetData>
  <conditionalFormatting pivot="1" sqref="C4:C9">
    <cfRule type="dataBar" priority="1">
      <dataBar showValue="0">
        <cfvo type="min"/>
        <cfvo type="max"/>
        <color rgb="FF63C384"/>
      </dataBar>
      <extLst>
        <ext xmlns:x14="http://schemas.microsoft.com/office/spreadsheetml/2009/9/main" uri="{B025F937-C7B1-47D3-B67F-A62EFF666E3E}">
          <x14:id>{D8E854CA-C710-4E22-9C31-873E7F5B80C6}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8E854CA-C710-4E22-9C31-873E7F5B80C6}">
            <x14:dataBar minLength="0" maxLength="100" border="1" negativeBarBorderColorSameAsPositive="0">
              <x14:cfvo type="autoMin"/>
              <x14:cfvo type="autoMax"/>
              <x14:borderColor rgb="FF63C384"/>
              <x14:negativeFillColor rgb="FFFF0000"/>
              <x14:negativeBorderColor rgb="FFFF0000"/>
              <x14:axisColor rgb="FF000000"/>
            </x14:dataBar>
          </x14:cfRule>
          <xm:sqref>C4:C9</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85C1-75EE-4EEB-9B39-A3136CC7C147}">
  <dimension ref="A1:G28"/>
  <sheetViews>
    <sheetView topLeftCell="A3" workbookViewId="0">
      <selection activeCell="A3" sqref="A1:XFD1048576"/>
    </sheetView>
  </sheetViews>
  <sheetFormatPr defaultRowHeight="14.4" x14ac:dyDescent="0.3"/>
  <cols>
    <col min="1" max="1" width="8.88671875" style="13"/>
    <col min="2" max="2" width="17.77734375" style="13" bestFit="1" customWidth="1"/>
    <col min="3" max="4" width="12.21875" style="38" bestFit="1" customWidth="1"/>
    <col min="5" max="5" width="12.21875" style="13" bestFit="1" customWidth="1"/>
    <col min="6" max="16384" width="8.88671875" style="13"/>
  </cols>
  <sheetData>
    <row r="1" spans="1:7" x14ac:dyDescent="0.3">
      <c r="A1" s="84" t="s">
        <v>68</v>
      </c>
      <c r="B1" s="84"/>
      <c r="C1" s="84"/>
      <c r="D1" s="84"/>
      <c r="E1" s="84"/>
      <c r="F1" s="84"/>
      <c r="G1" s="84"/>
    </row>
    <row r="2" spans="1:7" ht="23.4" customHeight="1" x14ac:dyDescent="0.3">
      <c r="A2" s="84"/>
      <c r="B2" s="84"/>
      <c r="C2" s="84"/>
      <c r="D2" s="84"/>
      <c r="E2" s="84"/>
      <c r="F2" s="84"/>
      <c r="G2" s="84"/>
    </row>
    <row r="5" spans="1:7" x14ac:dyDescent="0.3">
      <c r="B5" s="13" t="s">
        <v>65</v>
      </c>
      <c r="C5" s="13" t="s">
        <v>70</v>
      </c>
      <c r="D5" s="13"/>
    </row>
    <row r="6" spans="1:7" x14ac:dyDescent="0.3">
      <c r="B6" s="23" t="s">
        <v>15</v>
      </c>
      <c r="C6" s="85">
        <v>44.990867579908674</v>
      </c>
      <c r="D6" s="13"/>
    </row>
    <row r="7" spans="1:7" x14ac:dyDescent="0.3">
      <c r="B7" s="23" t="s">
        <v>33</v>
      </c>
      <c r="C7" s="85">
        <v>37.303128371089535</v>
      </c>
      <c r="D7" s="13"/>
    </row>
    <row r="8" spans="1:7" x14ac:dyDescent="0.3">
      <c r="B8" s="23" t="s">
        <v>24</v>
      </c>
      <c r="C8" s="85">
        <v>33.88697318007663</v>
      </c>
      <c r="D8" s="13"/>
    </row>
    <row r="9" spans="1:7" x14ac:dyDescent="0.3">
      <c r="B9" s="23" t="s">
        <v>26</v>
      </c>
      <c r="C9" s="85">
        <v>32.807189542483663</v>
      </c>
      <c r="D9" s="13"/>
    </row>
    <row r="10" spans="1:7" x14ac:dyDescent="0.3">
      <c r="B10" s="23" t="s">
        <v>22</v>
      </c>
      <c r="C10" s="85">
        <v>32.301656920077974</v>
      </c>
      <c r="D10" s="13"/>
    </row>
    <row r="11" spans="1:7" x14ac:dyDescent="0.3">
      <c r="B11" s="23" t="s">
        <v>69</v>
      </c>
      <c r="C11" s="85">
        <v>35.949565217391303</v>
      </c>
      <c r="D11" s="13"/>
    </row>
    <row r="12" spans="1:7" x14ac:dyDescent="0.3">
      <c r="C12" s="13"/>
      <c r="D12" s="13"/>
    </row>
    <row r="13" spans="1:7" x14ac:dyDescent="0.3">
      <c r="C13" s="13"/>
      <c r="D13" s="13"/>
    </row>
    <row r="14" spans="1:7" x14ac:dyDescent="0.3">
      <c r="C14" s="13"/>
      <c r="D14" s="13"/>
    </row>
    <row r="15" spans="1:7" x14ac:dyDescent="0.3">
      <c r="C15" s="13"/>
      <c r="D15" s="13"/>
    </row>
    <row r="16" spans="1:7" x14ac:dyDescent="0.3">
      <c r="C16" s="13"/>
      <c r="D16" s="13"/>
    </row>
    <row r="17" s="13" customFormat="1" x14ac:dyDescent="0.3"/>
    <row r="18" s="13" customFormat="1" x14ac:dyDescent="0.3"/>
    <row r="19" s="13" customFormat="1" x14ac:dyDescent="0.3"/>
    <row r="20" s="13" customFormat="1" x14ac:dyDescent="0.3"/>
    <row r="21" s="13" customFormat="1" x14ac:dyDescent="0.3"/>
    <row r="22" s="13" customFormat="1" x14ac:dyDescent="0.3"/>
    <row r="23" s="13" customFormat="1" x14ac:dyDescent="0.3"/>
    <row r="24" s="13" customFormat="1" x14ac:dyDescent="0.3"/>
    <row r="25" s="13" customFormat="1" x14ac:dyDescent="0.3"/>
    <row r="26" s="13" customFormat="1" x14ac:dyDescent="0.3"/>
    <row r="27" s="13" customFormat="1" x14ac:dyDescent="0.3"/>
    <row r="28" s="13" customFormat="1" x14ac:dyDescent="0.3"/>
  </sheetData>
  <mergeCells count="1">
    <mergeCell ref="A1:G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6F6A2-1F2D-4559-8821-8BA2037C511B}">
  <dimension ref="B2:S304"/>
  <sheetViews>
    <sheetView topLeftCell="B1" workbookViewId="0">
      <selection activeCell="H5" sqref="H5"/>
    </sheetView>
  </sheetViews>
  <sheetFormatPr defaultRowHeight="14.4" x14ac:dyDescent="0.3"/>
  <cols>
    <col min="1" max="14" width="8.88671875" style="13"/>
    <col min="15" max="19" width="13.77734375" style="13" customWidth="1"/>
    <col min="20" max="16384" width="8.88671875" style="13"/>
  </cols>
  <sheetData>
    <row r="2" spans="2:19" x14ac:dyDescent="0.3">
      <c r="B2" s="65" t="s">
        <v>71</v>
      </c>
      <c r="C2" s="65"/>
      <c r="D2" s="65"/>
    </row>
    <row r="3" spans="2:19" x14ac:dyDescent="0.3">
      <c r="B3" s="65"/>
      <c r="C3" s="65"/>
      <c r="D3" s="65"/>
    </row>
    <row r="4" spans="2:19" x14ac:dyDescent="0.3">
      <c r="O4" s="92" t="s">
        <v>11</v>
      </c>
      <c r="P4" s="93" t="s">
        <v>12</v>
      </c>
      <c r="Q4" s="93" t="s">
        <v>0</v>
      </c>
      <c r="R4" s="94" t="s">
        <v>1</v>
      </c>
      <c r="S4" s="95" t="s">
        <v>49</v>
      </c>
    </row>
    <row r="5" spans="2:19" x14ac:dyDescent="0.3">
      <c r="O5" s="86" t="s">
        <v>40</v>
      </c>
      <c r="P5" s="14" t="s">
        <v>37</v>
      </c>
      <c r="Q5" s="14" t="s">
        <v>30</v>
      </c>
      <c r="R5" s="87">
        <v>1624</v>
      </c>
      <c r="S5" s="88">
        <v>114</v>
      </c>
    </row>
    <row r="6" spans="2:19" x14ac:dyDescent="0.3">
      <c r="O6" s="89" t="s">
        <v>8</v>
      </c>
      <c r="P6" s="16" t="s">
        <v>35</v>
      </c>
      <c r="Q6" s="16" t="s">
        <v>32</v>
      </c>
      <c r="R6" s="90">
        <v>6706</v>
      </c>
      <c r="S6" s="91">
        <v>459</v>
      </c>
    </row>
    <row r="7" spans="2:19" x14ac:dyDescent="0.3">
      <c r="O7" s="86" t="s">
        <v>9</v>
      </c>
      <c r="P7" s="14" t="s">
        <v>35</v>
      </c>
      <c r="Q7" s="14" t="s">
        <v>4</v>
      </c>
      <c r="R7" s="87">
        <v>959</v>
      </c>
      <c r="S7" s="88">
        <v>147</v>
      </c>
    </row>
    <row r="8" spans="2:19" x14ac:dyDescent="0.3">
      <c r="O8" s="89" t="s">
        <v>41</v>
      </c>
      <c r="P8" s="16" t="s">
        <v>36</v>
      </c>
      <c r="Q8" s="16" t="s">
        <v>18</v>
      </c>
      <c r="R8" s="90">
        <v>9632</v>
      </c>
      <c r="S8" s="91">
        <v>288</v>
      </c>
    </row>
    <row r="9" spans="2:19" x14ac:dyDescent="0.3">
      <c r="O9" s="86" t="s">
        <v>6</v>
      </c>
      <c r="P9" s="14" t="s">
        <v>39</v>
      </c>
      <c r="Q9" s="14" t="s">
        <v>25</v>
      </c>
      <c r="R9" s="87">
        <v>2100</v>
      </c>
      <c r="S9" s="88">
        <v>414</v>
      </c>
    </row>
    <row r="10" spans="2:19" x14ac:dyDescent="0.3">
      <c r="O10" s="89" t="s">
        <v>40</v>
      </c>
      <c r="P10" s="16" t="s">
        <v>35</v>
      </c>
      <c r="Q10" s="16" t="s">
        <v>33</v>
      </c>
      <c r="R10" s="90">
        <v>8869</v>
      </c>
      <c r="S10" s="91">
        <v>432</v>
      </c>
    </row>
    <row r="11" spans="2:19" x14ac:dyDescent="0.3">
      <c r="O11" s="86" t="s">
        <v>6</v>
      </c>
      <c r="P11" s="14" t="s">
        <v>38</v>
      </c>
      <c r="Q11" s="14" t="s">
        <v>31</v>
      </c>
      <c r="R11" s="87">
        <v>2681</v>
      </c>
      <c r="S11" s="88">
        <v>54</v>
      </c>
    </row>
    <row r="12" spans="2:19" x14ac:dyDescent="0.3">
      <c r="O12" s="89" t="s">
        <v>8</v>
      </c>
      <c r="P12" s="16" t="s">
        <v>35</v>
      </c>
      <c r="Q12" s="16" t="s">
        <v>22</v>
      </c>
      <c r="R12" s="90">
        <v>5012</v>
      </c>
      <c r="S12" s="91">
        <v>210</v>
      </c>
    </row>
    <row r="13" spans="2:19" x14ac:dyDescent="0.3">
      <c r="O13" s="86" t="s">
        <v>7</v>
      </c>
      <c r="P13" s="14" t="s">
        <v>38</v>
      </c>
      <c r="Q13" s="14" t="s">
        <v>14</v>
      </c>
      <c r="R13" s="87">
        <v>1281</v>
      </c>
      <c r="S13" s="88">
        <v>75</v>
      </c>
    </row>
    <row r="14" spans="2:19" x14ac:dyDescent="0.3">
      <c r="O14" s="89" t="s">
        <v>5</v>
      </c>
      <c r="P14" s="16" t="s">
        <v>37</v>
      </c>
      <c r="Q14" s="16" t="s">
        <v>14</v>
      </c>
      <c r="R14" s="90">
        <v>4991</v>
      </c>
      <c r="S14" s="91">
        <v>12</v>
      </c>
    </row>
    <row r="15" spans="2:19" x14ac:dyDescent="0.3">
      <c r="O15" s="86" t="s">
        <v>2</v>
      </c>
      <c r="P15" s="14" t="s">
        <v>39</v>
      </c>
      <c r="Q15" s="14" t="s">
        <v>25</v>
      </c>
      <c r="R15" s="87">
        <v>1785</v>
      </c>
      <c r="S15" s="88">
        <v>462</v>
      </c>
    </row>
    <row r="16" spans="2:19" x14ac:dyDescent="0.3">
      <c r="O16" s="89" t="s">
        <v>3</v>
      </c>
      <c r="P16" s="16" t="s">
        <v>37</v>
      </c>
      <c r="Q16" s="16" t="s">
        <v>17</v>
      </c>
      <c r="R16" s="90">
        <v>3983</v>
      </c>
      <c r="S16" s="91">
        <v>144</v>
      </c>
    </row>
    <row r="17" spans="15:19" x14ac:dyDescent="0.3">
      <c r="O17" s="86" t="s">
        <v>9</v>
      </c>
      <c r="P17" s="14" t="s">
        <v>38</v>
      </c>
      <c r="Q17" s="14" t="s">
        <v>16</v>
      </c>
      <c r="R17" s="87">
        <v>2646</v>
      </c>
      <c r="S17" s="88">
        <v>120</v>
      </c>
    </row>
    <row r="18" spans="15:19" x14ac:dyDescent="0.3">
      <c r="O18" s="89" t="s">
        <v>2</v>
      </c>
      <c r="P18" s="16" t="s">
        <v>34</v>
      </c>
      <c r="Q18" s="16" t="s">
        <v>13</v>
      </c>
      <c r="R18" s="90">
        <v>252</v>
      </c>
      <c r="S18" s="91">
        <v>54</v>
      </c>
    </row>
    <row r="19" spans="15:19" x14ac:dyDescent="0.3">
      <c r="O19" s="86" t="s">
        <v>3</v>
      </c>
      <c r="P19" s="14" t="s">
        <v>35</v>
      </c>
      <c r="Q19" s="14" t="s">
        <v>25</v>
      </c>
      <c r="R19" s="87">
        <v>2464</v>
      </c>
      <c r="S19" s="88">
        <v>234</v>
      </c>
    </row>
    <row r="20" spans="15:19" x14ac:dyDescent="0.3">
      <c r="O20" s="89" t="s">
        <v>3</v>
      </c>
      <c r="P20" s="16" t="s">
        <v>35</v>
      </c>
      <c r="Q20" s="16" t="s">
        <v>29</v>
      </c>
      <c r="R20" s="90">
        <v>2114</v>
      </c>
      <c r="S20" s="91">
        <v>66</v>
      </c>
    </row>
    <row r="21" spans="15:19" x14ac:dyDescent="0.3">
      <c r="O21" s="86" t="s">
        <v>6</v>
      </c>
      <c r="P21" s="14" t="s">
        <v>37</v>
      </c>
      <c r="Q21" s="14" t="s">
        <v>31</v>
      </c>
      <c r="R21" s="87">
        <v>7693</v>
      </c>
      <c r="S21" s="88">
        <v>87</v>
      </c>
    </row>
    <row r="22" spans="15:19" x14ac:dyDescent="0.3">
      <c r="O22" s="89" t="s">
        <v>5</v>
      </c>
      <c r="P22" s="16" t="s">
        <v>34</v>
      </c>
      <c r="Q22" s="16" t="s">
        <v>20</v>
      </c>
      <c r="R22" s="90">
        <v>15610</v>
      </c>
      <c r="S22" s="91">
        <v>339</v>
      </c>
    </row>
    <row r="23" spans="15:19" x14ac:dyDescent="0.3">
      <c r="O23" s="86" t="s">
        <v>41</v>
      </c>
      <c r="P23" s="14" t="s">
        <v>34</v>
      </c>
      <c r="Q23" s="14" t="s">
        <v>22</v>
      </c>
      <c r="R23" s="87">
        <v>336</v>
      </c>
      <c r="S23" s="88">
        <v>144</v>
      </c>
    </row>
    <row r="24" spans="15:19" x14ac:dyDescent="0.3">
      <c r="O24" s="89" t="s">
        <v>2</v>
      </c>
      <c r="P24" s="16" t="s">
        <v>39</v>
      </c>
      <c r="Q24" s="16" t="s">
        <v>20</v>
      </c>
      <c r="R24" s="90">
        <v>9443</v>
      </c>
      <c r="S24" s="91">
        <v>162</v>
      </c>
    </row>
    <row r="25" spans="15:19" x14ac:dyDescent="0.3">
      <c r="O25" s="86" t="s">
        <v>9</v>
      </c>
      <c r="P25" s="14" t="s">
        <v>34</v>
      </c>
      <c r="Q25" s="14" t="s">
        <v>23</v>
      </c>
      <c r="R25" s="87">
        <v>8155</v>
      </c>
      <c r="S25" s="88">
        <v>90</v>
      </c>
    </row>
    <row r="26" spans="15:19" x14ac:dyDescent="0.3">
      <c r="O26" s="89" t="s">
        <v>8</v>
      </c>
      <c r="P26" s="16" t="s">
        <v>38</v>
      </c>
      <c r="Q26" s="16" t="s">
        <v>23</v>
      </c>
      <c r="R26" s="90">
        <v>1701</v>
      </c>
      <c r="S26" s="91">
        <v>234</v>
      </c>
    </row>
    <row r="27" spans="15:19" x14ac:dyDescent="0.3">
      <c r="O27" s="86" t="s">
        <v>10</v>
      </c>
      <c r="P27" s="14" t="s">
        <v>38</v>
      </c>
      <c r="Q27" s="14" t="s">
        <v>22</v>
      </c>
      <c r="R27" s="87">
        <v>2205</v>
      </c>
      <c r="S27" s="88">
        <v>141</v>
      </c>
    </row>
    <row r="28" spans="15:19" x14ac:dyDescent="0.3">
      <c r="O28" s="89" t="s">
        <v>8</v>
      </c>
      <c r="P28" s="16" t="s">
        <v>37</v>
      </c>
      <c r="Q28" s="16" t="s">
        <v>19</v>
      </c>
      <c r="R28" s="90">
        <v>1771</v>
      </c>
      <c r="S28" s="91">
        <v>204</v>
      </c>
    </row>
    <row r="29" spans="15:19" x14ac:dyDescent="0.3">
      <c r="O29" s="86" t="s">
        <v>41</v>
      </c>
      <c r="P29" s="14" t="s">
        <v>35</v>
      </c>
      <c r="Q29" s="14" t="s">
        <v>15</v>
      </c>
      <c r="R29" s="87">
        <v>2114</v>
      </c>
      <c r="S29" s="88">
        <v>186</v>
      </c>
    </row>
    <row r="30" spans="15:19" x14ac:dyDescent="0.3">
      <c r="O30" s="89" t="s">
        <v>41</v>
      </c>
      <c r="P30" s="16" t="s">
        <v>36</v>
      </c>
      <c r="Q30" s="16" t="s">
        <v>13</v>
      </c>
      <c r="R30" s="90">
        <v>10311</v>
      </c>
      <c r="S30" s="91">
        <v>231</v>
      </c>
    </row>
    <row r="31" spans="15:19" x14ac:dyDescent="0.3">
      <c r="O31" s="86" t="s">
        <v>3</v>
      </c>
      <c r="P31" s="14" t="s">
        <v>39</v>
      </c>
      <c r="Q31" s="14" t="s">
        <v>16</v>
      </c>
      <c r="R31" s="87">
        <v>21</v>
      </c>
      <c r="S31" s="88">
        <v>168</v>
      </c>
    </row>
    <row r="32" spans="15:19" x14ac:dyDescent="0.3">
      <c r="O32" s="89" t="s">
        <v>10</v>
      </c>
      <c r="P32" s="16" t="s">
        <v>35</v>
      </c>
      <c r="Q32" s="16" t="s">
        <v>20</v>
      </c>
      <c r="R32" s="90">
        <v>1974</v>
      </c>
      <c r="S32" s="91">
        <v>195</v>
      </c>
    </row>
    <row r="33" spans="15:19" x14ac:dyDescent="0.3">
      <c r="O33" s="86" t="s">
        <v>5</v>
      </c>
      <c r="P33" s="14" t="s">
        <v>36</v>
      </c>
      <c r="Q33" s="14" t="s">
        <v>23</v>
      </c>
      <c r="R33" s="87">
        <v>6314</v>
      </c>
      <c r="S33" s="88">
        <v>15</v>
      </c>
    </row>
    <row r="34" spans="15:19" x14ac:dyDescent="0.3">
      <c r="O34" s="89" t="s">
        <v>10</v>
      </c>
      <c r="P34" s="16" t="s">
        <v>37</v>
      </c>
      <c r="Q34" s="16" t="s">
        <v>23</v>
      </c>
      <c r="R34" s="90">
        <v>4683</v>
      </c>
      <c r="S34" s="91">
        <v>30</v>
      </c>
    </row>
    <row r="35" spans="15:19" x14ac:dyDescent="0.3">
      <c r="O35" s="86" t="s">
        <v>41</v>
      </c>
      <c r="P35" s="14" t="s">
        <v>37</v>
      </c>
      <c r="Q35" s="14" t="s">
        <v>24</v>
      </c>
      <c r="R35" s="87">
        <v>6398</v>
      </c>
      <c r="S35" s="88">
        <v>102</v>
      </c>
    </row>
    <row r="36" spans="15:19" x14ac:dyDescent="0.3">
      <c r="O36" s="89" t="s">
        <v>2</v>
      </c>
      <c r="P36" s="16" t="s">
        <v>35</v>
      </c>
      <c r="Q36" s="16" t="s">
        <v>19</v>
      </c>
      <c r="R36" s="90">
        <v>553</v>
      </c>
      <c r="S36" s="91">
        <v>15</v>
      </c>
    </row>
    <row r="37" spans="15:19" x14ac:dyDescent="0.3">
      <c r="O37" s="86" t="s">
        <v>8</v>
      </c>
      <c r="P37" s="14" t="s">
        <v>39</v>
      </c>
      <c r="Q37" s="14" t="s">
        <v>30</v>
      </c>
      <c r="R37" s="87">
        <v>7021</v>
      </c>
      <c r="S37" s="88">
        <v>183</v>
      </c>
    </row>
    <row r="38" spans="15:19" x14ac:dyDescent="0.3">
      <c r="O38" s="89" t="s">
        <v>40</v>
      </c>
      <c r="P38" s="16" t="s">
        <v>39</v>
      </c>
      <c r="Q38" s="16" t="s">
        <v>22</v>
      </c>
      <c r="R38" s="90">
        <v>5817</v>
      </c>
      <c r="S38" s="91">
        <v>12</v>
      </c>
    </row>
    <row r="39" spans="15:19" x14ac:dyDescent="0.3">
      <c r="O39" s="86" t="s">
        <v>41</v>
      </c>
      <c r="P39" s="14" t="s">
        <v>39</v>
      </c>
      <c r="Q39" s="14" t="s">
        <v>14</v>
      </c>
      <c r="R39" s="87">
        <v>3976</v>
      </c>
      <c r="S39" s="88">
        <v>72</v>
      </c>
    </row>
    <row r="40" spans="15:19" x14ac:dyDescent="0.3">
      <c r="O40" s="89" t="s">
        <v>6</v>
      </c>
      <c r="P40" s="16" t="s">
        <v>38</v>
      </c>
      <c r="Q40" s="16" t="s">
        <v>27</v>
      </c>
      <c r="R40" s="90">
        <v>1134</v>
      </c>
      <c r="S40" s="91">
        <v>282</v>
      </c>
    </row>
    <row r="41" spans="15:19" x14ac:dyDescent="0.3">
      <c r="O41" s="86" t="s">
        <v>2</v>
      </c>
      <c r="P41" s="14" t="s">
        <v>39</v>
      </c>
      <c r="Q41" s="14" t="s">
        <v>28</v>
      </c>
      <c r="R41" s="87">
        <v>6027</v>
      </c>
      <c r="S41" s="88">
        <v>144</v>
      </c>
    </row>
    <row r="42" spans="15:19" x14ac:dyDescent="0.3">
      <c r="O42" s="89" t="s">
        <v>6</v>
      </c>
      <c r="P42" s="16" t="s">
        <v>37</v>
      </c>
      <c r="Q42" s="16" t="s">
        <v>16</v>
      </c>
      <c r="R42" s="90">
        <v>1904</v>
      </c>
      <c r="S42" s="91">
        <v>405</v>
      </c>
    </row>
    <row r="43" spans="15:19" x14ac:dyDescent="0.3">
      <c r="O43" s="86" t="s">
        <v>7</v>
      </c>
      <c r="P43" s="14" t="s">
        <v>34</v>
      </c>
      <c r="Q43" s="14" t="s">
        <v>32</v>
      </c>
      <c r="R43" s="87">
        <v>3262</v>
      </c>
      <c r="S43" s="88">
        <v>75</v>
      </c>
    </row>
    <row r="44" spans="15:19" x14ac:dyDescent="0.3">
      <c r="O44" s="89" t="s">
        <v>40</v>
      </c>
      <c r="P44" s="16" t="s">
        <v>34</v>
      </c>
      <c r="Q44" s="16" t="s">
        <v>27</v>
      </c>
      <c r="R44" s="90">
        <v>2289</v>
      </c>
      <c r="S44" s="91">
        <v>135</v>
      </c>
    </row>
    <row r="45" spans="15:19" x14ac:dyDescent="0.3">
      <c r="O45" s="86" t="s">
        <v>5</v>
      </c>
      <c r="P45" s="14" t="s">
        <v>34</v>
      </c>
      <c r="Q45" s="14" t="s">
        <v>27</v>
      </c>
      <c r="R45" s="87">
        <v>6986</v>
      </c>
      <c r="S45" s="88">
        <v>21</v>
      </c>
    </row>
    <row r="46" spans="15:19" x14ac:dyDescent="0.3">
      <c r="O46" s="89" t="s">
        <v>2</v>
      </c>
      <c r="P46" s="16" t="s">
        <v>38</v>
      </c>
      <c r="Q46" s="16" t="s">
        <v>23</v>
      </c>
      <c r="R46" s="90">
        <v>4417</v>
      </c>
      <c r="S46" s="91">
        <v>153</v>
      </c>
    </row>
    <row r="47" spans="15:19" x14ac:dyDescent="0.3">
      <c r="O47" s="86" t="s">
        <v>6</v>
      </c>
      <c r="P47" s="14" t="s">
        <v>34</v>
      </c>
      <c r="Q47" s="14" t="s">
        <v>15</v>
      </c>
      <c r="R47" s="87">
        <v>1442</v>
      </c>
      <c r="S47" s="88">
        <v>15</v>
      </c>
    </row>
    <row r="48" spans="15:19" x14ac:dyDescent="0.3">
      <c r="O48" s="89" t="s">
        <v>3</v>
      </c>
      <c r="P48" s="16" t="s">
        <v>35</v>
      </c>
      <c r="Q48" s="16" t="s">
        <v>14</v>
      </c>
      <c r="R48" s="90">
        <v>2415</v>
      </c>
      <c r="S48" s="91">
        <v>255</v>
      </c>
    </row>
    <row r="49" spans="15:19" x14ac:dyDescent="0.3">
      <c r="O49" s="86" t="s">
        <v>2</v>
      </c>
      <c r="P49" s="14" t="s">
        <v>37</v>
      </c>
      <c r="Q49" s="14" t="s">
        <v>19</v>
      </c>
      <c r="R49" s="87">
        <v>238</v>
      </c>
      <c r="S49" s="88">
        <v>18</v>
      </c>
    </row>
    <row r="50" spans="15:19" x14ac:dyDescent="0.3">
      <c r="O50" s="89" t="s">
        <v>6</v>
      </c>
      <c r="P50" s="16" t="s">
        <v>37</v>
      </c>
      <c r="Q50" s="16" t="s">
        <v>23</v>
      </c>
      <c r="R50" s="90">
        <v>4949</v>
      </c>
      <c r="S50" s="91">
        <v>189</v>
      </c>
    </row>
    <row r="51" spans="15:19" x14ac:dyDescent="0.3">
      <c r="O51" s="86" t="s">
        <v>5</v>
      </c>
      <c r="P51" s="14" t="s">
        <v>38</v>
      </c>
      <c r="Q51" s="14" t="s">
        <v>32</v>
      </c>
      <c r="R51" s="87">
        <v>5075</v>
      </c>
      <c r="S51" s="88">
        <v>21</v>
      </c>
    </row>
    <row r="52" spans="15:19" x14ac:dyDescent="0.3">
      <c r="O52" s="89" t="s">
        <v>3</v>
      </c>
      <c r="P52" s="16" t="s">
        <v>36</v>
      </c>
      <c r="Q52" s="16" t="s">
        <v>16</v>
      </c>
      <c r="R52" s="90">
        <v>9198</v>
      </c>
      <c r="S52" s="91">
        <v>36</v>
      </c>
    </row>
    <row r="53" spans="15:19" x14ac:dyDescent="0.3">
      <c r="O53" s="86" t="s">
        <v>6</v>
      </c>
      <c r="P53" s="14" t="s">
        <v>34</v>
      </c>
      <c r="Q53" s="14" t="s">
        <v>29</v>
      </c>
      <c r="R53" s="87">
        <v>3339</v>
      </c>
      <c r="S53" s="88">
        <v>75</v>
      </c>
    </row>
    <row r="54" spans="15:19" x14ac:dyDescent="0.3">
      <c r="O54" s="89" t="s">
        <v>40</v>
      </c>
      <c r="P54" s="16" t="s">
        <v>34</v>
      </c>
      <c r="Q54" s="16" t="s">
        <v>17</v>
      </c>
      <c r="R54" s="90">
        <v>5019</v>
      </c>
      <c r="S54" s="91">
        <v>156</v>
      </c>
    </row>
    <row r="55" spans="15:19" x14ac:dyDescent="0.3">
      <c r="O55" s="86" t="s">
        <v>5</v>
      </c>
      <c r="P55" s="14" t="s">
        <v>36</v>
      </c>
      <c r="Q55" s="14" t="s">
        <v>16</v>
      </c>
      <c r="R55" s="87">
        <v>16184</v>
      </c>
      <c r="S55" s="88">
        <v>39</v>
      </c>
    </row>
    <row r="56" spans="15:19" x14ac:dyDescent="0.3">
      <c r="O56" s="89" t="s">
        <v>6</v>
      </c>
      <c r="P56" s="16" t="s">
        <v>36</v>
      </c>
      <c r="Q56" s="16" t="s">
        <v>21</v>
      </c>
      <c r="R56" s="90">
        <v>497</v>
      </c>
      <c r="S56" s="91">
        <v>63</v>
      </c>
    </row>
    <row r="57" spans="15:19" x14ac:dyDescent="0.3">
      <c r="O57" s="86" t="s">
        <v>2</v>
      </c>
      <c r="P57" s="14" t="s">
        <v>36</v>
      </c>
      <c r="Q57" s="14" t="s">
        <v>29</v>
      </c>
      <c r="R57" s="87">
        <v>8211</v>
      </c>
      <c r="S57" s="88">
        <v>75</v>
      </c>
    </row>
    <row r="58" spans="15:19" x14ac:dyDescent="0.3">
      <c r="O58" s="89" t="s">
        <v>2</v>
      </c>
      <c r="P58" s="16" t="s">
        <v>38</v>
      </c>
      <c r="Q58" s="16" t="s">
        <v>28</v>
      </c>
      <c r="R58" s="90">
        <v>6580</v>
      </c>
      <c r="S58" s="91">
        <v>183</v>
      </c>
    </row>
    <row r="59" spans="15:19" x14ac:dyDescent="0.3">
      <c r="O59" s="86" t="s">
        <v>41</v>
      </c>
      <c r="P59" s="14" t="s">
        <v>35</v>
      </c>
      <c r="Q59" s="14" t="s">
        <v>13</v>
      </c>
      <c r="R59" s="87">
        <v>4760</v>
      </c>
      <c r="S59" s="88">
        <v>69</v>
      </c>
    </row>
    <row r="60" spans="15:19" x14ac:dyDescent="0.3">
      <c r="O60" s="89" t="s">
        <v>40</v>
      </c>
      <c r="P60" s="16" t="s">
        <v>36</v>
      </c>
      <c r="Q60" s="16" t="s">
        <v>25</v>
      </c>
      <c r="R60" s="90">
        <v>5439</v>
      </c>
      <c r="S60" s="91">
        <v>30</v>
      </c>
    </row>
    <row r="61" spans="15:19" x14ac:dyDescent="0.3">
      <c r="O61" s="86" t="s">
        <v>41</v>
      </c>
      <c r="P61" s="14" t="s">
        <v>34</v>
      </c>
      <c r="Q61" s="14" t="s">
        <v>17</v>
      </c>
      <c r="R61" s="87">
        <v>1463</v>
      </c>
      <c r="S61" s="88">
        <v>39</v>
      </c>
    </row>
    <row r="62" spans="15:19" x14ac:dyDescent="0.3">
      <c r="O62" s="89" t="s">
        <v>3</v>
      </c>
      <c r="P62" s="16" t="s">
        <v>34</v>
      </c>
      <c r="Q62" s="16" t="s">
        <v>32</v>
      </c>
      <c r="R62" s="90">
        <v>7777</v>
      </c>
      <c r="S62" s="91">
        <v>504</v>
      </c>
    </row>
    <row r="63" spans="15:19" x14ac:dyDescent="0.3">
      <c r="O63" s="86" t="s">
        <v>9</v>
      </c>
      <c r="P63" s="14" t="s">
        <v>37</v>
      </c>
      <c r="Q63" s="14" t="s">
        <v>29</v>
      </c>
      <c r="R63" s="87">
        <v>1085</v>
      </c>
      <c r="S63" s="88">
        <v>273</v>
      </c>
    </row>
    <row r="64" spans="15:19" x14ac:dyDescent="0.3">
      <c r="O64" s="89" t="s">
        <v>5</v>
      </c>
      <c r="P64" s="16" t="s">
        <v>37</v>
      </c>
      <c r="Q64" s="16" t="s">
        <v>31</v>
      </c>
      <c r="R64" s="90">
        <v>182</v>
      </c>
      <c r="S64" s="91">
        <v>48</v>
      </c>
    </row>
    <row r="65" spans="15:19" x14ac:dyDescent="0.3">
      <c r="O65" s="86" t="s">
        <v>6</v>
      </c>
      <c r="P65" s="14" t="s">
        <v>34</v>
      </c>
      <c r="Q65" s="14" t="s">
        <v>27</v>
      </c>
      <c r="R65" s="87">
        <v>4242</v>
      </c>
      <c r="S65" s="88">
        <v>207</v>
      </c>
    </row>
    <row r="66" spans="15:19" x14ac:dyDescent="0.3">
      <c r="O66" s="89" t="s">
        <v>6</v>
      </c>
      <c r="P66" s="16" t="s">
        <v>36</v>
      </c>
      <c r="Q66" s="16" t="s">
        <v>32</v>
      </c>
      <c r="R66" s="90">
        <v>6118</v>
      </c>
      <c r="S66" s="91">
        <v>9</v>
      </c>
    </row>
    <row r="67" spans="15:19" x14ac:dyDescent="0.3">
      <c r="O67" s="86" t="s">
        <v>10</v>
      </c>
      <c r="P67" s="14" t="s">
        <v>36</v>
      </c>
      <c r="Q67" s="14" t="s">
        <v>23</v>
      </c>
      <c r="R67" s="87">
        <v>2317</v>
      </c>
      <c r="S67" s="88">
        <v>261</v>
      </c>
    </row>
    <row r="68" spans="15:19" x14ac:dyDescent="0.3">
      <c r="O68" s="89" t="s">
        <v>6</v>
      </c>
      <c r="P68" s="16" t="s">
        <v>38</v>
      </c>
      <c r="Q68" s="16" t="s">
        <v>16</v>
      </c>
      <c r="R68" s="90">
        <v>938</v>
      </c>
      <c r="S68" s="91">
        <v>6</v>
      </c>
    </row>
    <row r="69" spans="15:19" x14ac:dyDescent="0.3">
      <c r="O69" s="86" t="s">
        <v>8</v>
      </c>
      <c r="P69" s="14" t="s">
        <v>37</v>
      </c>
      <c r="Q69" s="14" t="s">
        <v>15</v>
      </c>
      <c r="R69" s="87">
        <v>9709</v>
      </c>
      <c r="S69" s="88">
        <v>30</v>
      </c>
    </row>
    <row r="70" spans="15:19" x14ac:dyDescent="0.3">
      <c r="O70" s="89" t="s">
        <v>7</v>
      </c>
      <c r="P70" s="16" t="s">
        <v>34</v>
      </c>
      <c r="Q70" s="16" t="s">
        <v>20</v>
      </c>
      <c r="R70" s="90">
        <v>2205</v>
      </c>
      <c r="S70" s="91">
        <v>138</v>
      </c>
    </row>
    <row r="71" spans="15:19" x14ac:dyDescent="0.3">
      <c r="O71" s="86" t="s">
        <v>7</v>
      </c>
      <c r="P71" s="14" t="s">
        <v>37</v>
      </c>
      <c r="Q71" s="14" t="s">
        <v>17</v>
      </c>
      <c r="R71" s="87">
        <v>4487</v>
      </c>
      <c r="S71" s="88">
        <v>111</v>
      </c>
    </row>
    <row r="72" spans="15:19" x14ac:dyDescent="0.3">
      <c r="O72" s="89" t="s">
        <v>5</v>
      </c>
      <c r="P72" s="16" t="s">
        <v>35</v>
      </c>
      <c r="Q72" s="16" t="s">
        <v>18</v>
      </c>
      <c r="R72" s="90">
        <v>2415</v>
      </c>
      <c r="S72" s="91">
        <v>15</v>
      </c>
    </row>
    <row r="73" spans="15:19" x14ac:dyDescent="0.3">
      <c r="O73" s="86" t="s">
        <v>40</v>
      </c>
      <c r="P73" s="14" t="s">
        <v>34</v>
      </c>
      <c r="Q73" s="14" t="s">
        <v>19</v>
      </c>
      <c r="R73" s="87">
        <v>4018</v>
      </c>
      <c r="S73" s="88">
        <v>162</v>
      </c>
    </row>
    <row r="74" spans="15:19" x14ac:dyDescent="0.3">
      <c r="O74" s="89" t="s">
        <v>5</v>
      </c>
      <c r="P74" s="16" t="s">
        <v>34</v>
      </c>
      <c r="Q74" s="16" t="s">
        <v>19</v>
      </c>
      <c r="R74" s="90">
        <v>861</v>
      </c>
      <c r="S74" s="91">
        <v>195</v>
      </c>
    </row>
    <row r="75" spans="15:19" x14ac:dyDescent="0.3">
      <c r="O75" s="86" t="s">
        <v>10</v>
      </c>
      <c r="P75" s="14" t="s">
        <v>38</v>
      </c>
      <c r="Q75" s="14" t="s">
        <v>14</v>
      </c>
      <c r="R75" s="87">
        <v>5586</v>
      </c>
      <c r="S75" s="88">
        <v>525</v>
      </c>
    </row>
    <row r="76" spans="15:19" x14ac:dyDescent="0.3">
      <c r="O76" s="89" t="s">
        <v>7</v>
      </c>
      <c r="P76" s="16" t="s">
        <v>34</v>
      </c>
      <c r="Q76" s="16" t="s">
        <v>33</v>
      </c>
      <c r="R76" s="90">
        <v>2226</v>
      </c>
      <c r="S76" s="91">
        <v>48</v>
      </c>
    </row>
    <row r="77" spans="15:19" x14ac:dyDescent="0.3">
      <c r="O77" s="86" t="s">
        <v>9</v>
      </c>
      <c r="P77" s="14" t="s">
        <v>34</v>
      </c>
      <c r="Q77" s="14" t="s">
        <v>28</v>
      </c>
      <c r="R77" s="87">
        <v>14329</v>
      </c>
      <c r="S77" s="88">
        <v>150</v>
      </c>
    </row>
    <row r="78" spans="15:19" x14ac:dyDescent="0.3">
      <c r="O78" s="89" t="s">
        <v>9</v>
      </c>
      <c r="P78" s="16" t="s">
        <v>34</v>
      </c>
      <c r="Q78" s="16" t="s">
        <v>20</v>
      </c>
      <c r="R78" s="90">
        <v>8463</v>
      </c>
      <c r="S78" s="91">
        <v>492</v>
      </c>
    </row>
    <row r="79" spans="15:19" x14ac:dyDescent="0.3">
      <c r="O79" s="86" t="s">
        <v>5</v>
      </c>
      <c r="P79" s="14" t="s">
        <v>34</v>
      </c>
      <c r="Q79" s="14" t="s">
        <v>29</v>
      </c>
      <c r="R79" s="87">
        <v>2891</v>
      </c>
      <c r="S79" s="88">
        <v>102</v>
      </c>
    </row>
    <row r="80" spans="15:19" x14ac:dyDescent="0.3">
      <c r="O80" s="89" t="s">
        <v>3</v>
      </c>
      <c r="P80" s="16" t="s">
        <v>36</v>
      </c>
      <c r="Q80" s="16" t="s">
        <v>23</v>
      </c>
      <c r="R80" s="90">
        <v>3773</v>
      </c>
      <c r="S80" s="91">
        <v>165</v>
      </c>
    </row>
    <row r="81" spans="15:19" x14ac:dyDescent="0.3">
      <c r="O81" s="86" t="s">
        <v>41</v>
      </c>
      <c r="P81" s="14" t="s">
        <v>36</v>
      </c>
      <c r="Q81" s="14" t="s">
        <v>28</v>
      </c>
      <c r="R81" s="87">
        <v>854</v>
      </c>
      <c r="S81" s="88">
        <v>309</v>
      </c>
    </row>
    <row r="82" spans="15:19" x14ac:dyDescent="0.3">
      <c r="O82" s="89" t="s">
        <v>6</v>
      </c>
      <c r="P82" s="16" t="s">
        <v>36</v>
      </c>
      <c r="Q82" s="16" t="s">
        <v>17</v>
      </c>
      <c r="R82" s="90">
        <v>4970</v>
      </c>
      <c r="S82" s="91">
        <v>156</v>
      </c>
    </row>
    <row r="83" spans="15:19" x14ac:dyDescent="0.3">
      <c r="O83" s="86" t="s">
        <v>9</v>
      </c>
      <c r="P83" s="14" t="s">
        <v>35</v>
      </c>
      <c r="Q83" s="14" t="s">
        <v>26</v>
      </c>
      <c r="R83" s="87">
        <v>98</v>
      </c>
      <c r="S83" s="88">
        <v>159</v>
      </c>
    </row>
    <row r="84" spans="15:19" x14ac:dyDescent="0.3">
      <c r="O84" s="89" t="s">
        <v>5</v>
      </c>
      <c r="P84" s="16" t="s">
        <v>35</v>
      </c>
      <c r="Q84" s="16" t="s">
        <v>15</v>
      </c>
      <c r="R84" s="90">
        <v>13391</v>
      </c>
      <c r="S84" s="91">
        <v>201</v>
      </c>
    </row>
    <row r="85" spans="15:19" x14ac:dyDescent="0.3">
      <c r="O85" s="86" t="s">
        <v>8</v>
      </c>
      <c r="P85" s="14" t="s">
        <v>39</v>
      </c>
      <c r="Q85" s="14" t="s">
        <v>31</v>
      </c>
      <c r="R85" s="87">
        <v>8890</v>
      </c>
      <c r="S85" s="88">
        <v>210</v>
      </c>
    </row>
    <row r="86" spans="15:19" x14ac:dyDescent="0.3">
      <c r="O86" s="89" t="s">
        <v>2</v>
      </c>
      <c r="P86" s="16" t="s">
        <v>38</v>
      </c>
      <c r="Q86" s="16" t="s">
        <v>13</v>
      </c>
      <c r="R86" s="90">
        <v>56</v>
      </c>
      <c r="S86" s="91">
        <v>51</v>
      </c>
    </row>
    <row r="87" spans="15:19" x14ac:dyDescent="0.3">
      <c r="O87" s="86" t="s">
        <v>3</v>
      </c>
      <c r="P87" s="14" t="s">
        <v>36</v>
      </c>
      <c r="Q87" s="14" t="s">
        <v>25</v>
      </c>
      <c r="R87" s="87">
        <v>3339</v>
      </c>
      <c r="S87" s="88">
        <v>39</v>
      </c>
    </row>
    <row r="88" spans="15:19" x14ac:dyDescent="0.3">
      <c r="O88" s="89" t="s">
        <v>10</v>
      </c>
      <c r="P88" s="16" t="s">
        <v>35</v>
      </c>
      <c r="Q88" s="16" t="s">
        <v>18</v>
      </c>
      <c r="R88" s="90">
        <v>3808</v>
      </c>
      <c r="S88" s="91">
        <v>279</v>
      </c>
    </row>
    <row r="89" spans="15:19" x14ac:dyDescent="0.3">
      <c r="O89" s="86" t="s">
        <v>10</v>
      </c>
      <c r="P89" s="14" t="s">
        <v>38</v>
      </c>
      <c r="Q89" s="14" t="s">
        <v>13</v>
      </c>
      <c r="R89" s="87">
        <v>63</v>
      </c>
      <c r="S89" s="88">
        <v>123</v>
      </c>
    </row>
    <row r="90" spans="15:19" x14ac:dyDescent="0.3">
      <c r="O90" s="89" t="s">
        <v>2</v>
      </c>
      <c r="P90" s="16" t="s">
        <v>39</v>
      </c>
      <c r="Q90" s="16" t="s">
        <v>27</v>
      </c>
      <c r="R90" s="90">
        <v>7812</v>
      </c>
      <c r="S90" s="91">
        <v>81</v>
      </c>
    </row>
    <row r="91" spans="15:19" x14ac:dyDescent="0.3">
      <c r="O91" s="86" t="s">
        <v>40</v>
      </c>
      <c r="P91" s="14" t="s">
        <v>37</v>
      </c>
      <c r="Q91" s="14" t="s">
        <v>19</v>
      </c>
      <c r="R91" s="87">
        <v>7693</v>
      </c>
      <c r="S91" s="88">
        <v>21</v>
      </c>
    </row>
    <row r="92" spans="15:19" x14ac:dyDescent="0.3">
      <c r="O92" s="89" t="s">
        <v>3</v>
      </c>
      <c r="P92" s="16" t="s">
        <v>36</v>
      </c>
      <c r="Q92" s="16" t="s">
        <v>28</v>
      </c>
      <c r="R92" s="90">
        <v>973</v>
      </c>
      <c r="S92" s="91">
        <v>162</v>
      </c>
    </row>
    <row r="93" spans="15:19" x14ac:dyDescent="0.3">
      <c r="O93" s="86" t="s">
        <v>10</v>
      </c>
      <c r="P93" s="14" t="s">
        <v>35</v>
      </c>
      <c r="Q93" s="14" t="s">
        <v>21</v>
      </c>
      <c r="R93" s="87">
        <v>567</v>
      </c>
      <c r="S93" s="88">
        <v>228</v>
      </c>
    </row>
    <row r="94" spans="15:19" x14ac:dyDescent="0.3">
      <c r="O94" s="89" t="s">
        <v>10</v>
      </c>
      <c r="P94" s="16" t="s">
        <v>36</v>
      </c>
      <c r="Q94" s="16" t="s">
        <v>29</v>
      </c>
      <c r="R94" s="90">
        <v>2471</v>
      </c>
      <c r="S94" s="91">
        <v>342</v>
      </c>
    </row>
    <row r="95" spans="15:19" x14ac:dyDescent="0.3">
      <c r="O95" s="86" t="s">
        <v>5</v>
      </c>
      <c r="P95" s="14" t="s">
        <v>38</v>
      </c>
      <c r="Q95" s="14" t="s">
        <v>13</v>
      </c>
      <c r="R95" s="87">
        <v>7189</v>
      </c>
      <c r="S95" s="88">
        <v>54</v>
      </c>
    </row>
    <row r="96" spans="15:19" x14ac:dyDescent="0.3">
      <c r="O96" s="89" t="s">
        <v>41</v>
      </c>
      <c r="P96" s="16" t="s">
        <v>35</v>
      </c>
      <c r="Q96" s="16" t="s">
        <v>28</v>
      </c>
      <c r="R96" s="90">
        <v>7455</v>
      </c>
      <c r="S96" s="91">
        <v>216</v>
      </c>
    </row>
    <row r="97" spans="15:19" x14ac:dyDescent="0.3">
      <c r="O97" s="86" t="s">
        <v>3</v>
      </c>
      <c r="P97" s="14" t="s">
        <v>34</v>
      </c>
      <c r="Q97" s="14" t="s">
        <v>26</v>
      </c>
      <c r="R97" s="87">
        <v>3108</v>
      </c>
      <c r="S97" s="88">
        <v>54</v>
      </c>
    </row>
    <row r="98" spans="15:19" x14ac:dyDescent="0.3">
      <c r="O98" s="89" t="s">
        <v>6</v>
      </c>
      <c r="P98" s="16" t="s">
        <v>38</v>
      </c>
      <c r="Q98" s="16" t="s">
        <v>25</v>
      </c>
      <c r="R98" s="90">
        <v>469</v>
      </c>
      <c r="S98" s="91">
        <v>75</v>
      </c>
    </row>
    <row r="99" spans="15:19" x14ac:dyDescent="0.3">
      <c r="O99" s="86" t="s">
        <v>9</v>
      </c>
      <c r="P99" s="14" t="s">
        <v>37</v>
      </c>
      <c r="Q99" s="14" t="s">
        <v>23</v>
      </c>
      <c r="R99" s="87">
        <v>2737</v>
      </c>
      <c r="S99" s="88">
        <v>93</v>
      </c>
    </row>
    <row r="100" spans="15:19" x14ac:dyDescent="0.3">
      <c r="O100" s="89" t="s">
        <v>9</v>
      </c>
      <c r="P100" s="16" t="s">
        <v>37</v>
      </c>
      <c r="Q100" s="16" t="s">
        <v>25</v>
      </c>
      <c r="R100" s="90">
        <v>4305</v>
      </c>
      <c r="S100" s="91">
        <v>156</v>
      </c>
    </row>
    <row r="101" spans="15:19" x14ac:dyDescent="0.3">
      <c r="O101" s="86" t="s">
        <v>9</v>
      </c>
      <c r="P101" s="14" t="s">
        <v>38</v>
      </c>
      <c r="Q101" s="14" t="s">
        <v>17</v>
      </c>
      <c r="R101" s="87">
        <v>2408</v>
      </c>
      <c r="S101" s="88">
        <v>9</v>
      </c>
    </row>
    <row r="102" spans="15:19" x14ac:dyDescent="0.3">
      <c r="O102" s="89" t="s">
        <v>3</v>
      </c>
      <c r="P102" s="16" t="s">
        <v>36</v>
      </c>
      <c r="Q102" s="16" t="s">
        <v>19</v>
      </c>
      <c r="R102" s="90">
        <v>1281</v>
      </c>
      <c r="S102" s="91">
        <v>18</v>
      </c>
    </row>
    <row r="103" spans="15:19" x14ac:dyDescent="0.3">
      <c r="O103" s="86" t="s">
        <v>40</v>
      </c>
      <c r="P103" s="14" t="s">
        <v>35</v>
      </c>
      <c r="Q103" s="14" t="s">
        <v>32</v>
      </c>
      <c r="R103" s="87">
        <v>12348</v>
      </c>
      <c r="S103" s="88">
        <v>234</v>
      </c>
    </row>
    <row r="104" spans="15:19" x14ac:dyDescent="0.3">
      <c r="O104" s="89" t="s">
        <v>3</v>
      </c>
      <c r="P104" s="16" t="s">
        <v>34</v>
      </c>
      <c r="Q104" s="16" t="s">
        <v>28</v>
      </c>
      <c r="R104" s="90">
        <v>3689</v>
      </c>
      <c r="S104" s="91">
        <v>312</v>
      </c>
    </row>
    <row r="105" spans="15:19" x14ac:dyDescent="0.3">
      <c r="O105" s="86" t="s">
        <v>7</v>
      </c>
      <c r="P105" s="14" t="s">
        <v>36</v>
      </c>
      <c r="Q105" s="14" t="s">
        <v>19</v>
      </c>
      <c r="R105" s="87">
        <v>2870</v>
      </c>
      <c r="S105" s="88">
        <v>300</v>
      </c>
    </row>
    <row r="106" spans="15:19" x14ac:dyDescent="0.3">
      <c r="O106" s="89" t="s">
        <v>2</v>
      </c>
      <c r="P106" s="16" t="s">
        <v>36</v>
      </c>
      <c r="Q106" s="16" t="s">
        <v>27</v>
      </c>
      <c r="R106" s="90">
        <v>798</v>
      </c>
      <c r="S106" s="91">
        <v>519</v>
      </c>
    </row>
    <row r="107" spans="15:19" x14ac:dyDescent="0.3">
      <c r="O107" s="86" t="s">
        <v>41</v>
      </c>
      <c r="P107" s="14" t="s">
        <v>37</v>
      </c>
      <c r="Q107" s="14" t="s">
        <v>21</v>
      </c>
      <c r="R107" s="87">
        <v>2933</v>
      </c>
      <c r="S107" s="88">
        <v>9</v>
      </c>
    </row>
    <row r="108" spans="15:19" x14ac:dyDescent="0.3">
      <c r="O108" s="89" t="s">
        <v>5</v>
      </c>
      <c r="P108" s="16" t="s">
        <v>35</v>
      </c>
      <c r="Q108" s="16" t="s">
        <v>4</v>
      </c>
      <c r="R108" s="90">
        <v>2744</v>
      </c>
      <c r="S108" s="91">
        <v>9</v>
      </c>
    </row>
    <row r="109" spans="15:19" x14ac:dyDescent="0.3">
      <c r="O109" s="86" t="s">
        <v>40</v>
      </c>
      <c r="P109" s="14" t="s">
        <v>36</v>
      </c>
      <c r="Q109" s="14" t="s">
        <v>33</v>
      </c>
      <c r="R109" s="87">
        <v>9772</v>
      </c>
      <c r="S109" s="88">
        <v>90</v>
      </c>
    </row>
    <row r="110" spans="15:19" x14ac:dyDescent="0.3">
      <c r="O110" s="89" t="s">
        <v>7</v>
      </c>
      <c r="P110" s="16" t="s">
        <v>34</v>
      </c>
      <c r="Q110" s="16" t="s">
        <v>25</v>
      </c>
      <c r="R110" s="90">
        <v>1568</v>
      </c>
      <c r="S110" s="91">
        <v>96</v>
      </c>
    </row>
    <row r="111" spans="15:19" x14ac:dyDescent="0.3">
      <c r="O111" s="86" t="s">
        <v>2</v>
      </c>
      <c r="P111" s="14" t="s">
        <v>36</v>
      </c>
      <c r="Q111" s="14" t="s">
        <v>16</v>
      </c>
      <c r="R111" s="87">
        <v>11417</v>
      </c>
      <c r="S111" s="88">
        <v>21</v>
      </c>
    </row>
    <row r="112" spans="15:19" x14ac:dyDescent="0.3">
      <c r="O112" s="89" t="s">
        <v>40</v>
      </c>
      <c r="P112" s="16" t="s">
        <v>34</v>
      </c>
      <c r="Q112" s="16" t="s">
        <v>26</v>
      </c>
      <c r="R112" s="90">
        <v>6748</v>
      </c>
      <c r="S112" s="91">
        <v>48</v>
      </c>
    </row>
    <row r="113" spans="15:19" x14ac:dyDescent="0.3">
      <c r="O113" s="86" t="s">
        <v>10</v>
      </c>
      <c r="P113" s="14" t="s">
        <v>36</v>
      </c>
      <c r="Q113" s="14" t="s">
        <v>27</v>
      </c>
      <c r="R113" s="87">
        <v>1407</v>
      </c>
      <c r="S113" s="88">
        <v>72</v>
      </c>
    </row>
    <row r="114" spans="15:19" x14ac:dyDescent="0.3">
      <c r="O114" s="89" t="s">
        <v>8</v>
      </c>
      <c r="P114" s="16" t="s">
        <v>35</v>
      </c>
      <c r="Q114" s="16" t="s">
        <v>29</v>
      </c>
      <c r="R114" s="90">
        <v>2023</v>
      </c>
      <c r="S114" s="91">
        <v>168</v>
      </c>
    </row>
    <row r="115" spans="15:19" x14ac:dyDescent="0.3">
      <c r="O115" s="86" t="s">
        <v>5</v>
      </c>
      <c r="P115" s="14" t="s">
        <v>39</v>
      </c>
      <c r="Q115" s="14" t="s">
        <v>26</v>
      </c>
      <c r="R115" s="87">
        <v>5236</v>
      </c>
      <c r="S115" s="88">
        <v>51</v>
      </c>
    </row>
    <row r="116" spans="15:19" x14ac:dyDescent="0.3">
      <c r="O116" s="89" t="s">
        <v>41</v>
      </c>
      <c r="P116" s="16" t="s">
        <v>36</v>
      </c>
      <c r="Q116" s="16" t="s">
        <v>19</v>
      </c>
      <c r="R116" s="90">
        <v>1925</v>
      </c>
      <c r="S116" s="91">
        <v>192</v>
      </c>
    </row>
    <row r="117" spans="15:19" x14ac:dyDescent="0.3">
      <c r="O117" s="86" t="s">
        <v>7</v>
      </c>
      <c r="P117" s="14" t="s">
        <v>37</v>
      </c>
      <c r="Q117" s="14" t="s">
        <v>14</v>
      </c>
      <c r="R117" s="87">
        <v>6608</v>
      </c>
      <c r="S117" s="88">
        <v>225</v>
      </c>
    </row>
    <row r="118" spans="15:19" x14ac:dyDescent="0.3">
      <c r="O118" s="89" t="s">
        <v>6</v>
      </c>
      <c r="P118" s="16" t="s">
        <v>34</v>
      </c>
      <c r="Q118" s="16" t="s">
        <v>26</v>
      </c>
      <c r="R118" s="90">
        <v>8008</v>
      </c>
      <c r="S118" s="91">
        <v>456</v>
      </c>
    </row>
    <row r="119" spans="15:19" x14ac:dyDescent="0.3">
      <c r="O119" s="86" t="s">
        <v>10</v>
      </c>
      <c r="P119" s="14" t="s">
        <v>34</v>
      </c>
      <c r="Q119" s="14" t="s">
        <v>25</v>
      </c>
      <c r="R119" s="87">
        <v>1428</v>
      </c>
      <c r="S119" s="88">
        <v>93</v>
      </c>
    </row>
    <row r="120" spans="15:19" x14ac:dyDescent="0.3">
      <c r="O120" s="89" t="s">
        <v>6</v>
      </c>
      <c r="P120" s="16" t="s">
        <v>34</v>
      </c>
      <c r="Q120" s="16" t="s">
        <v>4</v>
      </c>
      <c r="R120" s="90">
        <v>525</v>
      </c>
      <c r="S120" s="91">
        <v>48</v>
      </c>
    </row>
    <row r="121" spans="15:19" x14ac:dyDescent="0.3">
      <c r="O121" s="86" t="s">
        <v>6</v>
      </c>
      <c r="P121" s="14" t="s">
        <v>37</v>
      </c>
      <c r="Q121" s="14" t="s">
        <v>18</v>
      </c>
      <c r="R121" s="87">
        <v>1505</v>
      </c>
      <c r="S121" s="88">
        <v>102</v>
      </c>
    </row>
    <row r="122" spans="15:19" x14ac:dyDescent="0.3">
      <c r="O122" s="89" t="s">
        <v>7</v>
      </c>
      <c r="P122" s="16" t="s">
        <v>35</v>
      </c>
      <c r="Q122" s="16" t="s">
        <v>30</v>
      </c>
      <c r="R122" s="90">
        <v>6755</v>
      </c>
      <c r="S122" s="91">
        <v>252</v>
      </c>
    </row>
    <row r="123" spans="15:19" x14ac:dyDescent="0.3">
      <c r="O123" s="86" t="s">
        <v>2</v>
      </c>
      <c r="P123" s="14" t="s">
        <v>37</v>
      </c>
      <c r="Q123" s="14" t="s">
        <v>18</v>
      </c>
      <c r="R123" s="87">
        <v>11571</v>
      </c>
      <c r="S123" s="88">
        <v>138</v>
      </c>
    </row>
    <row r="124" spans="15:19" x14ac:dyDescent="0.3">
      <c r="O124" s="89" t="s">
        <v>40</v>
      </c>
      <c r="P124" s="16" t="s">
        <v>38</v>
      </c>
      <c r="Q124" s="16" t="s">
        <v>25</v>
      </c>
      <c r="R124" s="90">
        <v>2541</v>
      </c>
      <c r="S124" s="91">
        <v>90</v>
      </c>
    </row>
    <row r="125" spans="15:19" x14ac:dyDescent="0.3">
      <c r="O125" s="86" t="s">
        <v>41</v>
      </c>
      <c r="P125" s="14" t="s">
        <v>37</v>
      </c>
      <c r="Q125" s="14" t="s">
        <v>30</v>
      </c>
      <c r="R125" s="87">
        <v>1526</v>
      </c>
      <c r="S125" s="88">
        <v>240</v>
      </c>
    </row>
    <row r="126" spans="15:19" x14ac:dyDescent="0.3">
      <c r="O126" s="89" t="s">
        <v>40</v>
      </c>
      <c r="P126" s="16" t="s">
        <v>38</v>
      </c>
      <c r="Q126" s="16" t="s">
        <v>4</v>
      </c>
      <c r="R126" s="90">
        <v>6125</v>
      </c>
      <c r="S126" s="91">
        <v>102</v>
      </c>
    </row>
    <row r="127" spans="15:19" x14ac:dyDescent="0.3">
      <c r="O127" s="86" t="s">
        <v>41</v>
      </c>
      <c r="P127" s="14" t="s">
        <v>35</v>
      </c>
      <c r="Q127" s="14" t="s">
        <v>27</v>
      </c>
      <c r="R127" s="87">
        <v>847</v>
      </c>
      <c r="S127" s="88">
        <v>129</v>
      </c>
    </row>
    <row r="128" spans="15:19" x14ac:dyDescent="0.3">
      <c r="O128" s="89" t="s">
        <v>8</v>
      </c>
      <c r="P128" s="16" t="s">
        <v>35</v>
      </c>
      <c r="Q128" s="16" t="s">
        <v>27</v>
      </c>
      <c r="R128" s="90">
        <v>4753</v>
      </c>
      <c r="S128" s="91">
        <v>300</v>
      </c>
    </row>
    <row r="129" spans="15:19" x14ac:dyDescent="0.3">
      <c r="O129" s="86" t="s">
        <v>6</v>
      </c>
      <c r="P129" s="14" t="s">
        <v>38</v>
      </c>
      <c r="Q129" s="14" t="s">
        <v>33</v>
      </c>
      <c r="R129" s="87">
        <v>959</v>
      </c>
      <c r="S129" s="88">
        <v>135</v>
      </c>
    </row>
    <row r="130" spans="15:19" x14ac:dyDescent="0.3">
      <c r="O130" s="89" t="s">
        <v>7</v>
      </c>
      <c r="P130" s="16" t="s">
        <v>35</v>
      </c>
      <c r="Q130" s="16" t="s">
        <v>24</v>
      </c>
      <c r="R130" s="90">
        <v>2793</v>
      </c>
      <c r="S130" s="91">
        <v>114</v>
      </c>
    </row>
    <row r="131" spans="15:19" x14ac:dyDescent="0.3">
      <c r="O131" s="86" t="s">
        <v>7</v>
      </c>
      <c r="P131" s="14" t="s">
        <v>35</v>
      </c>
      <c r="Q131" s="14" t="s">
        <v>14</v>
      </c>
      <c r="R131" s="87">
        <v>4606</v>
      </c>
      <c r="S131" s="88">
        <v>63</v>
      </c>
    </row>
    <row r="132" spans="15:19" x14ac:dyDescent="0.3">
      <c r="O132" s="89" t="s">
        <v>7</v>
      </c>
      <c r="P132" s="16" t="s">
        <v>36</v>
      </c>
      <c r="Q132" s="16" t="s">
        <v>29</v>
      </c>
      <c r="R132" s="90">
        <v>5551</v>
      </c>
      <c r="S132" s="91">
        <v>252</v>
      </c>
    </row>
    <row r="133" spans="15:19" x14ac:dyDescent="0.3">
      <c r="O133" s="86" t="s">
        <v>10</v>
      </c>
      <c r="P133" s="14" t="s">
        <v>36</v>
      </c>
      <c r="Q133" s="14" t="s">
        <v>32</v>
      </c>
      <c r="R133" s="87">
        <v>6657</v>
      </c>
      <c r="S133" s="88">
        <v>303</v>
      </c>
    </row>
    <row r="134" spans="15:19" x14ac:dyDescent="0.3">
      <c r="O134" s="89" t="s">
        <v>7</v>
      </c>
      <c r="P134" s="16" t="s">
        <v>39</v>
      </c>
      <c r="Q134" s="16" t="s">
        <v>17</v>
      </c>
      <c r="R134" s="90">
        <v>4438</v>
      </c>
      <c r="S134" s="91">
        <v>246</v>
      </c>
    </row>
    <row r="135" spans="15:19" x14ac:dyDescent="0.3">
      <c r="O135" s="86" t="s">
        <v>8</v>
      </c>
      <c r="P135" s="14" t="s">
        <v>38</v>
      </c>
      <c r="Q135" s="14" t="s">
        <v>22</v>
      </c>
      <c r="R135" s="87">
        <v>168</v>
      </c>
      <c r="S135" s="88">
        <v>84</v>
      </c>
    </row>
    <row r="136" spans="15:19" x14ac:dyDescent="0.3">
      <c r="O136" s="89" t="s">
        <v>7</v>
      </c>
      <c r="P136" s="16" t="s">
        <v>34</v>
      </c>
      <c r="Q136" s="16" t="s">
        <v>17</v>
      </c>
      <c r="R136" s="90">
        <v>7777</v>
      </c>
      <c r="S136" s="91">
        <v>39</v>
      </c>
    </row>
    <row r="137" spans="15:19" x14ac:dyDescent="0.3">
      <c r="O137" s="86" t="s">
        <v>5</v>
      </c>
      <c r="P137" s="14" t="s">
        <v>36</v>
      </c>
      <c r="Q137" s="14" t="s">
        <v>17</v>
      </c>
      <c r="R137" s="87">
        <v>3339</v>
      </c>
      <c r="S137" s="88">
        <v>348</v>
      </c>
    </row>
    <row r="138" spans="15:19" x14ac:dyDescent="0.3">
      <c r="O138" s="89" t="s">
        <v>7</v>
      </c>
      <c r="P138" s="16" t="s">
        <v>37</v>
      </c>
      <c r="Q138" s="16" t="s">
        <v>33</v>
      </c>
      <c r="R138" s="90">
        <v>6391</v>
      </c>
      <c r="S138" s="91">
        <v>48</v>
      </c>
    </row>
    <row r="139" spans="15:19" x14ac:dyDescent="0.3">
      <c r="O139" s="86" t="s">
        <v>5</v>
      </c>
      <c r="P139" s="14" t="s">
        <v>37</v>
      </c>
      <c r="Q139" s="14" t="s">
        <v>22</v>
      </c>
      <c r="R139" s="87">
        <v>518</v>
      </c>
      <c r="S139" s="88">
        <v>75</v>
      </c>
    </row>
    <row r="140" spans="15:19" x14ac:dyDescent="0.3">
      <c r="O140" s="89" t="s">
        <v>7</v>
      </c>
      <c r="P140" s="16" t="s">
        <v>38</v>
      </c>
      <c r="Q140" s="16" t="s">
        <v>28</v>
      </c>
      <c r="R140" s="90">
        <v>5677</v>
      </c>
      <c r="S140" s="91">
        <v>258</v>
      </c>
    </row>
    <row r="141" spans="15:19" x14ac:dyDescent="0.3">
      <c r="O141" s="86" t="s">
        <v>6</v>
      </c>
      <c r="P141" s="14" t="s">
        <v>39</v>
      </c>
      <c r="Q141" s="14" t="s">
        <v>17</v>
      </c>
      <c r="R141" s="87">
        <v>6048</v>
      </c>
      <c r="S141" s="88">
        <v>27</v>
      </c>
    </row>
    <row r="142" spans="15:19" x14ac:dyDescent="0.3">
      <c r="O142" s="89" t="s">
        <v>8</v>
      </c>
      <c r="P142" s="16" t="s">
        <v>38</v>
      </c>
      <c r="Q142" s="16" t="s">
        <v>32</v>
      </c>
      <c r="R142" s="90">
        <v>3752</v>
      </c>
      <c r="S142" s="91">
        <v>213</v>
      </c>
    </row>
    <row r="143" spans="15:19" x14ac:dyDescent="0.3">
      <c r="O143" s="86" t="s">
        <v>5</v>
      </c>
      <c r="P143" s="14" t="s">
        <v>35</v>
      </c>
      <c r="Q143" s="14" t="s">
        <v>29</v>
      </c>
      <c r="R143" s="87">
        <v>4480</v>
      </c>
      <c r="S143" s="88">
        <v>357</v>
      </c>
    </row>
    <row r="144" spans="15:19" x14ac:dyDescent="0.3">
      <c r="O144" s="89" t="s">
        <v>9</v>
      </c>
      <c r="P144" s="16" t="s">
        <v>37</v>
      </c>
      <c r="Q144" s="16" t="s">
        <v>4</v>
      </c>
      <c r="R144" s="90">
        <v>259</v>
      </c>
      <c r="S144" s="91">
        <v>207</v>
      </c>
    </row>
    <row r="145" spans="15:19" x14ac:dyDescent="0.3">
      <c r="O145" s="86" t="s">
        <v>8</v>
      </c>
      <c r="P145" s="14" t="s">
        <v>37</v>
      </c>
      <c r="Q145" s="14" t="s">
        <v>30</v>
      </c>
      <c r="R145" s="87">
        <v>42</v>
      </c>
      <c r="S145" s="88">
        <v>150</v>
      </c>
    </row>
    <row r="146" spans="15:19" x14ac:dyDescent="0.3">
      <c r="O146" s="89" t="s">
        <v>41</v>
      </c>
      <c r="P146" s="16" t="s">
        <v>36</v>
      </c>
      <c r="Q146" s="16" t="s">
        <v>26</v>
      </c>
      <c r="R146" s="90">
        <v>98</v>
      </c>
      <c r="S146" s="91">
        <v>204</v>
      </c>
    </row>
    <row r="147" spans="15:19" x14ac:dyDescent="0.3">
      <c r="O147" s="86" t="s">
        <v>7</v>
      </c>
      <c r="P147" s="14" t="s">
        <v>35</v>
      </c>
      <c r="Q147" s="14" t="s">
        <v>27</v>
      </c>
      <c r="R147" s="87">
        <v>2478</v>
      </c>
      <c r="S147" s="88">
        <v>21</v>
      </c>
    </row>
    <row r="148" spans="15:19" x14ac:dyDescent="0.3">
      <c r="O148" s="89" t="s">
        <v>41</v>
      </c>
      <c r="P148" s="16" t="s">
        <v>34</v>
      </c>
      <c r="Q148" s="16" t="s">
        <v>33</v>
      </c>
      <c r="R148" s="90">
        <v>7847</v>
      </c>
      <c r="S148" s="91">
        <v>174</v>
      </c>
    </row>
    <row r="149" spans="15:19" x14ac:dyDescent="0.3">
      <c r="O149" s="86" t="s">
        <v>2</v>
      </c>
      <c r="P149" s="14" t="s">
        <v>37</v>
      </c>
      <c r="Q149" s="14" t="s">
        <v>17</v>
      </c>
      <c r="R149" s="87">
        <v>9926</v>
      </c>
      <c r="S149" s="88">
        <v>201</v>
      </c>
    </row>
    <row r="150" spans="15:19" x14ac:dyDescent="0.3">
      <c r="O150" s="89" t="s">
        <v>8</v>
      </c>
      <c r="P150" s="16" t="s">
        <v>38</v>
      </c>
      <c r="Q150" s="16" t="s">
        <v>13</v>
      </c>
      <c r="R150" s="90">
        <v>819</v>
      </c>
      <c r="S150" s="91">
        <v>510</v>
      </c>
    </row>
    <row r="151" spans="15:19" x14ac:dyDescent="0.3">
      <c r="O151" s="86" t="s">
        <v>6</v>
      </c>
      <c r="P151" s="14" t="s">
        <v>39</v>
      </c>
      <c r="Q151" s="14" t="s">
        <v>29</v>
      </c>
      <c r="R151" s="87">
        <v>3052</v>
      </c>
      <c r="S151" s="88">
        <v>378</v>
      </c>
    </row>
    <row r="152" spans="15:19" x14ac:dyDescent="0.3">
      <c r="O152" s="89" t="s">
        <v>9</v>
      </c>
      <c r="P152" s="16" t="s">
        <v>34</v>
      </c>
      <c r="Q152" s="16" t="s">
        <v>21</v>
      </c>
      <c r="R152" s="90">
        <v>6832</v>
      </c>
      <c r="S152" s="91">
        <v>27</v>
      </c>
    </row>
    <row r="153" spans="15:19" x14ac:dyDescent="0.3">
      <c r="O153" s="86" t="s">
        <v>2</v>
      </c>
      <c r="P153" s="14" t="s">
        <v>39</v>
      </c>
      <c r="Q153" s="14" t="s">
        <v>16</v>
      </c>
      <c r="R153" s="87">
        <v>2016</v>
      </c>
      <c r="S153" s="88">
        <v>117</v>
      </c>
    </row>
    <row r="154" spans="15:19" x14ac:dyDescent="0.3">
      <c r="O154" s="89" t="s">
        <v>6</v>
      </c>
      <c r="P154" s="16" t="s">
        <v>38</v>
      </c>
      <c r="Q154" s="16" t="s">
        <v>21</v>
      </c>
      <c r="R154" s="90">
        <v>7322</v>
      </c>
      <c r="S154" s="91">
        <v>36</v>
      </c>
    </row>
    <row r="155" spans="15:19" x14ac:dyDescent="0.3">
      <c r="O155" s="86" t="s">
        <v>8</v>
      </c>
      <c r="P155" s="14" t="s">
        <v>35</v>
      </c>
      <c r="Q155" s="14" t="s">
        <v>33</v>
      </c>
      <c r="R155" s="87">
        <v>357</v>
      </c>
      <c r="S155" s="88">
        <v>126</v>
      </c>
    </row>
    <row r="156" spans="15:19" x14ac:dyDescent="0.3">
      <c r="O156" s="89" t="s">
        <v>9</v>
      </c>
      <c r="P156" s="16" t="s">
        <v>39</v>
      </c>
      <c r="Q156" s="16" t="s">
        <v>25</v>
      </c>
      <c r="R156" s="90">
        <v>3192</v>
      </c>
      <c r="S156" s="91">
        <v>72</v>
      </c>
    </row>
    <row r="157" spans="15:19" x14ac:dyDescent="0.3">
      <c r="O157" s="86" t="s">
        <v>7</v>
      </c>
      <c r="P157" s="14" t="s">
        <v>36</v>
      </c>
      <c r="Q157" s="14" t="s">
        <v>22</v>
      </c>
      <c r="R157" s="87">
        <v>8435</v>
      </c>
      <c r="S157" s="88">
        <v>42</v>
      </c>
    </row>
    <row r="158" spans="15:19" x14ac:dyDescent="0.3">
      <c r="O158" s="89" t="s">
        <v>40</v>
      </c>
      <c r="P158" s="16" t="s">
        <v>39</v>
      </c>
      <c r="Q158" s="16" t="s">
        <v>29</v>
      </c>
      <c r="R158" s="90">
        <v>0</v>
      </c>
      <c r="S158" s="91">
        <v>135</v>
      </c>
    </row>
    <row r="159" spans="15:19" x14ac:dyDescent="0.3">
      <c r="O159" s="86" t="s">
        <v>7</v>
      </c>
      <c r="P159" s="14" t="s">
        <v>34</v>
      </c>
      <c r="Q159" s="14" t="s">
        <v>24</v>
      </c>
      <c r="R159" s="87">
        <v>8862</v>
      </c>
      <c r="S159" s="88">
        <v>189</v>
      </c>
    </row>
    <row r="160" spans="15:19" x14ac:dyDescent="0.3">
      <c r="O160" s="89" t="s">
        <v>6</v>
      </c>
      <c r="P160" s="16" t="s">
        <v>37</v>
      </c>
      <c r="Q160" s="16" t="s">
        <v>28</v>
      </c>
      <c r="R160" s="90">
        <v>3556</v>
      </c>
      <c r="S160" s="91">
        <v>459</v>
      </c>
    </row>
    <row r="161" spans="15:19" x14ac:dyDescent="0.3">
      <c r="O161" s="86" t="s">
        <v>5</v>
      </c>
      <c r="P161" s="14" t="s">
        <v>34</v>
      </c>
      <c r="Q161" s="14" t="s">
        <v>15</v>
      </c>
      <c r="R161" s="87">
        <v>7280</v>
      </c>
      <c r="S161" s="88">
        <v>201</v>
      </c>
    </row>
    <row r="162" spans="15:19" x14ac:dyDescent="0.3">
      <c r="O162" s="89" t="s">
        <v>6</v>
      </c>
      <c r="P162" s="16" t="s">
        <v>34</v>
      </c>
      <c r="Q162" s="16" t="s">
        <v>30</v>
      </c>
      <c r="R162" s="90">
        <v>3402</v>
      </c>
      <c r="S162" s="91">
        <v>366</v>
      </c>
    </row>
    <row r="163" spans="15:19" x14ac:dyDescent="0.3">
      <c r="O163" s="86" t="s">
        <v>3</v>
      </c>
      <c r="P163" s="14" t="s">
        <v>37</v>
      </c>
      <c r="Q163" s="14" t="s">
        <v>29</v>
      </c>
      <c r="R163" s="87">
        <v>4592</v>
      </c>
      <c r="S163" s="88">
        <v>324</v>
      </c>
    </row>
    <row r="164" spans="15:19" x14ac:dyDescent="0.3">
      <c r="O164" s="89" t="s">
        <v>9</v>
      </c>
      <c r="P164" s="16" t="s">
        <v>35</v>
      </c>
      <c r="Q164" s="16" t="s">
        <v>15</v>
      </c>
      <c r="R164" s="90">
        <v>7833</v>
      </c>
      <c r="S164" s="91">
        <v>243</v>
      </c>
    </row>
    <row r="165" spans="15:19" x14ac:dyDescent="0.3">
      <c r="O165" s="86" t="s">
        <v>2</v>
      </c>
      <c r="P165" s="14" t="s">
        <v>39</v>
      </c>
      <c r="Q165" s="14" t="s">
        <v>21</v>
      </c>
      <c r="R165" s="87">
        <v>7651</v>
      </c>
      <c r="S165" s="88">
        <v>213</v>
      </c>
    </row>
    <row r="166" spans="15:19" x14ac:dyDescent="0.3">
      <c r="O166" s="89" t="s">
        <v>40</v>
      </c>
      <c r="P166" s="16" t="s">
        <v>35</v>
      </c>
      <c r="Q166" s="16" t="s">
        <v>30</v>
      </c>
      <c r="R166" s="90">
        <v>2275</v>
      </c>
      <c r="S166" s="91">
        <v>447</v>
      </c>
    </row>
    <row r="167" spans="15:19" x14ac:dyDescent="0.3">
      <c r="O167" s="86" t="s">
        <v>40</v>
      </c>
      <c r="P167" s="14" t="s">
        <v>38</v>
      </c>
      <c r="Q167" s="14" t="s">
        <v>13</v>
      </c>
      <c r="R167" s="87">
        <v>5670</v>
      </c>
      <c r="S167" s="88">
        <v>297</v>
      </c>
    </row>
    <row r="168" spans="15:19" x14ac:dyDescent="0.3">
      <c r="O168" s="89" t="s">
        <v>7</v>
      </c>
      <c r="P168" s="16" t="s">
        <v>35</v>
      </c>
      <c r="Q168" s="16" t="s">
        <v>16</v>
      </c>
      <c r="R168" s="90">
        <v>2135</v>
      </c>
      <c r="S168" s="91">
        <v>27</v>
      </c>
    </row>
    <row r="169" spans="15:19" x14ac:dyDescent="0.3">
      <c r="O169" s="86" t="s">
        <v>40</v>
      </c>
      <c r="P169" s="14" t="s">
        <v>34</v>
      </c>
      <c r="Q169" s="14" t="s">
        <v>23</v>
      </c>
      <c r="R169" s="87">
        <v>2779</v>
      </c>
      <c r="S169" s="88">
        <v>75</v>
      </c>
    </row>
    <row r="170" spans="15:19" x14ac:dyDescent="0.3">
      <c r="O170" s="89" t="s">
        <v>10</v>
      </c>
      <c r="P170" s="16" t="s">
        <v>39</v>
      </c>
      <c r="Q170" s="16" t="s">
        <v>33</v>
      </c>
      <c r="R170" s="90">
        <v>12950</v>
      </c>
      <c r="S170" s="91">
        <v>30</v>
      </c>
    </row>
    <row r="171" spans="15:19" x14ac:dyDescent="0.3">
      <c r="O171" s="86" t="s">
        <v>7</v>
      </c>
      <c r="P171" s="14" t="s">
        <v>36</v>
      </c>
      <c r="Q171" s="14" t="s">
        <v>18</v>
      </c>
      <c r="R171" s="87">
        <v>2646</v>
      </c>
      <c r="S171" s="88">
        <v>177</v>
      </c>
    </row>
    <row r="172" spans="15:19" x14ac:dyDescent="0.3">
      <c r="O172" s="89" t="s">
        <v>40</v>
      </c>
      <c r="P172" s="16" t="s">
        <v>34</v>
      </c>
      <c r="Q172" s="16" t="s">
        <v>33</v>
      </c>
      <c r="R172" s="90">
        <v>3794</v>
      </c>
      <c r="S172" s="91">
        <v>159</v>
      </c>
    </row>
    <row r="173" spans="15:19" x14ac:dyDescent="0.3">
      <c r="O173" s="86" t="s">
        <v>3</v>
      </c>
      <c r="P173" s="14" t="s">
        <v>35</v>
      </c>
      <c r="Q173" s="14" t="s">
        <v>33</v>
      </c>
      <c r="R173" s="87">
        <v>819</v>
      </c>
      <c r="S173" s="88">
        <v>306</v>
      </c>
    </row>
    <row r="174" spans="15:19" x14ac:dyDescent="0.3">
      <c r="O174" s="89" t="s">
        <v>3</v>
      </c>
      <c r="P174" s="16" t="s">
        <v>34</v>
      </c>
      <c r="Q174" s="16" t="s">
        <v>20</v>
      </c>
      <c r="R174" s="90">
        <v>2583</v>
      </c>
      <c r="S174" s="91">
        <v>18</v>
      </c>
    </row>
    <row r="175" spans="15:19" x14ac:dyDescent="0.3">
      <c r="O175" s="86" t="s">
        <v>7</v>
      </c>
      <c r="P175" s="14" t="s">
        <v>35</v>
      </c>
      <c r="Q175" s="14" t="s">
        <v>19</v>
      </c>
      <c r="R175" s="87">
        <v>4585</v>
      </c>
      <c r="S175" s="88">
        <v>240</v>
      </c>
    </row>
    <row r="176" spans="15:19" x14ac:dyDescent="0.3">
      <c r="O176" s="89" t="s">
        <v>5</v>
      </c>
      <c r="P176" s="16" t="s">
        <v>34</v>
      </c>
      <c r="Q176" s="16" t="s">
        <v>33</v>
      </c>
      <c r="R176" s="90">
        <v>1652</v>
      </c>
      <c r="S176" s="91">
        <v>93</v>
      </c>
    </row>
    <row r="177" spans="15:19" x14ac:dyDescent="0.3">
      <c r="O177" s="86" t="s">
        <v>10</v>
      </c>
      <c r="P177" s="14" t="s">
        <v>34</v>
      </c>
      <c r="Q177" s="14" t="s">
        <v>26</v>
      </c>
      <c r="R177" s="87">
        <v>4991</v>
      </c>
      <c r="S177" s="88">
        <v>9</v>
      </c>
    </row>
    <row r="178" spans="15:19" x14ac:dyDescent="0.3">
      <c r="O178" s="89" t="s">
        <v>8</v>
      </c>
      <c r="P178" s="16" t="s">
        <v>34</v>
      </c>
      <c r="Q178" s="16" t="s">
        <v>16</v>
      </c>
      <c r="R178" s="90">
        <v>2009</v>
      </c>
      <c r="S178" s="91">
        <v>219</v>
      </c>
    </row>
    <row r="179" spans="15:19" x14ac:dyDescent="0.3">
      <c r="O179" s="86" t="s">
        <v>2</v>
      </c>
      <c r="P179" s="14" t="s">
        <v>39</v>
      </c>
      <c r="Q179" s="14" t="s">
        <v>22</v>
      </c>
      <c r="R179" s="87">
        <v>1568</v>
      </c>
      <c r="S179" s="88">
        <v>141</v>
      </c>
    </row>
    <row r="180" spans="15:19" x14ac:dyDescent="0.3">
      <c r="O180" s="89" t="s">
        <v>41</v>
      </c>
      <c r="P180" s="16" t="s">
        <v>37</v>
      </c>
      <c r="Q180" s="16" t="s">
        <v>20</v>
      </c>
      <c r="R180" s="90">
        <v>3388</v>
      </c>
      <c r="S180" s="91">
        <v>123</v>
      </c>
    </row>
    <row r="181" spans="15:19" x14ac:dyDescent="0.3">
      <c r="O181" s="86" t="s">
        <v>40</v>
      </c>
      <c r="P181" s="14" t="s">
        <v>38</v>
      </c>
      <c r="Q181" s="14" t="s">
        <v>24</v>
      </c>
      <c r="R181" s="87">
        <v>623</v>
      </c>
      <c r="S181" s="88">
        <v>51</v>
      </c>
    </row>
    <row r="182" spans="15:19" x14ac:dyDescent="0.3">
      <c r="O182" s="89" t="s">
        <v>6</v>
      </c>
      <c r="P182" s="16" t="s">
        <v>36</v>
      </c>
      <c r="Q182" s="16" t="s">
        <v>4</v>
      </c>
      <c r="R182" s="90">
        <v>10073</v>
      </c>
      <c r="S182" s="91">
        <v>120</v>
      </c>
    </row>
    <row r="183" spans="15:19" x14ac:dyDescent="0.3">
      <c r="O183" s="86" t="s">
        <v>8</v>
      </c>
      <c r="P183" s="14" t="s">
        <v>39</v>
      </c>
      <c r="Q183" s="14" t="s">
        <v>26</v>
      </c>
      <c r="R183" s="87">
        <v>1561</v>
      </c>
      <c r="S183" s="88">
        <v>27</v>
      </c>
    </row>
    <row r="184" spans="15:19" x14ac:dyDescent="0.3">
      <c r="O184" s="89" t="s">
        <v>9</v>
      </c>
      <c r="P184" s="16" t="s">
        <v>36</v>
      </c>
      <c r="Q184" s="16" t="s">
        <v>27</v>
      </c>
      <c r="R184" s="90">
        <v>11522</v>
      </c>
      <c r="S184" s="91">
        <v>204</v>
      </c>
    </row>
    <row r="185" spans="15:19" x14ac:dyDescent="0.3">
      <c r="O185" s="86" t="s">
        <v>6</v>
      </c>
      <c r="P185" s="14" t="s">
        <v>38</v>
      </c>
      <c r="Q185" s="14" t="s">
        <v>13</v>
      </c>
      <c r="R185" s="87">
        <v>2317</v>
      </c>
      <c r="S185" s="88">
        <v>123</v>
      </c>
    </row>
    <row r="186" spans="15:19" x14ac:dyDescent="0.3">
      <c r="O186" s="89" t="s">
        <v>10</v>
      </c>
      <c r="P186" s="16" t="s">
        <v>37</v>
      </c>
      <c r="Q186" s="16" t="s">
        <v>28</v>
      </c>
      <c r="R186" s="90">
        <v>3059</v>
      </c>
      <c r="S186" s="91">
        <v>27</v>
      </c>
    </row>
    <row r="187" spans="15:19" x14ac:dyDescent="0.3">
      <c r="O187" s="86" t="s">
        <v>41</v>
      </c>
      <c r="P187" s="14" t="s">
        <v>37</v>
      </c>
      <c r="Q187" s="14" t="s">
        <v>26</v>
      </c>
      <c r="R187" s="87">
        <v>2324</v>
      </c>
      <c r="S187" s="88">
        <v>177</v>
      </c>
    </row>
    <row r="188" spans="15:19" x14ac:dyDescent="0.3">
      <c r="O188" s="89" t="s">
        <v>3</v>
      </c>
      <c r="P188" s="16" t="s">
        <v>39</v>
      </c>
      <c r="Q188" s="16" t="s">
        <v>26</v>
      </c>
      <c r="R188" s="90">
        <v>4956</v>
      </c>
      <c r="S188" s="91">
        <v>171</v>
      </c>
    </row>
    <row r="189" spans="15:19" x14ac:dyDescent="0.3">
      <c r="O189" s="86" t="s">
        <v>10</v>
      </c>
      <c r="P189" s="14" t="s">
        <v>34</v>
      </c>
      <c r="Q189" s="14" t="s">
        <v>19</v>
      </c>
      <c r="R189" s="87">
        <v>5355</v>
      </c>
      <c r="S189" s="88">
        <v>204</v>
      </c>
    </row>
    <row r="190" spans="15:19" x14ac:dyDescent="0.3">
      <c r="O190" s="89" t="s">
        <v>3</v>
      </c>
      <c r="P190" s="16" t="s">
        <v>34</v>
      </c>
      <c r="Q190" s="16" t="s">
        <v>14</v>
      </c>
      <c r="R190" s="90">
        <v>7259</v>
      </c>
      <c r="S190" s="91">
        <v>276</v>
      </c>
    </row>
    <row r="191" spans="15:19" x14ac:dyDescent="0.3">
      <c r="O191" s="86" t="s">
        <v>8</v>
      </c>
      <c r="P191" s="14" t="s">
        <v>37</v>
      </c>
      <c r="Q191" s="14" t="s">
        <v>26</v>
      </c>
      <c r="R191" s="87">
        <v>6279</v>
      </c>
      <c r="S191" s="88">
        <v>45</v>
      </c>
    </row>
    <row r="192" spans="15:19" x14ac:dyDescent="0.3">
      <c r="O192" s="89" t="s">
        <v>40</v>
      </c>
      <c r="P192" s="16" t="s">
        <v>38</v>
      </c>
      <c r="Q192" s="16" t="s">
        <v>29</v>
      </c>
      <c r="R192" s="90">
        <v>2541</v>
      </c>
      <c r="S192" s="91">
        <v>45</v>
      </c>
    </row>
    <row r="193" spans="15:19" x14ac:dyDescent="0.3">
      <c r="O193" s="86" t="s">
        <v>6</v>
      </c>
      <c r="P193" s="14" t="s">
        <v>35</v>
      </c>
      <c r="Q193" s="14" t="s">
        <v>27</v>
      </c>
      <c r="R193" s="87">
        <v>3864</v>
      </c>
      <c r="S193" s="88">
        <v>177</v>
      </c>
    </row>
    <row r="194" spans="15:19" x14ac:dyDescent="0.3">
      <c r="O194" s="89" t="s">
        <v>5</v>
      </c>
      <c r="P194" s="16" t="s">
        <v>36</v>
      </c>
      <c r="Q194" s="16" t="s">
        <v>13</v>
      </c>
      <c r="R194" s="90">
        <v>6146</v>
      </c>
      <c r="S194" s="91">
        <v>63</v>
      </c>
    </row>
    <row r="195" spans="15:19" x14ac:dyDescent="0.3">
      <c r="O195" s="86" t="s">
        <v>9</v>
      </c>
      <c r="P195" s="14" t="s">
        <v>39</v>
      </c>
      <c r="Q195" s="14" t="s">
        <v>18</v>
      </c>
      <c r="R195" s="87">
        <v>2639</v>
      </c>
      <c r="S195" s="88">
        <v>204</v>
      </c>
    </row>
    <row r="196" spans="15:19" x14ac:dyDescent="0.3">
      <c r="O196" s="89" t="s">
        <v>8</v>
      </c>
      <c r="P196" s="16" t="s">
        <v>37</v>
      </c>
      <c r="Q196" s="16" t="s">
        <v>22</v>
      </c>
      <c r="R196" s="90">
        <v>1890</v>
      </c>
      <c r="S196" s="91">
        <v>195</v>
      </c>
    </row>
    <row r="197" spans="15:19" x14ac:dyDescent="0.3">
      <c r="O197" s="86" t="s">
        <v>7</v>
      </c>
      <c r="P197" s="14" t="s">
        <v>34</v>
      </c>
      <c r="Q197" s="14" t="s">
        <v>14</v>
      </c>
      <c r="R197" s="87">
        <v>1932</v>
      </c>
      <c r="S197" s="88">
        <v>369</v>
      </c>
    </row>
    <row r="198" spans="15:19" x14ac:dyDescent="0.3">
      <c r="O198" s="89" t="s">
        <v>3</v>
      </c>
      <c r="P198" s="16" t="s">
        <v>34</v>
      </c>
      <c r="Q198" s="16" t="s">
        <v>25</v>
      </c>
      <c r="R198" s="90">
        <v>6300</v>
      </c>
      <c r="S198" s="91">
        <v>42</v>
      </c>
    </row>
    <row r="199" spans="15:19" x14ac:dyDescent="0.3">
      <c r="O199" s="86" t="s">
        <v>6</v>
      </c>
      <c r="P199" s="14" t="s">
        <v>37</v>
      </c>
      <c r="Q199" s="14" t="s">
        <v>30</v>
      </c>
      <c r="R199" s="87">
        <v>560</v>
      </c>
      <c r="S199" s="88">
        <v>81</v>
      </c>
    </row>
    <row r="200" spans="15:19" x14ac:dyDescent="0.3">
      <c r="O200" s="89" t="s">
        <v>9</v>
      </c>
      <c r="P200" s="16" t="s">
        <v>37</v>
      </c>
      <c r="Q200" s="16" t="s">
        <v>26</v>
      </c>
      <c r="R200" s="90">
        <v>2856</v>
      </c>
      <c r="S200" s="91">
        <v>246</v>
      </c>
    </row>
    <row r="201" spans="15:19" x14ac:dyDescent="0.3">
      <c r="O201" s="86" t="s">
        <v>9</v>
      </c>
      <c r="P201" s="14" t="s">
        <v>34</v>
      </c>
      <c r="Q201" s="14" t="s">
        <v>17</v>
      </c>
      <c r="R201" s="87">
        <v>707</v>
      </c>
      <c r="S201" s="88">
        <v>174</v>
      </c>
    </row>
    <row r="202" spans="15:19" x14ac:dyDescent="0.3">
      <c r="O202" s="89" t="s">
        <v>8</v>
      </c>
      <c r="P202" s="16" t="s">
        <v>35</v>
      </c>
      <c r="Q202" s="16" t="s">
        <v>30</v>
      </c>
      <c r="R202" s="90">
        <v>3598</v>
      </c>
      <c r="S202" s="91">
        <v>81</v>
      </c>
    </row>
    <row r="203" spans="15:19" x14ac:dyDescent="0.3">
      <c r="O203" s="86" t="s">
        <v>40</v>
      </c>
      <c r="P203" s="14" t="s">
        <v>35</v>
      </c>
      <c r="Q203" s="14" t="s">
        <v>22</v>
      </c>
      <c r="R203" s="87">
        <v>6853</v>
      </c>
      <c r="S203" s="88">
        <v>372</v>
      </c>
    </row>
    <row r="204" spans="15:19" x14ac:dyDescent="0.3">
      <c r="O204" s="89" t="s">
        <v>40</v>
      </c>
      <c r="P204" s="16" t="s">
        <v>35</v>
      </c>
      <c r="Q204" s="16" t="s">
        <v>16</v>
      </c>
      <c r="R204" s="90">
        <v>4725</v>
      </c>
      <c r="S204" s="91">
        <v>174</v>
      </c>
    </row>
    <row r="205" spans="15:19" x14ac:dyDescent="0.3">
      <c r="O205" s="86" t="s">
        <v>41</v>
      </c>
      <c r="P205" s="14" t="s">
        <v>36</v>
      </c>
      <c r="Q205" s="14" t="s">
        <v>32</v>
      </c>
      <c r="R205" s="87">
        <v>10304</v>
      </c>
      <c r="S205" s="88">
        <v>84</v>
      </c>
    </row>
    <row r="206" spans="15:19" x14ac:dyDescent="0.3">
      <c r="O206" s="89" t="s">
        <v>41</v>
      </c>
      <c r="P206" s="16" t="s">
        <v>34</v>
      </c>
      <c r="Q206" s="16" t="s">
        <v>16</v>
      </c>
      <c r="R206" s="90">
        <v>1274</v>
      </c>
      <c r="S206" s="91">
        <v>225</v>
      </c>
    </row>
    <row r="207" spans="15:19" x14ac:dyDescent="0.3">
      <c r="O207" s="86" t="s">
        <v>5</v>
      </c>
      <c r="P207" s="14" t="s">
        <v>36</v>
      </c>
      <c r="Q207" s="14" t="s">
        <v>30</v>
      </c>
      <c r="R207" s="87">
        <v>1526</v>
      </c>
      <c r="S207" s="88">
        <v>105</v>
      </c>
    </row>
    <row r="208" spans="15:19" x14ac:dyDescent="0.3">
      <c r="O208" s="89" t="s">
        <v>40</v>
      </c>
      <c r="P208" s="16" t="s">
        <v>39</v>
      </c>
      <c r="Q208" s="16" t="s">
        <v>28</v>
      </c>
      <c r="R208" s="90">
        <v>3101</v>
      </c>
      <c r="S208" s="91">
        <v>225</v>
      </c>
    </row>
    <row r="209" spans="15:19" x14ac:dyDescent="0.3">
      <c r="O209" s="86" t="s">
        <v>2</v>
      </c>
      <c r="P209" s="14" t="s">
        <v>37</v>
      </c>
      <c r="Q209" s="14" t="s">
        <v>14</v>
      </c>
      <c r="R209" s="87">
        <v>1057</v>
      </c>
      <c r="S209" s="88">
        <v>54</v>
      </c>
    </row>
    <row r="210" spans="15:19" x14ac:dyDescent="0.3">
      <c r="O210" s="89" t="s">
        <v>7</v>
      </c>
      <c r="P210" s="16" t="s">
        <v>37</v>
      </c>
      <c r="Q210" s="16" t="s">
        <v>26</v>
      </c>
      <c r="R210" s="90">
        <v>5306</v>
      </c>
      <c r="S210" s="91">
        <v>0</v>
      </c>
    </row>
    <row r="211" spans="15:19" x14ac:dyDescent="0.3">
      <c r="O211" s="86" t="s">
        <v>5</v>
      </c>
      <c r="P211" s="14" t="s">
        <v>39</v>
      </c>
      <c r="Q211" s="14" t="s">
        <v>24</v>
      </c>
      <c r="R211" s="87">
        <v>4018</v>
      </c>
      <c r="S211" s="88">
        <v>171</v>
      </c>
    </row>
    <row r="212" spans="15:19" x14ac:dyDescent="0.3">
      <c r="O212" s="89" t="s">
        <v>9</v>
      </c>
      <c r="P212" s="16" t="s">
        <v>34</v>
      </c>
      <c r="Q212" s="16" t="s">
        <v>16</v>
      </c>
      <c r="R212" s="90">
        <v>938</v>
      </c>
      <c r="S212" s="91">
        <v>189</v>
      </c>
    </row>
    <row r="213" spans="15:19" x14ac:dyDescent="0.3">
      <c r="O213" s="86" t="s">
        <v>7</v>
      </c>
      <c r="P213" s="14" t="s">
        <v>38</v>
      </c>
      <c r="Q213" s="14" t="s">
        <v>18</v>
      </c>
      <c r="R213" s="87">
        <v>1778</v>
      </c>
      <c r="S213" s="88">
        <v>270</v>
      </c>
    </row>
    <row r="214" spans="15:19" x14ac:dyDescent="0.3">
      <c r="O214" s="89" t="s">
        <v>6</v>
      </c>
      <c r="P214" s="16" t="s">
        <v>39</v>
      </c>
      <c r="Q214" s="16" t="s">
        <v>30</v>
      </c>
      <c r="R214" s="90">
        <v>1638</v>
      </c>
      <c r="S214" s="91">
        <v>63</v>
      </c>
    </row>
    <row r="215" spans="15:19" x14ac:dyDescent="0.3">
      <c r="O215" s="86" t="s">
        <v>41</v>
      </c>
      <c r="P215" s="14" t="s">
        <v>38</v>
      </c>
      <c r="Q215" s="14" t="s">
        <v>25</v>
      </c>
      <c r="R215" s="87">
        <v>154</v>
      </c>
      <c r="S215" s="88">
        <v>21</v>
      </c>
    </row>
    <row r="216" spans="15:19" x14ac:dyDescent="0.3">
      <c r="O216" s="89" t="s">
        <v>7</v>
      </c>
      <c r="P216" s="16" t="s">
        <v>37</v>
      </c>
      <c r="Q216" s="16" t="s">
        <v>22</v>
      </c>
      <c r="R216" s="90">
        <v>9835</v>
      </c>
      <c r="S216" s="91">
        <v>207</v>
      </c>
    </row>
    <row r="217" spans="15:19" x14ac:dyDescent="0.3">
      <c r="O217" s="86" t="s">
        <v>9</v>
      </c>
      <c r="P217" s="14" t="s">
        <v>37</v>
      </c>
      <c r="Q217" s="14" t="s">
        <v>20</v>
      </c>
      <c r="R217" s="87">
        <v>7273</v>
      </c>
      <c r="S217" s="88">
        <v>96</v>
      </c>
    </row>
    <row r="218" spans="15:19" x14ac:dyDescent="0.3">
      <c r="O218" s="89" t="s">
        <v>5</v>
      </c>
      <c r="P218" s="16" t="s">
        <v>39</v>
      </c>
      <c r="Q218" s="16" t="s">
        <v>22</v>
      </c>
      <c r="R218" s="90">
        <v>6909</v>
      </c>
      <c r="S218" s="91">
        <v>81</v>
      </c>
    </row>
    <row r="219" spans="15:19" x14ac:dyDescent="0.3">
      <c r="O219" s="86" t="s">
        <v>9</v>
      </c>
      <c r="P219" s="14" t="s">
        <v>39</v>
      </c>
      <c r="Q219" s="14" t="s">
        <v>24</v>
      </c>
      <c r="R219" s="87">
        <v>3920</v>
      </c>
      <c r="S219" s="88">
        <v>306</v>
      </c>
    </row>
    <row r="220" spans="15:19" x14ac:dyDescent="0.3">
      <c r="O220" s="89" t="s">
        <v>10</v>
      </c>
      <c r="P220" s="16" t="s">
        <v>39</v>
      </c>
      <c r="Q220" s="16" t="s">
        <v>21</v>
      </c>
      <c r="R220" s="90">
        <v>4858</v>
      </c>
      <c r="S220" s="91">
        <v>279</v>
      </c>
    </row>
    <row r="221" spans="15:19" x14ac:dyDescent="0.3">
      <c r="O221" s="86" t="s">
        <v>2</v>
      </c>
      <c r="P221" s="14" t="s">
        <v>38</v>
      </c>
      <c r="Q221" s="14" t="s">
        <v>4</v>
      </c>
      <c r="R221" s="87">
        <v>3549</v>
      </c>
      <c r="S221" s="88">
        <v>3</v>
      </c>
    </row>
    <row r="222" spans="15:19" x14ac:dyDescent="0.3">
      <c r="O222" s="89" t="s">
        <v>7</v>
      </c>
      <c r="P222" s="16" t="s">
        <v>39</v>
      </c>
      <c r="Q222" s="16" t="s">
        <v>27</v>
      </c>
      <c r="R222" s="90">
        <v>966</v>
      </c>
      <c r="S222" s="91">
        <v>198</v>
      </c>
    </row>
    <row r="223" spans="15:19" x14ac:dyDescent="0.3">
      <c r="O223" s="86" t="s">
        <v>5</v>
      </c>
      <c r="P223" s="14" t="s">
        <v>39</v>
      </c>
      <c r="Q223" s="14" t="s">
        <v>18</v>
      </c>
      <c r="R223" s="87">
        <v>385</v>
      </c>
      <c r="S223" s="88">
        <v>249</v>
      </c>
    </row>
    <row r="224" spans="15:19" x14ac:dyDescent="0.3">
      <c r="O224" s="89" t="s">
        <v>6</v>
      </c>
      <c r="P224" s="16" t="s">
        <v>34</v>
      </c>
      <c r="Q224" s="16" t="s">
        <v>16</v>
      </c>
      <c r="R224" s="90">
        <v>2219</v>
      </c>
      <c r="S224" s="91">
        <v>75</v>
      </c>
    </row>
    <row r="225" spans="15:19" x14ac:dyDescent="0.3">
      <c r="O225" s="86" t="s">
        <v>9</v>
      </c>
      <c r="P225" s="14" t="s">
        <v>36</v>
      </c>
      <c r="Q225" s="14" t="s">
        <v>32</v>
      </c>
      <c r="R225" s="87">
        <v>2954</v>
      </c>
      <c r="S225" s="88">
        <v>189</v>
      </c>
    </row>
    <row r="226" spans="15:19" x14ac:dyDescent="0.3">
      <c r="O226" s="89" t="s">
        <v>7</v>
      </c>
      <c r="P226" s="16" t="s">
        <v>36</v>
      </c>
      <c r="Q226" s="16" t="s">
        <v>32</v>
      </c>
      <c r="R226" s="90">
        <v>280</v>
      </c>
      <c r="S226" s="91">
        <v>87</v>
      </c>
    </row>
    <row r="227" spans="15:19" x14ac:dyDescent="0.3">
      <c r="O227" s="86" t="s">
        <v>41</v>
      </c>
      <c r="P227" s="14" t="s">
        <v>36</v>
      </c>
      <c r="Q227" s="14" t="s">
        <v>30</v>
      </c>
      <c r="R227" s="87">
        <v>6118</v>
      </c>
      <c r="S227" s="88">
        <v>174</v>
      </c>
    </row>
    <row r="228" spans="15:19" x14ac:dyDescent="0.3">
      <c r="O228" s="89" t="s">
        <v>2</v>
      </c>
      <c r="P228" s="16" t="s">
        <v>39</v>
      </c>
      <c r="Q228" s="16" t="s">
        <v>15</v>
      </c>
      <c r="R228" s="90">
        <v>4802</v>
      </c>
      <c r="S228" s="91">
        <v>36</v>
      </c>
    </row>
    <row r="229" spans="15:19" x14ac:dyDescent="0.3">
      <c r="O229" s="86" t="s">
        <v>9</v>
      </c>
      <c r="P229" s="14" t="s">
        <v>38</v>
      </c>
      <c r="Q229" s="14" t="s">
        <v>24</v>
      </c>
      <c r="R229" s="87">
        <v>4137</v>
      </c>
      <c r="S229" s="88">
        <v>60</v>
      </c>
    </row>
    <row r="230" spans="15:19" x14ac:dyDescent="0.3">
      <c r="O230" s="89" t="s">
        <v>3</v>
      </c>
      <c r="P230" s="16" t="s">
        <v>35</v>
      </c>
      <c r="Q230" s="16" t="s">
        <v>23</v>
      </c>
      <c r="R230" s="90">
        <v>2023</v>
      </c>
      <c r="S230" s="91">
        <v>78</v>
      </c>
    </row>
    <row r="231" spans="15:19" x14ac:dyDescent="0.3">
      <c r="O231" s="86" t="s">
        <v>9</v>
      </c>
      <c r="P231" s="14" t="s">
        <v>36</v>
      </c>
      <c r="Q231" s="14" t="s">
        <v>30</v>
      </c>
      <c r="R231" s="87">
        <v>9051</v>
      </c>
      <c r="S231" s="88">
        <v>57</v>
      </c>
    </row>
    <row r="232" spans="15:19" x14ac:dyDescent="0.3">
      <c r="O232" s="89" t="s">
        <v>9</v>
      </c>
      <c r="P232" s="16" t="s">
        <v>37</v>
      </c>
      <c r="Q232" s="16" t="s">
        <v>28</v>
      </c>
      <c r="R232" s="90">
        <v>2919</v>
      </c>
      <c r="S232" s="91">
        <v>45</v>
      </c>
    </row>
    <row r="233" spans="15:19" x14ac:dyDescent="0.3">
      <c r="O233" s="86" t="s">
        <v>41</v>
      </c>
      <c r="P233" s="14" t="s">
        <v>38</v>
      </c>
      <c r="Q233" s="14" t="s">
        <v>22</v>
      </c>
      <c r="R233" s="87">
        <v>5915</v>
      </c>
      <c r="S233" s="88">
        <v>3</v>
      </c>
    </row>
    <row r="234" spans="15:19" x14ac:dyDescent="0.3">
      <c r="O234" s="89" t="s">
        <v>10</v>
      </c>
      <c r="P234" s="16" t="s">
        <v>35</v>
      </c>
      <c r="Q234" s="16" t="s">
        <v>15</v>
      </c>
      <c r="R234" s="90">
        <v>2562</v>
      </c>
      <c r="S234" s="91">
        <v>6</v>
      </c>
    </row>
    <row r="235" spans="15:19" x14ac:dyDescent="0.3">
      <c r="O235" s="86" t="s">
        <v>5</v>
      </c>
      <c r="P235" s="14" t="s">
        <v>37</v>
      </c>
      <c r="Q235" s="14" t="s">
        <v>25</v>
      </c>
      <c r="R235" s="87">
        <v>8813</v>
      </c>
      <c r="S235" s="88">
        <v>21</v>
      </c>
    </row>
    <row r="236" spans="15:19" x14ac:dyDescent="0.3">
      <c r="O236" s="89" t="s">
        <v>5</v>
      </c>
      <c r="P236" s="16" t="s">
        <v>36</v>
      </c>
      <c r="Q236" s="16" t="s">
        <v>18</v>
      </c>
      <c r="R236" s="90">
        <v>6111</v>
      </c>
      <c r="S236" s="91">
        <v>3</v>
      </c>
    </row>
    <row r="237" spans="15:19" x14ac:dyDescent="0.3">
      <c r="O237" s="86" t="s">
        <v>8</v>
      </c>
      <c r="P237" s="14" t="s">
        <v>34</v>
      </c>
      <c r="Q237" s="14" t="s">
        <v>31</v>
      </c>
      <c r="R237" s="87">
        <v>3507</v>
      </c>
      <c r="S237" s="88">
        <v>288</v>
      </c>
    </row>
    <row r="238" spans="15:19" x14ac:dyDescent="0.3">
      <c r="O238" s="89" t="s">
        <v>6</v>
      </c>
      <c r="P238" s="16" t="s">
        <v>36</v>
      </c>
      <c r="Q238" s="16" t="s">
        <v>13</v>
      </c>
      <c r="R238" s="90">
        <v>4319</v>
      </c>
      <c r="S238" s="91">
        <v>30</v>
      </c>
    </row>
    <row r="239" spans="15:19" x14ac:dyDescent="0.3">
      <c r="O239" s="86" t="s">
        <v>40</v>
      </c>
      <c r="P239" s="14" t="s">
        <v>38</v>
      </c>
      <c r="Q239" s="14" t="s">
        <v>26</v>
      </c>
      <c r="R239" s="87">
        <v>609</v>
      </c>
      <c r="S239" s="88">
        <v>87</v>
      </c>
    </row>
    <row r="240" spans="15:19" x14ac:dyDescent="0.3">
      <c r="O240" s="89" t="s">
        <v>40</v>
      </c>
      <c r="P240" s="16" t="s">
        <v>39</v>
      </c>
      <c r="Q240" s="16" t="s">
        <v>27</v>
      </c>
      <c r="R240" s="90">
        <v>6370</v>
      </c>
      <c r="S240" s="91">
        <v>30</v>
      </c>
    </row>
    <row r="241" spans="15:19" x14ac:dyDescent="0.3">
      <c r="O241" s="86" t="s">
        <v>5</v>
      </c>
      <c r="P241" s="14" t="s">
        <v>38</v>
      </c>
      <c r="Q241" s="14" t="s">
        <v>19</v>
      </c>
      <c r="R241" s="87">
        <v>5474</v>
      </c>
      <c r="S241" s="88">
        <v>168</v>
      </c>
    </row>
    <row r="242" spans="15:19" x14ac:dyDescent="0.3">
      <c r="O242" s="89" t="s">
        <v>40</v>
      </c>
      <c r="P242" s="16" t="s">
        <v>36</v>
      </c>
      <c r="Q242" s="16" t="s">
        <v>27</v>
      </c>
      <c r="R242" s="90">
        <v>3164</v>
      </c>
      <c r="S242" s="91">
        <v>306</v>
      </c>
    </row>
    <row r="243" spans="15:19" x14ac:dyDescent="0.3">
      <c r="O243" s="86" t="s">
        <v>6</v>
      </c>
      <c r="P243" s="14" t="s">
        <v>35</v>
      </c>
      <c r="Q243" s="14" t="s">
        <v>4</v>
      </c>
      <c r="R243" s="87">
        <v>1302</v>
      </c>
      <c r="S243" s="88">
        <v>402</v>
      </c>
    </row>
    <row r="244" spans="15:19" x14ac:dyDescent="0.3">
      <c r="O244" s="89" t="s">
        <v>3</v>
      </c>
      <c r="P244" s="16" t="s">
        <v>37</v>
      </c>
      <c r="Q244" s="16" t="s">
        <v>28</v>
      </c>
      <c r="R244" s="90">
        <v>7308</v>
      </c>
      <c r="S244" s="91">
        <v>327</v>
      </c>
    </row>
    <row r="245" spans="15:19" x14ac:dyDescent="0.3">
      <c r="O245" s="86" t="s">
        <v>40</v>
      </c>
      <c r="P245" s="14" t="s">
        <v>37</v>
      </c>
      <c r="Q245" s="14" t="s">
        <v>27</v>
      </c>
      <c r="R245" s="87">
        <v>6132</v>
      </c>
      <c r="S245" s="88">
        <v>93</v>
      </c>
    </row>
    <row r="246" spans="15:19" x14ac:dyDescent="0.3">
      <c r="O246" s="89" t="s">
        <v>10</v>
      </c>
      <c r="P246" s="16" t="s">
        <v>35</v>
      </c>
      <c r="Q246" s="16" t="s">
        <v>14</v>
      </c>
      <c r="R246" s="90">
        <v>3472</v>
      </c>
      <c r="S246" s="91">
        <v>96</v>
      </c>
    </row>
    <row r="247" spans="15:19" x14ac:dyDescent="0.3">
      <c r="O247" s="86" t="s">
        <v>8</v>
      </c>
      <c r="P247" s="14" t="s">
        <v>39</v>
      </c>
      <c r="Q247" s="14" t="s">
        <v>18</v>
      </c>
      <c r="R247" s="87">
        <v>9660</v>
      </c>
      <c r="S247" s="88">
        <v>27</v>
      </c>
    </row>
    <row r="248" spans="15:19" x14ac:dyDescent="0.3">
      <c r="O248" s="89" t="s">
        <v>9</v>
      </c>
      <c r="P248" s="16" t="s">
        <v>38</v>
      </c>
      <c r="Q248" s="16" t="s">
        <v>26</v>
      </c>
      <c r="R248" s="90">
        <v>2436</v>
      </c>
      <c r="S248" s="91">
        <v>99</v>
      </c>
    </row>
    <row r="249" spans="15:19" x14ac:dyDescent="0.3">
      <c r="O249" s="86" t="s">
        <v>9</v>
      </c>
      <c r="P249" s="14" t="s">
        <v>38</v>
      </c>
      <c r="Q249" s="14" t="s">
        <v>33</v>
      </c>
      <c r="R249" s="87">
        <v>9506</v>
      </c>
      <c r="S249" s="88">
        <v>87</v>
      </c>
    </row>
    <row r="250" spans="15:19" x14ac:dyDescent="0.3">
      <c r="O250" s="89" t="s">
        <v>10</v>
      </c>
      <c r="P250" s="16" t="s">
        <v>37</v>
      </c>
      <c r="Q250" s="16" t="s">
        <v>21</v>
      </c>
      <c r="R250" s="90">
        <v>245</v>
      </c>
      <c r="S250" s="91">
        <v>288</v>
      </c>
    </row>
    <row r="251" spans="15:19" x14ac:dyDescent="0.3">
      <c r="O251" s="86" t="s">
        <v>8</v>
      </c>
      <c r="P251" s="14" t="s">
        <v>35</v>
      </c>
      <c r="Q251" s="14" t="s">
        <v>20</v>
      </c>
      <c r="R251" s="87">
        <v>2702</v>
      </c>
      <c r="S251" s="88">
        <v>363</v>
      </c>
    </row>
    <row r="252" spans="15:19" x14ac:dyDescent="0.3">
      <c r="O252" s="89" t="s">
        <v>10</v>
      </c>
      <c r="P252" s="16" t="s">
        <v>34</v>
      </c>
      <c r="Q252" s="16" t="s">
        <v>17</v>
      </c>
      <c r="R252" s="90">
        <v>700</v>
      </c>
      <c r="S252" s="91">
        <v>87</v>
      </c>
    </row>
    <row r="253" spans="15:19" x14ac:dyDescent="0.3">
      <c r="O253" s="86" t="s">
        <v>6</v>
      </c>
      <c r="P253" s="14" t="s">
        <v>34</v>
      </c>
      <c r="Q253" s="14" t="s">
        <v>17</v>
      </c>
      <c r="R253" s="87">
        <v>3759</v>
      </c>
      <c r="S253" s="88">
        <v>150</v>
      </c>
    </row>
    <row r="254" spans="15:19" x14ac:dyDescent="0.3">
      <c r="O254" s="89" t="s">
        <v>2</v>
      </c>
      <c r="P254" s="16" t="s">
        <v>35</v>
      </c>
      <c r="Q254" s="16" t="s">
        <v>17</v>
      </c>
      <c r="R254" s="90">
        <v>1589</v>
      </c>
      <c r="S254" s="91">
        <v>303</v>
      </c>
    </row>
    <row r="255" spans="15:19" x14ac:dyDescent="0.3">
      <c r="O255" s="86" t="s">
        <v>7</v>
      </c>
      <c r="P255" s="14" t="s">
        <v>35</v>
      </c>
      <c r="Q255" s="14" t="s">
        <v>28</v>
      </c>
      <c r="R255" s="87">
        <v>5194</v>
      </c>
      <c r="S255" s="88">
        <v>288</v>
      </c>
    </row>
    <row r="256" spans="15:19" x14ac:dyDescent="0.3">
      <c r="O256" s="89" t="s">
        <v>10</v>
      </c>
      <c r="P256" s="16" t="s">
        <v>36</v>
      </c>
      <c r="Q256" s="16" t="s">
        <v>13</v>
      </c>
      <c r="R256" s="90">
        <v>945</v>
      </c>
      <c r="S256" s="91">
        <v>75</v>
      </c>
    </row>
    <row r="257" spans="15:19" x14ac:dyDescent="0.3">
      <c r="O257" s="86" t="s">
        <v>40</v>
      </c>
      <c r="P257" s="14" t="s">
        <v>38</v>
      </c>
      <c r="Q257" s="14" t="s">
        <v>31</v>
      </c>
      <c r="R257" s="87">
        <v>1988</v>
      </c>
      <c r="S257" s="88">
        <v>39</v>
      </c>
    </row>
    <row r="258" spans="15:19" x14ac:dyDescent="0.3">
      <c r="O258" s="89" t="s">
        <v>6</v>
      </c>
      <c r="P258" s="16" t="s">
        <v>34</v>
      </c>
      <c r="Q258" s="16" t="s">
        <v>32</v>
      </c>
      <c r="R258" s="90">
        <v>6734</v>
      </c>
      <c r="S258" s="91">
        <v>123</v>
      </c>
    </row>
    <row r="259" spans="15:19" x14ac:dyDescent="0.3">
      <c r="O259" s="86" t="s">
        <v>40</v>
      </c>
      <c r="P259" s="14" t="s">
        <v>36</v>
      </c>
      <c r="Q259" s="14" t="s">
        <v>4</v>
      </c>
      <c r="R259" s="87">
        <v>217</v>
      </c>
      <c r="S259" s="88">
        <v>36</v>
      </c>
    </row>
    <row r="260" spans="15:19" x14ac:dyDescent="0.3">
      <c r="O260" s="89" t="s">
        <v>5</v>
      </c>
      <c r="P260" s="16" t="s">
        <v>34</v>
      </c>
      <c r="Q260" s="16" t="s">
        <v>22</v>
      </c>
      <c r="R260" s="90">
        <v>6279</v>
      </c>
      <c r="S260" s="91">
        <v>237</v>
      </c>
    </row>
    <row r="261" spans="15:19" x14ac:dyDescent="0.3">
      <c r="O261" s="86" t="s">
        <v>40</v>
      </c>
      <c r="P261" s="14" t="s">
        <v>36</v>
      </c>
      <c r="Q261" s="14" t="s">
        <v>13</v>
      </c>
      <c r="R261" s="87">
        <v>4424</v>
      </c>
      <c r="S261" s="88">
        <v>201</v>
      </c>
    </row>
    <row r="262" spans="15:19" x14ac:dyDescent="0.3">
      <c r="O262" s="89" t="s">
        <v>2</v>
      </c>
      <c r="P262" s="16" t="s">
        <v>36</v>
      </c>
      <c r="Q262" s="16" t="s">
        <v>17</v>
      </c>
      <c r="R262" s="90">
        <v>189</v>
      </c>
      <c r="S262" s="91">
        <v>48</v>
      </c>
    </row>
    <row r="263" spans="15:19" x14ac:dyDescent="0.3">
      <c r="O263" s="86" t="s">
        <v>5</v>
      </c>
      <c r="P263" s="14" t="s">
        <v>35</v>
      </c>
      <c r="Q263" s="14" t="s">
        <v>22</v>
      </c>
      <c r="R263" s="87">
        <v>490</v>
      </c>
      <c r="S263" s="88">
        <v>84</v>
      </c>
    </row>
    <row r="264" spans="15:19" x14ac:dyDescent="0.3">
      <c r="O264" s="89" t="s">
        <v>8</v>
      </c>
      <c r="P264" s="16" t="s">
        <v>37</v>
      </c>
      <c r="Q264" s="16" t="s">
        <v>21</v>
      </c>
      <c r="R264" s="90">
        <v>434</v>
      </c>
      <c r="S264" s="91">
        <v>87</v>
      </c>
    </row>
    <row r="265" spans="15:19" x14ac:dyDescent="0.3">
      <c r="O265" s="86" t="s">
        <v>7</v>
      </c>
      <c r="P265" s="14" t="s">
        <v>38</v>
      </c>
      <c r="Q265" s="14" t="s">
        <v>30</v>
      </c>
      <c r="R265" s="87">
        <v>10129</v>
      </c>
      <c r="S265" s="88">
        <v>312</v>
      </c>
    </row>
    <row r="266" spans="15:19" x14ac:dyDescent="0.3">
      <c r="O266" s="89" t="s">
        <v>3</v>
      </c>
      <c r="P266" s="16" t="s">
        <v>39</v>
      </c>
      <c r="Q266" s="16" t="s">
        <v>28</v>
      </c>
      <c r="R266" s="90">
        <v>1652</v>
      </c>
      <c r="S266" s="91">
        <v>102</v>
      </c>
    </row>
    <row r="267" spans="15:19" x14ac:dyDescent="0.3">
      <c r="O267" s="86" t="s">
        <v>8</v>
      </c>
      <c r="P267" s="14" t="s">
        <v>38</v>
      </c>
      <c r="Q267" s="14" t="s">
        <v>21</v>
      </c>
      <c r="R267" s="87">
        <v>6433</v>
      </c>
      <c r="S267" s="88">
        <v>78</v>
      </c>
    </row>
    <row r="268" spans="15:19" x14ac:dyDescent="0.3">
      <c r="O268" s="89" t="s">
        <v>3</v>
      </c>
      <c r="P268" s="16" t="s">
        <v>34</v>
      </c>
      <c r="Q268" s="16" t="s">
        <v>23</v>
      </c>
      <c r="R268" s="90">
        <v>2212</v>
      </c>
      <c r="S268" s="91">
        <v>117</v>
      </c>
    </row>
    <row r="269" spans="15:19" x14ac:dyDescent="0.3">
      <c r="O269" s="86" t="s">
        <v>41</v>
      </c>
      <c r="P269" s="14" t="s">
        <v>35</v>
      </c>
      <c r="Q269" s="14" t="s">
        <v>19</v>
      </c>
      <c r="R269" s="87">
        <v>609</v>
      </c>
      <c r="S269" s="88">
        <v>99</v>
      </c>
    </row>
    <row r="270" spans="15:19" x14ac:dyDescent="0.3">
      <c r="O270" s="89" t="s">
        <v>40</v>
      </c>
      <c r="P270" s="16" t="s">
        <v>35</v>
      </c>
      <c r="Q270" s="16" t="s">
        <v>24</v>
      </c>
      <c r="R270" s="90">
        <v>1638</v>
      </c>
      <c r="S270" s="91">
        <v>48</v>
      </c>
    </row>
    <row r="271" spans="15:19" x14ac:dyDescent="0.3">
      <c r="O271" s="86" t="s">
        <v>7</v>
      </c>
      <c r="P271" s="14" t="s">
        <v>34</v>
      </c>
      <c r="Q271" s="14" t="s">
        <v>15</v>
      </c>
      <c r="R271" s="87">
        <v>3829</v>
      </c>
      <c r="S271" s="88">
        <v>24</v>
      </c>
    </row>
    <row r="272" spans="15:19" x14ac:dyDescent="0.3">
      <c r="O272" s="89" t="s">
        <v>40</v>
      </c>
      <c r="P272" s="16" t="s">
        <v>39</v>
      </c>
      <c r="Q272" s="16" t="s">
        <v>15</v>
      </c>
      <c r="R272" s="90">
        <v>5775</v>
      </c>
      <c r="S272" s="91">
        <v>42</v>
      </c>
    </row>
    <row r="273" spans="15:19" x14ac:dyDescent="0.3">
      <c r="O273" s="86" t="s">
        <v>6</v>
      </c>
      <c r="P273" s="14" t="s">
        <v>35</v>
      </c>
      <c r="Q273" s="14" t="s">
        <v>20</v>
      </c>
      <c r="R273" s="87">
        <v>1071</v>
      </c>
      <c r="S273" s="88">
        <v>270</v>
      </c>
    </row>
    <row r="274" spans="15:19" x14ac:dyDescent="0.3">
      <c r="O274" s="89" t="s">
        <v>8</v>
      </c>
      <c r="P274" s="16" t="s">
        <v>36</v>
      </c>
      <c r="Q274" s="16" t="s">
        <v>23</v>
      </c>
      <c r="R274" s="90">
        <v>5019</v>
      </c>
      <c r="S274" s="91">
        <v>150</v>
      </c>
    </row>
    <row r="275" spans="15:19" x14ac:dyDescent="0.3">
      <c r="O275" s="86" t="s">
        <v>2</v>
      </c>
      <c r="P275" s="14" t="s">
        <v>37</v>
      </c>
      <c r="Q275" s="14" t="s">
        <v>15</v>
      </c>
      <c r="R275" s="87">
        <v>2863</v>
      </c>
      <c r="S275" s="88">
        <v>42</v>
      </c>
    </row>
    <row r="276" spans="15:19" x14ac:dyDescent="0.3">
      <c r="O276" s="89" t="s">
        <v>40</v>
      </c>
      <c r="P276" s="16" t="s">
        <v>35</v>
      </c>
      <c r="Q276" s="16" t="s">
        <v>29</v>
      </c>
      <c r="R276" s="90">
        <v>1617</v>
      </c>
      <c r="S276" s="91">
        <v>126</v>
      </c>
    </row>
    <row r="277" spans="15:19" x14ac:dyDescent="0.3">
      <c r="O277" s="86" t="s">
        <v>6</v>
      </c>
      <c r="P277" s="14" t="s">
        <v>37</v>
      </c>
      <c r="Q277" s="14" t="s">
        <v>26</v>
      </c>
      <c r="R277" s="87">
        <v>6818</v>
      </c>
      <c r="S277" s="88">
        <v>6</v>
      </c>
    </row>
    <row r="278" spans="15:19" x14ac:dyDescent="0.3">
      <c r="O278" s="89" t="s">
        <v>3</v>
      </c>
      <c r="P278" s="16" t="s">
        <v>35</v>
      </c>
      <c r="Q278" s="16" t="s">
        <v>15</v>
      </c>
      <c r="R278" s="90">
        <v>6657</v>
      </c>
      <c r="S278" s="91">
        <v>276</v>
      </c>
    </row>
    <row r="279" spans="15:19" x14ac:dyDescent="0.3">
      <c r="O279" s="86" t="s">
        <v>3</v>
      </c>
      <c r="P279" s="14" t="s">
        <v>34</v>
      </c>
      <c r="Q279" s="14" t="s">
        <v>17</v>
      </c>
      <c r="R279" s="87">
        <v>2919</v>
      </c>
      <c r="S279" s="88">
        <v>93</v>
      </c>
    </row>
    <row r="280" spans="15:19" x14ac:dyDescent="0.3">
      <c r="O280" s="89" t="s">
        <v>2</v>
      </c>
      <c r="P280" s="16" t="s">
        <v>36</v>
      </c>
      <c r="Q280" s="16" t="s">
        <v>31</v>
      </c>
      <c r="R280" s="90">
        <v>3094</v>
      </c>
      <c r="S280" s="91">
        <v>246</v>
      </c>
    </row>
    <row r="281" spans="15:19" x14ac:dyDescent="0.3">
      <c r="O281" s="86" t="s">
        <v>6</v>
      </c>
      <c r="P281" s="14" t="s">
        <v>39</v>
      </c>
      <c r="Q281" s="14" t="s">
        <v>24</v>
      </c>
      <c r="R281" s="87">
        <v>2989</v>
      </c>
      <c r="S281" s="88">
        <v>3</v>
      </c>
    </row>
    <row r="282" spans="15:19" x14ac:dyDescent="0.3">
      <c r="O282" s="89" t="s">
        <v>8</v>
      </c>
      <c r="P282" s="16" t="s">
        <v>38</v>
      </c>
      <c r="Q282" s="16" t="s">
        <v>27</v>
      </c>
      <c r="R282" s="90">
        <v>2268</v>
      </c>
      <c r="S282" s="91">
        <v>63</v>
      </c>
    </row>
    <row r="283" spans="15:19" x14ac:dyDescent="0.3">
      <c r="O283" s="86" t="s">
        <v>5</v>
      </c>
      <c r="P283" s="14" t="s">
        <v>35</v>
      </c>
      <c r="Q283" s="14" t="s">
        <v>31</v>
      </c>
      <c r="R283" s="87">
        <v>4753</v>
      </c>
      <c r="S283" s="88">
        <v>246</v>
      </c>
    </row>
    <row r="284" spans="15:19" x14ac:dyDescent="0.3">
      <c r="O284" s="89" t="s">
        <v>2</v>
      </c>
      <c r="P284" s="16" t="s">
        <v>34</v>
      </c>
      <c r="Q284" s="16" t="s">
        <v>19</v>
      </c>
      <c r="R284" s="90">
        <v>7511</v>
      </c>
      <c r="S284" s="91">
        <v>120</v>
      </c>
    </row>
    <row r="285" spans="15:19" x14ac:dyDescent="0.3">
      <c r="O285" s="86" t="s">
        <v>2</v>
      </c>
      <c r="P285" s="14" t="s">
        <v>38</v>
      </c>
      <c r="Q285" s="14" t="s">
        <v>31</v>
      </c>
      <c r="R285" s="87">
        <v>4326</v>
      </c>
      <c r="S285" s="88">
        <v>348</v>
      </c>
    </row>
    <row r="286" spans="15:19" x14ac:dyDescent="0.3">
      <c r="O286" s="89" t="s">
        <v>41</v>
      </c>
      <c r="P286" s="16" t="s">
        <v>34</v>
      </c>
      <c r="Q286" s="16" t="s">
        <v>23</v>
      </c>
      <c r="R286" s="90">
        <v>4935</v>
      </c>
      <c r="S286" s="91">
        <v>126</v>
      </c>
    </row>
    <row r="287" spans="15:19" x14ac:dyDescent="0.3">
      <c r="O287" s="86" t="s">
        <v>6</v>
      </c>
      <c r="P287" s="14" t="s">
        <v>35</v>
      </c>
      <c r="Q287" s="14" t="s">
        <v>30</v>
      </c>
      <c r="R287" s="87">
        <v>4781</v>
      </c>
      <c r="S287" s="88">
        <v>123</v>
      </c>
    </row>
    <row r="288" spans="15:19" x14ac:dyDescent="0.3">
      <c r="O288" s="89" t="s">
        <v>5</v>
      </c>
      <c r="P288" s="16" t="s">
        <v>38</v>
      </c>
      <c r="Q288" s="16" t="s">
        <v>25</v>
      </c>
      <c r="R288" s="90">
        <v>7483</v>
      </c>
      <c r="S288" s="91">
        <v>45</v>
      </c>
    </row>
    <row r="289" spans="15:19" x14ac:dyDescent="0.3">
      <c r="O289" s="86" t="s">
        <v>10</v>
      </c>
      <c r="P289" s="14" t="s">
        <v>38</v>
      </c>
      <c r="Q289" s="14" t="s">
        <v>4</v>
      </c>
      <c r="R289" s="87">
        <v>6860</v>
      </c>
      <c r="S289" s="88">
        <v>126</v>
      </c>
    </row>
    <row r="290" spans="15:19" x14ac:dyDescent="0.3">
      <c r="O290" s="89" t="s">
        <v>40</v>
      </c>
      <c r="P290" s="16" t="s">
        <v>37</v>
      </c>
      <c r="Q290" s="16" t="s">
        <v>29</v>
      </c>
      <c r="R290" s="90">
        <v>9002</v>
      </c>
      <c r="S290" s="91">
        <v>72</v>
      </c>
    </row>
    <row r="291" spans="15:19" x14ac:dyDescent="0.3">
      <c r="O291" s="86" t="s">
        <v>6</v>
      </c>
      <c r="P291" s="14" t="s">
        <v>36</v>
      </c>
      <c r="Q291" s="14" t="s">
        <v>29</v>
      </c>
      <c r="R291" s="87">
        <v>1400</v>
      </c>
      <c r="S291" s="88">
        <v>135</v>
      </c>
    </row>
    <row r="292" spans="15:19" x14ac:dyDescent="0.3">
      <c r="O292" s="89" t="s">
        <v>10</v>
      </c>
      <c r="P292" s="16" t="s">
        <v>34</v>
      </c>
      <c r="Q292" s="16" t="s">
        <v>22</v>
      </c>
      <c r="R292" s="90">
        <v>4053</v>
      </c>
      <c r="S292" s="91">
        <v>24</v>
      </c>
    </row>
    <row r="293" spans="15:19" x14ac:dyDescent="0.3">
      <c r="O293" s="86" t="s">
        <v>7</v>
      </c>
      <c r="P293" s="14" t="s">
        <v>36</v>
      </c>
      <c r="Q293" s="14" t="s">
        <v>31</v>
      </c>
      <c r="R293" s="87">
        <v>2149</v>
      </c>
      <c r="S293" s="88">
        <v>117</v>
      </c>
    </row>
    <row r="294" spans="15:19" x14ac:dyDescent="0.3">
      <c r="O294" s="89" t="s">
        <v>3</v>
      </c>
      <c r="P294" s="16" t="s">
        <v>39</v>
      </c>
      <c r="Q294" s="16" t="s">
        <v>29</v>
      </c>
      <c r="R294" s="90">
        <v>3640</v>
      </c>
      <c r="S294" s="91">
        <v>51</v>
      </c>
    </row>
    <row r="295" spans="15:19" x14ac:dyDescent="0.3">
      <c r="O295" s="86" t="s">
        <v>2</v>
      </c>
      <c r="P295" s="14" t="s">
        <v>39</v>
      </c>
      <c r="Q295" s="14" t="s">
        <v>23</v>
      </c>
      <c r="R295" s="87">
        <v>630</v>
      </c>
      <c r="S295" s="88">
        <v>36</v>
      </c>
    </row>
    <row r="296" spans="15:19" x14ac:dyDescent="0.3">
      <c r="O296" s="89" t="s">
        <v>9</v>
      </c>
      <c r="P296" s="16" t="s">
        <v>35</v>
      </c>
      <c r="Q296" s="16" t="s">
        <v>27</v>
      </c>
      <c r="R296" s="90">
        <v>2429</v>
      </c>
      <c r="S296" s="91">
        <v>144</v>
      </c>
    </row>
    <row r="297" spans="15:19" x14ac:dyDescent="0.3">
      <c r="O297" s="86" t="s">
        <v>9</v>
      </c>
      <c r="P297" s="14" t="s">
        <v>36</v>
      </c>
      <c r="Q297" s="14" t="s">
        <v>25</v>
      </c>
      <c r="R297" s="87">
        <v>2142</v>
      </c>
      <c r="S297" s="88">
        <v>114</v>
      </c>
    </row>
    <row r="298" spans="15:19" x14ac:dyDescent="0.3">
      <c r="O298" s="89" t="s">
        <v>7</v>
      </c>
      <c r="P298" s="16" t="s">
        <v>37</v>
      </c>
      <c r="Q298" s="16" t="s">
        <v>30</v>
      </c>
      <c r="R298" s="90">
        <v>6454</v>
      </c>
      <c r="S298" s="91">
        <v>54</v>
      </c>
    </row>
    <row r="299" spans="15:19" x14ac:dyDescent="0.3">
      <c r="O299" s="86" t="s">
        <v>7</v>
      </c>
      <c r="P299" s="14" t="s">
        <v>37</v>
      </c>
      <c r="Q299" s="14" t="s">
        <v>16</v>
      </c>
      <c r="R299" s="87">
        <v>4487</v>
      </c>
      <c r="S299" s="88">
        <v>333</v>
      </c>
    </row>
    <row r="300" spans="15:19" x14ac:dyDescent="0.3">
      <c r="O300" s="89" t="s">
        <v>3</v>
      </c>
      <c r="P300" s="16" t="s">
        <v>37</v>
      </c>
      <c r="Q300" s="16" t="s">
        <v>4</v>
      </c>
      <c r="R300" s="90">
        <v>938</v>
      </c>
      <c r="S300" s="91">
        <v>366</v>
      </c>
    </row>
    <row r="301" spans="15:19" x14ac:dyDescent="0.3">
      <c r="O301" s="86" t="s">
        <v>3</v>
      </c>
      <c r="P301" s="14" t="s">
        <v>38</v>
      </c>
      <c r="Q301" s="14" t="s">
        <v>26</v>
      </c>
      <c r="R301" s="87">
        <v>8841</v>
      </c>
      <c r="S301" s="88">
        <v>303</v>
      </c>
    </row>
    <row r="302" spans="15:19" x14ac:dyDescent="0.3">
      <c r="O302" s="89" t="s">
        <v>2</v>
      </c>
      <c r="P302" s="16" t="s">
        <v>39</v>
      </c>
      <c r="Q302" s="16" t="s">
        <v>33</v>
      </c>
      <c r="R302" s="90">
        <v>4018</v>
      </c>
      <c r="S302" s="91">
        <v>126</v>
      </c>
    </row>
    <row r="303" spans="15:19" x14ac:dyDescent="0.3">
      <c r="O303" s="86" t="s">
        <v>41</v>
      </c>
      <c r="P303" s="14" t="s">
        <v>37</v>
      </c>
      <c r="Q303" s="14" t="s">
        <v>15</v>
      </c>
      <c r="R303" s="87">
        <v>714</v>
      </c>
      <c r="S303" s="88">
        <v>231</v>
      </c>
    </row>
    <row r="304" spans="15:19" x14ac:dyDescent="0.3">
      <c r="O304" s="89" t="s">
        <v>9</v>
      </c>
      <c r="P304" s="16" t="s">
        <v>38</v>
      </c>
      <c r="Q304" s="16" t="s">
        <v>25</v>
      </c>
      <c r="R304" s="90">
        <v>3850</v>
      </c>
      <c r="S304" s="91">
        <v>102</v>
      </c>
    </row>
  </sheetData>
  <mergeCells count="1">
    <mergeCell ref="B2:D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DE90-31EE-4D8C-9C2E-8E322DD14C5E}">
  <dimension ref="C3:L18"/>
  <sheetViews>
    <sheetView topLeftCell="B1" workbookViewId="0">
      <selection activeCell="E19" sqref="E19"/>
    </sheetView>
  </sheetViews>
  <sheetFormatPr defaultRowHeight="14.4" x14ac:dyDescent="0.3"/>
  <cols>
    <col min="1" max="1" width="15.5546875" style="13" bestFit="1" customWidth="1"/>
    <col min="2" max="2" width="14.44140625" style="13" bestFit="1" customWidth="1"/>
    <col min="3" max="3" width="15.5546875" style="13" bestFit="1" customWidth="1"/>
    <col min="4" max="4" width="14.44140625" style="13" bestFit="1" customWidth="1"/>
    <col min="5" max="6" width="8.88671875" style="13"/>
    <col min="7" max="7" width="13.88671875" style="13" bestFit="1" customWidth="1"/>
    <col min="8" max="8" width="14.44140625" style="13" bestFit="1" customWidth="1"/>
    <col min="9" max="16384" width="8.88671875" style="13"/>
  </cols>
  <sheetData>
    <row r="3" spans="3:12" ht="28.8" x14ac:dyDescent="0.55000000000000004">
      <c r="C3" s="68" t="s">
        <v>72</v>
      </c>
      <c r="D3" s="68"/>
      <c r="E3" s="67"/>
      <c r="G3" s="66" t="s">
        <v>88</v>
      </c>
      <c r="H3" s="66"/>
      <c r="I3" s="66"/>
      <c r="J3" s="66"/>
      <c r="K3" s="66"/>
      <c r="L3" s="67"/>
    </row>
    <row r="5" spans="3:12" x14ac:dyDescent="0.3">
      <c r="C5" s="13" t="s">
        <v>65</v>
      </c>
      <c r="D5" s="13" t="s">
        <v>64</v>
      </c>
      <c r="G5" s="13" t="s">
        <v>65</v>
      </c>
      <c r="H5" s="13" t="s">
        <v>64</v>
      </c>
    </row>
    <row r="6" spans="3:12" x14ac:dyDescent="0.3">
      <c r="C6" s="23" t="s">
        <v>38</v>
      </c>
      <c r="D6" s="13">
        <v>25221</v>
      </c>
      <c r="G6" s="23" t="s">
        <v>38</v>
      </c>
      <c r="H6" s="24">
        <v>168679</v>
      </c>
    </row>
    <row r="7" spans="3:12" x14ac:dyDescent="0.3">
      <c r="C7" s="37" t="s">
        <v>5</v>
      </c>
      <c r="D7" s="13">
        <v>25221</v>
      </c>
      <c r="G7" s="23" t="s">
        <v>36</v>
      </c>
      <c r="H7" s="24">
        <v>237944</v>
      </c>
    </row>
    <row r="8" spans="3:12" x14ac:dyDescent="0.3">
      <c r="C8" s="23" t="s">
        <v>36</v>
      </c>
      <c r="D8" s="13">
        <v>39620</v>
      </c>
      <c r="G8" s="23" t="s">
        <v>34</v>
      </c>
      <c r="H8" s="24">
        <v>252469</v>
      </c>
    </row>
    <row r="9" spans="3:12" x14ac:dyDescent="0.3">
      <c r="C9" s="37" t="s">
        <v>5</v>
      </c>
      <c r="D9" s="13">
        <v>39620</v>
      </c>
      <c r="G9" s="23" t="s">
        <v>37</v>
      </c>
      <c r="H9" s="24">
        <v>218813</v>
      </c>
    </row>
    <row r="10" spans="3:12" x14ac:dyDescent="0.3">
      <c r="C10" s="23" t="s">
        <v>34</v>
      </c>
      <c r="D10" s="13">
        <v>41559</v>
      </c>
      <c r="G10" s="23" t="s">
        <v>39</v>
      </c>
      <c r="H10" s="24">
        <v>173530</v>
      </c>
    </row>
    <row r="11" spans="3:12" x14ac:dyDescent="0.3">
      <c r="C11" s="37" t="s">
        <v>5</v>
      </c>
      <c r="D11" s="13">
        <v>41559</v>
      </c>
      <c r="G11" s="23" t="s">
        <v>35</v>
      </c>
      <c r="H11" s="24">
        <v>189434</v>
      </c>
    </row>
    <row r="12" spans="3:12" x14ac:dyDescent="0.3">
      <c r="C12" s="23" t="s">
        <v>37</v>
      </c>
      <c r="D12" s="13">
        <v>43568</v>
      </c>
      <c r="G12" s="23" t="s">
        <v>69</v>
      </c>
      <c r="H12" s="24">
        <v>1240869</v>
      </c>
    </row>
    <row r="13" spans="3:12" x14ac:dyDescent="0.3">
      <c r="C13" s="37" t="s">
        <v>7</v>
      </c>
      <c r="D13" s="13">
        <v>43568</v>
      </c>
    </row>
    <row r="14" spans="3:12" x14ac:dyDescent="0.3">
      <c r="C14" s="23" t="s">
        <v>39</v>
      </c>
      <c r="D14" s="13">
        <v>45752</v>
      </c>
    </row>
    <row r="15" spans="3:12" x14ac:dyDescent="0.3">
      <c r="C15" s="37" t="s">
        <v>2</v>
      </c>
      <c r="D15" s="13">
        <v>45752</v>
      </c>
    </row>
    <row r="16" spans="3:12" x14ac:dyDescent="0.3">
      <c r="C16" s="23" t="s">
        <v>35</v>
      </c>
      <c r="D16" s="13">
        <v>38325</v>
      </c>
    </row>
    <row r="17" spans="3:4" x14ac:dyDescent="0.3">
      <c r="C17" s="37" t="s">
        <v>40</v>
      </c>
      <c r="D17" s="13">
        <v>38325</v>
      </c>
    </row>
    <row r="18" spans="3:4" x14ac:dyDescent="0.3">
      <c r="C18" s="23" t="s">
        <v>69</v>
      </c>
      <c r="D18" s="13">
        <v>234045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Awesome Chocolate Data</vt:lpstr>
      <vt:lpstr>Questions</vt:lpstr>
      <vt:lpstr>1 Quick stats</vt:lpstr>
      <vt:lpstr>2.EDA with CF</vt:lpstr>
      <vt:lpstr>3Sales by country-Using Formula</vt:lpstr>
      <vt:lpstr>4 Sales by Country-Pivot table</vt:lpstr>
      <vt:lpstr>5. Top 5 Products $ per Unit</vt:lpstr>
      <vt:lpstr>6.Anamolies in data</vt:lpstr>
      <vt:lpstr>7. Best sales person in Country</vt:lpstr>
      <vt:lpstr>8. Profit-Product Analysis</vt:lpstr>
      <vt:lpstr>9.Country level Sales report</vt:lpstr>
      <vt:lpstr>10.Products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Shristi Gupta</cp:lastModifiedBy>
  <dcterms:created xsi:type="dcterms:W3CDTF">2021-03-14T20:21:32Z</dcterms:created>
  <dcterms:modified xsi:type="dcterms:W3CDTF">2023-09-06T11:27:44Z</dcterms:modified>
</cp:coreProperties>
</file>